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nagri/Desktop/TRABAJOS 2022/Anuario PECUARIA Y AVICOLA 2021/DATA 2021/"/>
    </mc:Choice>
  </mc:AlternateContent>
  <xr:revisionPtr revIDLastSave="0" documentId="13_ncr:1_{81AFD86A-0114-104A-9CF0-531066AEC25F}" xr6:coauthVersionLast="47" xr6:coauthVersionMax="47" xr10:uidLastSave="{00000000-0000-0000-0000-000000000000}"/>
  <bookViews>
    <workbookView xWindow="3840" yWindow="600" windowWidth="42920" windowHeight="24500" tabRatio="898" firstSheet="113" activeTab="134" xr2:uid="{00000000-000D-0000-FFFF-FFFF00000000}"/>
  </bookViews>
  <sheets>
    <sheet name="1. INDICADORES ECONÓMICOS" sheetId="160" r:id="rId1"/>
    <sheet name="C 1 - C 2 - C 3" sheetId="5" r:id="rId2"/>
    <sheet name="2. POBLACION Y ..." sheetId="161" r:id="rId3"/>
    <sheet name="C-4" sheetId="6" r:id="rId4"/>
    <sheet name="C 5" sheetId="7" r:id="rId5"/>
    <sheet name="C -6" sheetId="8" r:id="rId6"/>
    <sheet name="C 7" sheetId="9" r:id="rId7"/>
    <sheet name="C 8" sheetId="10" r:id="rId8"/>
    <sheet name="C 9" sheetId="11" r:id="rId9"/>
    <sheet name="C 10" sheetId="12" r:id="rId10"/>
    <sheet name="C 11" sheetId="13" r:id="rId11"/>
    <sheet name="C 12" sheetId="14" r:id="rId12"/>
    <sheet name="C 13" sheetId="15" r:id="rId13"/>
    <sheet name="C 14" sheetId="117" r:id="rId14"/>
    <sheet name="C 15" sheetId="118" r:id="rId15"/>
    <sheet name="C 16" sheetId="119" r:id="rId16"/>
    <sheet name="C 17" sheetId="120" r:id="rId17"/>
    <sheet name="C 18" sheetId="121" r:id="rId18"/>
    <sheet name="C 19" sheetId="122" r:id="rId19"/>
    <sheet name="C 20" sheetId="123" r:id="rId20"/>
    <sheet name="C 21" sheetId="124" r:id="rId21"/>
    <sheet name="C 22" sheetId="125" r:id="rId22"/>
    <sheet name="C 23" sheetId="126" r:id="rId23"/>
    <sheet name="C 24" sheetId="127" r:id="rId24"/>
    <sheet name="C 25" sheetId="128" r:id="rId25"/>
    <sheet name="C 26" sheetId="129" r:id="rId26"/>
    <sheet name="C 27" sheetId="130" r:id="rId27"/>
    <sheet name="C 28" sheetId="131" r:id="rId28"/>
    <sheet name="C 29" sheetId="132" r:id="rId29"/>
    <sheet name="C 30" sheetId="133" r:id="rId30"/>
    <sheet name="C 31" sheetId="134" r:id="rId31"/>
    <sheet name="C 32" sheetId="135" r:id="rId32"/>
    <sheet name="C 33" sheetId="136" r:id="rId33"/>
    <sheet name="C 34" sheetId="137" r:id="rId34"/>
    <sheet name="C 35" sheetId="138" r:id="rId35"/>
    <sheet name="C 36" sheetId="139" r:id="rId36"/>
    <sheet name="C 37" sheetId="140" r:id="rId37"/>
    <sheet name="C 38" sheetId="141" r:id="rId38"/>
    <sheet name="C 39" sheetId="142" r:id="rId39"/>
    <sheet name="C 40" sheetId="143" r:id="rId40"/>
    <sheet name="C 41" sheetId="144" r:id="rId41"/>
    <sheet name="C 42" sheetId="145" r:id="rId42"/>
    <sheet name="C 43" sheetId="146" r:id="rId43"/>
    <sheet name="C 44" sheetId="147" r:id="rId44"/>
    <sheet name="C 45" sheetId="148" r:id="rId45"/>
    <sheet name="C 46" sheetId="149" r:id="rId46"/>
    <sheet name="C 47" sheetId="150" r:id="rId47"/>
    <sheet name="C 48" sheetId="151" r:id="rId48"/>
    <sheet name="C 49" sheetId="152" r:id="rId49"/>
    <sheet name="C-50" sheetId="16" r:id="rId50"/>
    <sheet name="C-51" sheetId="17" r:id="rId51"/>
    <sheet name="C-52" sheetId="18" r:id="rId52"/>
    <sheet name="C-53" sheetId="19" r:id="rId53"/>
    <sheet name="C-54" sheetId="20" r:id="rId54"/>
    <sheet name="C-55" sheetId="21" r:id="rId55"/>
    <sheet name="C-56" sheetId="22" r:id="rId56"/>
    <sheet name="C-57" sheetId="23" r:id="rId57"/>
    <sheet name="C-58" sheetId="24" r:id="rId58"/>
    <sheet name="C-59" sheetId="25" r:id="rId59"/>
    <sheet name="C-60" sheetId="26" r:id="rId60"/>
    <sheet name="C-61" sheetId="27" r:id="rId61"/>
    <sheet name="C-62" sheetId="28" r:id="rId62"/>
    <sheet name="C-63" sheetId="29" r:id="rId63"/>
    <sheet name="C-64" sheetId="30" r:id="rId64"/>
    <sheet name="C-65" sheetId="31" r:id="rId65"/>
    <sheet name="C-66" sheetId="32" r:id="rId66"/>
    <sheet name="C-67" sheetId="33" r:id="rId67"/>
    <sheet name="C-68" sheetId="34" r:id="rId68"/>
    <sheet name="C-69" sheetId="35" r:id="rId69"/>
    <sheet name="C-70" sheetId="36" r:id="rId70"/>
    <sheet name="C-71" sheetId="37" r:id="rId71"/>
    <sheet name="C-72" sheetId="38" r:id="rId72"/>
    <sheet name="C-73" sheetId="39" r:id="rId73"/>
    <sheet name="C-74" sheetId="40" r:id="rId74"/>
    <sheet name="C-75" sheetId="41" r:id="rId75"/>
    <sheet name="C-76" sheetId="42" r:id="rId76"/>
    <sheet name="C-77" sheetId="43" r:id="rId77"/>
    <sheet name="C-78" sheetId="44" r:id="rId78"/>
    <sheet name="C-79" sheetId="45" r:id="rId79"/>
    <sheet name="C-80" sheetId="46" r:id="rId80"/>
    <sheet name="C-81" sheetId="47" r:id="rId81"/>
    <sheet name="C-82" sheetId="48" r:id="rId82"/>
    <sheet name="C-83" sheetId="49" r:id="rId83"/>
    <sheet name="C-84" sheetId="50" r:id="rId84"/>
    <sheet name="C-85" sheetId="51" r:id="rId85"/>
    <sheet name="3. BENEFICIO DE ..." sheetId="162" r:id="rId86"/>
    <sheet name="C 86-C87" sheetId="52" r:id="rId87"/>
    <sheet name="C-88" sheetId="53" r:id="rId88"/>
    <sheet name="C-89" sheetId="54" r:id="rId89"/>
    <sheet name="C 90" sheetId="55" r:id="rId90"/>
    <sheet name="C 91 - 99" sheetId="56" r:id="rId91"/>
    <sheet name="4. ABASTECIMIENTO Y ..." sheetId="163" r:id="rId92"/>
    <sheet name="C 100 - 101" sheetId="58" r:id="rId93"/>
    <sheet name="C 102 - 103" sheetId="59" r:id="rId94"/>
    <sheet name="C 104-105" sheetId="62" r:id="rId95"/>
    <sheet name="C 106 - 107" sheetId="116" r:id="rId96"/>
    <sheet name="C 108 - 109 " sheetId="66" r:id="rId97"/>
    <sheet name="5. PRECIOS AL..." sheetId="164" r:id="rId98"/>
    <sheet name="C 110 _ 111" sheetId="69" r:id="rId99"/>
    <sheet name="C-112" sheetId="73" r:id="rId100"/>
    <sheet name="C-113" sheetId="74" r:id="rId101"/>
    <sheet name="C-114" sheetId="75" r:id="rId102"/>
    <sheet name="C-115" sheetId="76" r:id="rId103"/>
    <sheet name="C-116" sheetId="77" r:id="rId104"/>
    <sheet name="C-117" sheetId="78" r:id="rId105"/>
    <sheet name="C-118" sheetId="79" r:id="rId106"/>
    <sheet name="C-119" sheetId="80" r:id="rId107"/>
    <sheet name="C-120" sheetId="81" r:id="rId108"/>
    <sheet name="C-121" sheetId="82" r:id="rId109"/>
    <sheet name="C_122" sheetId="83" r:id="rId110"/>
    <sheet name="C-123" sheetId="84" r:id="rId111"/>
    <sheet name="C-124" sheetId="85" r:id="rId112"/>
    <sheet name="6. ESTADÍSTICA AVÍCOLA" sheetId="165" r:id="rId113"/>
    <sheet name="C-125" sheetId="86" r:id="rId114"/>
    <sheet name="C-126" sheetId="87" r:id="rId115"/>
    <sheet name="C 127 - 128" sheetId="91" r:id="rId116"/>
    <sheet name="C 129 - 130" sheetId="92" r:id="rId117"/>
    <sheet name="C 131 - 132" sheetId="93" r:id="rId118"/>
    <sheet name="C 133 - 134" sheetId="94" r:id="rId119"/>
    <sheet name="C 135 " sheetId="95" r:id="rId120"/>
    <sheet name="C-136-137" sheetId="96" r:id="rId121"/>
    <sheet name="C 138 - 139" sheetId="97" r:id="rId122"/>
    <sheet name="C 140 - 141 " sheetId="106" r:id="rId123"/>
    <sheet name="C 142 - C 143" sheetId="107" r:id="rId124"/>
    <sheet name="C 144" sheetId="110" r:id="rId125"/>
    <sheet name="C 145" sheetId="111" r:id="rId126"/>
    <sheet name="C 146" sheetId="112" r:id="rId127"/>
    <sheet name="C-147" sheetId="153" r:id="rId128"/>
    <sheet name="C-148" sheetId="154" r:id="rId129"/>
    <sheet name="C-149" sheetId="155" r:id="rId130"/>
    <sheet name="C-150" sheetId="156" r:id="rId131"/>
    <sheet name="C-151" sheetId="157" r:id="rId132"/>
    <sheet name="C-152" sheetId="158" r:id="rId133"/>
    <sheet name="C-153" sheetId="159" r:id="rId134"/>
    <sheet name="C 154" sheetId="113" r:id="rId135"/>
  </sheets>
  <externalReferences>
    <externalReference r:id="rId136"/>
    <externalReference r:id="rId137"/>
    <externalReference r:id="rId138"/>
    <externalReference r:id="rId139"/>
  </externalReferences>
  <definedNames>
    <definedName name="_Regression_Int" localSheetId="92" hidden="1">1</definedName>
    <definedName name="_Regression_Int" localSheetId="93" hidden="1">1</definedName>
    <definedName name="_Regression_Int" localSheetId="94" hidden="1">1</definedName>
    <definedName name="_Regression_Int" localSheetId="95" hidden="1">1</definedName>
    <definedName name="_Regression_Int" localSheetId="96" hidden="1">1</definedName>
    <definedName name="_Regression_Int" localSheetId="4" hidden="1">1</definedName>
    <definedName name="_Regression_Int" localSheetId="89" hidden="1">1</definedName>
    <definedName name="_Regression_Int" localSheetId="87" hidden="1">1</definedName>
    <definedName name="_Regression_Int" localSheetId="88" hidden="1">1</definedName>
    <definedName name="\c">#REF!</definedName>
    <definedName name="\x" localSheetId="4">'C 5'!#REF!</definedName>
    <definedName name="\x">#REF!</definedName>
    <definedName name="A" localSheetId="4">'C 5'!$W$20:$DB$20</definedName>
    <definedName name="A">#REF!</definedName>
    <definedName name="A_IMPRESION_IM" localSheetId="90">'C 91 - 99'!#REF!</definedName>
    <definedName name="A_IMPRESION_IM">#REF!</definedName>
    <definedName name="A_impresión_IM" localSheetId="92">'C 100 - 101'!$A$1:$K$54</definedName>
    <definedName name="A_impresión_IM" localSheetId="93">'C 102 - 103'!$A$1:$I$45</definedName>
    <definedName name="A_impresión_IM" localSheetId="94">'C 104-105'!$A$1:$K$55</definedName>
    <definedName name="A_impresión_IM" localSheetId="95">'C 106 - 107'!$A$1:$H$45</definedName>
    <definedName name="A_impresión_IM" localSheetId="96">'C 108 - 109 '!#REF!</definedName>
    <definedName name="A_IMPRESIÓN_IM" localSheetId="124">[1]CYPPOLLO!#REF!</definedName>
    <definedName name="A_IMPRESIÓN_IM" localSheetId="125">[1]CYPPOLLO!#REF!</definedName>
    <definedName name="A_IMPRESIÓN_IM" localSheetId="126">[1]CYPPOLLO!#REF!</definedName>
    <definedName name="A_impresión_IM" localSheetId="86">#REF!</definedName>
    <definedName name="A_impresión_IM" localSheetId="89">'C 90'!$A$1:$D$44</definedName>
    <definedName name="A_IMPRESIÓN_IM" localSheetId="90">'C 91 - 99'!$A$3:$DH$40</definedName>
    <definedName name="A_IMPRESIÓN_IM" localSheetId="114">[1]CYPPOLLO!#REF!</definedName>
    <definedName name="A_impresión_IM" localSheetId="3">#REF!</definedName>
    <definedName name="A_impresión_IM" localSheetId="87">'C-88'!$A$1:$D$44</definedName>
    <definedName name="A_impresión_IM" localSheetId="88">'C-89'!$A$1:$D$44</definedName>
    <definedName name="A_impresión_IM">#REF!</definedName>
    <definedName name="_xlnm.Print_Area" localSheetId="5">'C -6'!$A$1:$O$65</definedName>
    <definedName name="_xlnm.Print_Area" localSheetId="1">'C 1 - C 2 - C 3'!$A$2:$Y$79</definedName>
    <definedName name="_xlnm.Print_Area" localSheetId="9">'C 10'!$A$1:$F$40</definedName>
    <definedName name="_xlnm.Print_Area" localSheetId="92">'C 100 - 101'!$A$2:$K$52</definedName>
    <definedName name="_xlnm.Print_Area" localSheetId="93">'C 102 - 103'!$A$3:$I$46</definedName>
    <definedName name="_xlnm.Print_Area" localSheetId="94">'C 104-105'!$A$2:$K$52</definedName>
    <definedName name="_xlnm.Print_Area" localSheetId="95">'C 106 - 107'!$A$3:$I$46</definedName>
    <definedName name="_xlnm.Print_Area" localSheetId="96">'C 108 - 109 '!$A$3:$O$55</definedName>
    <definedName name="_xlnm.Print_Area" localSheetId="10">'C 11'!$A$2:$F$39</definedName>
    <definedName name="_xlnm.Print_Area" localSheetId="98">'C 110 _ 111'!$A$1:$M$52</definedName>
    <definedName name="_xlnm.Print_Area" localSheetId="11">'C 12'!$A$1:$F$39</definedName>
    <definedName name="_xlnm.Print_Area" localSheetId="115">'C 127 - 128'!$A$2:$W$42</definedName>
    <definedName name="_xlnm.Print_Area" localSheetId="116">'C 129 - 130'!$A$2:$W$42</definedName>
    <definedName name="_xlnm.Print_Area" localSheetId="12">'C 13'!$A$1:$O$32</definedName>
    <definedName name="_xlnm.Print_Area" localSheetId="117">'C 131 - 132'!$A$2:$W$42</definedName>
    <definedName name="_xlnm.Print_Area" localSheetId="118">'C 133 - 134'!$A$2:$W$42</definedName>
    <definedName name="_xlnm.Print_Area" localSheetId="119">'C 135 '!$A$2:$W$21</definedName>
    <definedName name="_xlnm.Print_Area" localSheetId="121">'C 138 - 139'!$A$2:$W$42</definedName>
    <definedName name="_xlnm.Print_Area" localSheetId="13">'C 14'!$A$2:$S$34</definedName>
    <definedName name="_xlnm.Print_Area" localSheetId="122">'C 140 - 141 '!$A$1:$W$42</definedName>
    <definedName name="_xlnm.Print_Area" localSheetId="123">'C 142 - C 143'!$A$2:$W$42</definedName>
    <definedName name="_xlnm.Print_Area" localSheetId="124">'C 144'!$A$2:$N$42</definedName>
    <definedName name="_xlnm.Print_Area" localSheetId="125">'C 145'!$A$2:$N$42</definedName>
    <definedName name="_xlnm.Print_Area" localSheetId="126">'C 146'!$A$2:$N$42</definedName>
    <definedName name="_xlnm.Print_Area" localSheetId="14">'C 15'!$A$1:$S$34</definedName>
    <definedName name="_xlnm.Print_Area" localSheetId="134">'C 154'!$A$2:$O$47</definedName>
    <definedName name="_xlnm.Print_Area" localSheetId="15">'C 16'!$A$1:$S$34</definedName>
    <definedName name="_xlnm.Print_Area" localSheetId="16">'C 17'!$A$2:$S$34</definedName>
    <definedName name="_xlnm.Print_Area" localSheetId="17">'C 18'!$A$2:$S$34</definedName>
    <definedName name="_xlnm.Print_Area" localSheetId="18">'C 19'!$A$2:$S$34</definedName>
    <definedName name="_xlnm.Print_Area" localSheetId="19">'C 20'!$A$1:$S$34</definedName>
    <definedName name="_xlnm.Print_Area" localSheetId="20">'C 21'!$A$2:$S$34</definedName>
    <definedName name="_xlnm.Print_Area" localSheetId="21">'C 22'!$A$1:$S$34</definedName>
    <definedName name="_xlnm.Print_Area" localSheetId="22">'C 23'!$A$2:$S$34</definedName>
    <definedName name="_xlnm.Print_Area" localSheetId="23">'C 24'!$A$1:$S$34</definedName>
    <definedName name="_xlnm.Print_Area" localSheetId="24">'C 25'!$A$1:$S$34</definedName>
    <definedName name="_xlnm.Print_Area" localSheetId="25">'C 26'!$A$1:$S$34</definedName>
    <definedName name="_xlnm.Print_Area" localSheetId="26">'C 27'!$A$1:$S$34</definedName>
    <definedName name="_xlnm.Print_Area" localSheetId="27">'C 28'!$A$1:$S$34</definedName>
    <definedName name="_xlnm.Print_Area" localSheetId="28">'C 29'!$A$1:$S$34</definedName>
    <definedName name="_xlnm.Print_Area" localSheetId="29">'C 30'!$A$1:$S$34</definedName>
    <definedName name="_xlnm.Print_Area" localSheetId="30">'C 31'!$A$1:$S$34</definedName>
    <definedName name="_xlnm.Print_Area" localSheetId="31">'C 32'!$A$1:$S$34</definedName>
    <definedName name="_xlnm.Print_Area" localSheetId="32">'C 33'!$A$1:$S$34</definedName>
    <definedName name="_xlnm.Print_Area" localSheetId="33">'C 34'!$A$1:$S$34</definedName>
    <definedName name="_xlnm.Print_Area" localSheetId="34">'C 35'!$A$1:$S$34</definedName>
    <definedName name="_xlnm.Print_Area" localSheetId="35">'C 36'!$A$1:$S$34</definedName>
    <definedName name="_xlnm.Print_Area" localSheetId="36">'C 37'!$A$1:$S$34</definedName>
    <definedName name="_xlnm.Print_Area" localSheetId="37">'C 38'!$A$1:$S$34</definedName>
    <definedName name="_xlnm.Print_Area" localSheetId="38">'C 39'!$A$1:$S$34</definedName>
    <definedName name="_xlnm.Print_Area" localSheetId="39">'C 40'!$A$1:$S$34</definedName>
    <definedName name="_xlnm.Print_Area" localSheetId="40">'C 41'!$A$1:$S$34</definedName>
    <definedName name="_xlnm.Print_Area" localSheetId="41">'C 42'!$A$1:$S$34</definedName>
    <definedName name="_xlnm.Print_Area" localSheetId="42">'C 43'!$A$1:$S$34</definedName>
    <definedName name="_xlnm.Print_Area" localSheetId="43">'C 44'!$A$1:$S$34</definedName>
    <definedName name="_xlnm.Print_Area" localSheetId="44">'C 45'!$A$2:$S$34</definedName>
    <definedName name="_xlnm.Print_Area" localSheetId="45">'C 46'!$A$1:$S$34</definedName>
    <definedName name="_xlnm.Print_Area" localSheetId="46">'C 47'!$A$2:$S$34</definedName>
    <definedName name="_xlnm.Print_Area" localSheetId="47">'C 48'!$A$2:$S$34</definedName>
    <definedName name="_xlnm.Print_Area" localSheetId="48">'C 49'!$A$1:$S$34</definedName>
    <definedName name="_xlnm.Print_Area" localSheetId="4">'C 5'!$A$1:$X$67</definedName>
    <definedName name="_xlnm.Print_Area" localSheetId="6">'C 7'!$A$2:$H$39</definedName>
    <definedName name="_xlnm.Print_Area" localSheetId="7">'C 8'!$A$2:$H$39</definedName>
    <definedName name="_xlnm.Print_Area" localSheetId="86">'C 86-C87'!$A$4:$L$46</definedName>
    <definedName name="_xlnm.Print_Area" localSheetId="8">'C 9'!$A$1:$H$39</definedName>
    <definedName name="_xlnm.Print_Area" localSheetId="89">'C 90'!$A$3:$G$41</definedName>
    <definedName name="_xlnm.Print_Area" localSheetId="90">'C 91 - 99'!$A$2:$DV$39</definedName>
    <definedName name="_xlnm.Print_Area" localSheetId="109">C_122!$A$1:$N$37</definedName>
    <definedName name="_xlnm.Print_Area" localSheetId="99">'C-112'!$A$1:$M$39</definedName>
    <definedName name="_xlnm.Print_Area" localSheetId="100">'C-113'!$A$1:$N$37</definedName>
    <definedName name="_xlnm.Print_Area" localSheetId="101">'C-114'!$A$1:$N$37</definedName>
    <definedName name="_xlnm.Print_Area" localSheetId="102">'C-115'!$A$1:$N$37</definedName>
    <definedName name="_xlnm.Print_Area" localSheetId="103">'C-116'!$A$1:$N$37</definedName>
    <definedName name="_xlnm.Print_Area" localSheetId="104">'C-117'!$A$1:$N$37</definedName>
    <definedName name="_xlnm.Print_Area" localSheetId="105">'C-118'!$A$1:$N$37</definedName>
    <definedName name="_xlnm.Print_Area" localSheetId="106">'C-119'!$A$1:$N$37</definedName>
    <definedName name="_xlnm.Print_Area" localSheetId="107">'C-120'!$A$1:$N$37</definedName>
    <definedName name="_xlnm.Print_Area" localSheetId="108">'C-121'!$A$1:$N$37</definedName>
    <definedName name="_xlnm.Print_Area" localSheetId="110">'C-123'!$A$1:$N$37</definedName>
    <definedName name="_xlnm.Print_Area" localSheetId="111">'C-124'!$A$1:$N$37</definedName>
    <definedName name="_xlnm.Print_Area" localSheetId="113">'C-125'!$A$2:$O$57</definedName>
    <definedName name="_xlnm.Print_Area" localSheetId="114">'C-126'!$A$3:$T$52</definedName>
    <definedName name="_xlnm.Print_Area" localSheetId="120">'C-136-137'!$A$2:$W$42</definedName>
    <definedName name="_xlnm.Print_Area" localSheetId="127">'C-147'!$A$2:$S$35</definedName>
    <definedName name="_xlnm.Print_Area" localSheetId="128">'C-148'!$A$2:$S$35</definedName>
    <definedName name="_xlnm.Print_Area" localSheetId="129">'C-149'!$A$2:$S$35</definedName>
    <definedName name="_xlnm.Print_Area" localSheetId="130">'C-150'!$A$2:$Q$35</definedName>
    <definedName name="_xlnm.Print_Area" localSheetId="131">'C-151'!$A$2:$Q$35</definedName>
    <definedName name="_xlnm.Print_Area" localSheetId="132">'C-152'!$A$2:$S$35</definedName>
    <definedName name="_xlnm.Print_Area" localSheetId="133">'C-153'!$A$2:$S$35</definedName>
    <definedName name="_xlnm.Print_Area" localSheetId="3">'C-4'!$A$2:$I$39</definedName>
    <definedName name="_xlnm.Print_Area" localSheetId="49">'C-50'!$A$4:$N$40</definedName>
    <definedName name="_xlnm.Print_Area" localSheetId="50">'C-51'!$A$4:$N$40</definedName>
    <definedName name="_xlnm.Print_Area" localSheetId="51">'C-52'!$A$4:$N$40</definedName>
    <definedName name="_xlnm.Print_Area" localSheetId="52">'C-53'!$A$4:$N$40</definedName>
    <definedName name="_xlnm.Print_Area" localSheetId="53">'C-54'!$A$4:$N$40</definedName>
    <definedName name="_xlnm.Print_Area" localSheetId="54">'C-55'!$A$4:$N$40</definedName>
    <definedName name="_xlnm.Print_Area" localSheetId="55">'C-56'!$A$4:$N$40</definedName>
    <definedName name="_xlnm.Print_Area" localSheetId="56">'C-57'!$A$4:$N$40</definedName>
    <definedName name="_xlnm.Print_Area" localSheetId="57">'C-58'!$A$4:$N$40</definedName>
    <definedName name="_xlnm.Print_Area" localSheetId="58">'C-59'!$A$1:$N$40</definedName>
    <definedName name="_xlnm.Print_Area" localSheetId="59">'C-60'!$A$4:$N$40</definedName>
    <definedName name="_xlnm.Print_Area" localSheetId="60">'C-61'!$A$4:$N$40</definedName>
    <definedName name="_xlnm.Print_Area" localSheetId="61">'C-62'!$A$4:$N$40</definedName>
    <definedName name="_xlnm.Print_Area" localSheetId="62">'C-63'!$A$4:$N$40</definedName>
    <definedName name="_xlnm.Print_Area" localSheetId="63">'C-64'!$A$4:$N$40</definedName>
    <definedName name="_xlnm.Print_Area" localSheetId="64">'C-65'!$A$4:$N$40</definedName>
    <definedName name="_xlnm.Print_Area" localSheetId="65">'C-66'!$A$4:$N$40</definedName>
    <definedName name="_xlnm.Print_Area" localSheetId="66">'C-67'!$A$1:$N$40</definedName>
    <definedName name="_xlnm.Print_Area" localSheetId="67">'C-68'!$A$4:$N$40</definedName>
    <definedName name="_xlnm.Print_Area" localSheetId="68">'C-69'!$A$4:$N$40</definedName>
    <definedName name="_xlnm.Print_Area" localSheetId="69">'C-70'!$A$4:$N$40</definedName>
    <definedName name="_xlnm.Print_Area" localSheetId="70">'C-71'!$A$4:$N$40</definedName>
    <definedName name="_xlnm.Print_Area" localSheetId="71">'C-72'!$A$4:$N$40</definedName>
    <definedName name="_xlnm.Print_Area" localSheetId="72">'C-73'!$A$4:$N$40</definedName>
    <definedName name="_xlnm.Print_Area" localSheetId="73">'C-74'!$A$4:$N$40</definedName>
    <definedName name="_xlnm.Print_Area" localSheetId="74">'C-75'!$A$4:$N$40</definedName>
    <definedName name="_xlnm.Print_Area" localSheetId="75">'C-76'!$A$4:$N$40</definedName>
    <definedName name="_xlnm.Print_Area" localSheetId="76">'C-77'!$A$4:$N$41</definedName>
    <definedName name="_xlnm.Print_Area" localSheetId="77">'C-78'!$A$4:$N$40</definedName>
    <definedName name="_xlnm.Print_Area" localSheetId="78">'C-79'!$A$4:$N$40</definedName>
    <definedName name="_xlnm.Print_Area" localSheetId="79">'C-80'!$A$4:$N$40</definedName>
    <definedName name="_xlnm.Print_Area" localSheetId="80">'C-81'!$A$4:$N$40</definedName>
    <definedName name="_xlnm.Print_Area" localSheetId="81">'C-82'!$A$4:$N$40</definedName>
    <definedName name="_xlnm.Print_Area" localSheetId="82">'C-83'!$A$4:$N$40</definedName>
    <definedName name="_xlnm.Print_Area" localSheetId="83">'C-84'!$A$4:$N$40</definedName>
    <definedName name="_xlnm.Print_Area" localSheetId="84">'C-85'!$A$4:$N$40</definedName>
    <definedName name="_xlnm.Print_Area" localSheetId="87">'C-88'!$A$3:$G$41</definedName>
    <definedName name="_xlnm.Print_Area" localSheetId="88">'C-89'!$A$3:$G$41</definedName>
    <definedName name="_xlnm.Print_Area">#REF!</definedName>
  </definedNames>
  <calcPr calcId="191029"/>
  <webPublishing allowPng="1" targetScreenSize="1024x768" codePage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53" l="1"/>
  <c r="L6" i="92" l="1"/>
  <c r="L6" i="93"/>
  <c r="L6" i="94"/>
  <c r="L6" i="91"/>
  <c r="O17" i="86" l="1"/>
  <c r="H24" i="48" l="1"/>
  <c r="N8" i="47"/>
  <c r="M8" i="47"/>
  <c r="L8" i="47"/>
  <c r="K8" i="47"/>
  <c r="J8" i="47"/>
  <c r="I8" i="47"/>
  <c r="H8" i="47"/>
  <c r="G8" i="47"/>
  <c r="F8" i="47"/>
  <c r="E8" i="47"/>
  <c r="D8" i="47"/>
  <c r="C8" i="47"/>
  <c r="B8" i="44"/>
  <c r="N8" i="44"/>
  <c r="M8" i="44"/>
  <c r="L8" i="44"/>
  <c r="K8" i="44"/>
  <c r="J8" i="44"/>
  <c r="I8" i="44"/>
  <c r="H8" i="44"/>
  <c r="G8" i="44"/>
  <c r="F8" i="44"/>
  <c r="E8" i="44"/>
  <c r="D8" i="44"/>
  <c r="C8" i="44"/>
  <c r="D8" i="43"/>
  <c r="N8" i="43"/>
  <c r="M8" i="43"/>
  <c r="L8" i="43"/>
  <c r="K8" i="43"/>
  <c r="J8" i="43"/>
  <c r="I8" i="43"/>
  <c r="H8" i="43"/>
  <c r="G8" i="43"/>
  <c r="F8" i="43"/>
  <c r="E8" i="43"/>
  <c r="C8" i="43"/>
  <c r="P8" i="43"/>
  <c r="S6" i="146" l="1"/>
  <c r="S6" i="139"/>
  <c r="D28" i="113" l="1"/>
  <c r="E28" i="113"/>
  <c r="X51" i="5" l="1"/>
  <c r="X50" i="5"/>
  <c r="X49" i="5"/>
  <c r="X48" i="5"/>
  <c r="X47" i="5"/>
  <c r="X46" i="5"/>
  <c r="X45" i="5"/>
  <c r="X44" i="5"/>
  <c r="X43" i="5"/>
  <c r="X42" i="5"/>
  <c r="X41" i="5"/>
  <c r="X40" i="5"/>
  <c r="X39" i="5"/>
  <c r="X36" i="5"/>
  <c r="X35" i="5"/>
  <c r="X34" i="5"/>
  <c r="E36" i="11" l="1"/>
  <c r="D36" i="11"/>
  <c r="C36" i="11"/>
  <c r="E35" i="11"/>
  <c r="D35" i="11"/>
  <c r="C35" i="11"/>
  <c r="F34" i="11"/>
  <c r="E34" i="11"/>
  <c r="D34" i="11"/>
  <c r="C34" i="11"/>
  <c r="E33" i="11"/>
  <c r="D33" i="11"/>
  <c r="C33" i="11"/>
  <c r="H32" i="11"/>
  <c r="G32" i="11"/>
  <c r="E32" i="11"/>
  <c r="D32" i="11"/>
  <c r="C32" i="11"/>
  <c r="H31" i="11"/>
  <c r="G31" i="11"/>
  <c r="F31" i="11"/>
  <c r="E31" i="1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2" i="11"/>
  <c r="G22" i="11"/>
  <c r="F22" i="11"/>
  <c r="E22" i="11"/>
  <c r="D22" i="11"/>
  <c r="C22" i="11"/>
  <c r="H21" i="11"/>
  <c r="G21" i="11"/>
  <c r="F21" i="11"/>
  <c r="E21" i="11"/>
  <c r="D21" i="11"/>
  <c r="C21" i="11"/>
  <c r="G20" i="11"/>
  <c r="F20" i="11"/>
  <c r="E20" i="11"/>
  <c r="D20" i="11"/>
  <c r="C20" i="11"/>
  <c r="F19" i="11"/>
  <c r="E19" i="11"/>
  <c r="D19" i="11"/>
  <c r="C19" i="11"/>
  <c r="H18" i="11"/>
  <c r="G18" i="11"/>
  <c r="F18" i="11"/>
  <c r="E18" i="11"/>
  <c r="D18" i="11"/>
  <c r="C18" i="11"/>
  <c r="G17" i="11"/>
  <c r="F17" i="11"/>
  <c r="E17" i="11"/>
  <c r="D17" i="11"/>
  <c r="C17" i="11"/>
  <c r="F16" i="11"/>
  <c r="E16" i="11"/>
  <c r="D16" i="11"/>
  <c r="C16" i="11"/>
  <c r="F15" i="11"/>
  <c r="E15" i="11"/>
  <c r="D15" i="11"/>
  <c r="C15" i="11"/>
  <c r="F14" i="11"/>
  <c r="E14" i="11"/>
  <c r="D14" i="11"/>
  <c r="C14" i="11"/>
  <c r="F13" i="11"/>
  <c r="E13" i="11"/>
  <c r="D13" i="11"/>
  <c r="C13" i="11"/>
  <c r="F12" i="11"/>
  <c r="E12" i="11"/>
  <c r="D12" i="11"/>
  <c r="C12" i="11"/>
  <c r="G11" i="11"/>
  <c r="F11" i="11"/>
  <c r="E11" i="11"/>
  <c r="D11" i="11"/>
  <c r="C11" i="11"/>
  <c r="F10" i="11"/>
  <c r="E10" i="11"/>
  <c r="D10" i="11"/>
  <c r="C10" i="11"/>
  <c r="F9" i="11"/>
  <c r="E9" i="11"/>
  <c r="D9" i="11"/>
  <c r="C9" i="11"/>
  <c r="F8" i="11"/>
  <c r="E8" i="11"/>
  <c r="D8" i="11"/>
  <c r="C8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R6" i="153" l="1"/>
  <c r="Q6" i="153"/>
  <c r="P6" i="153"/>
  <c r="O6" i="153"/>
  <c r="Y9" i="5" l="1"/>
  <c r="I9" i="69"/>
  <c r="F9" i="69"/>
  <c r="E9" i="69"/>
  <c r="C9" i="69"/>
  <c r="B9" i="69"/>
  <c r="H34" i="69"/>
  <c r="H9" i="69" l="1"/>
  <c r="D12" i="113"/>
  <c r="E12" i="113"/>
  <c r="D16" i="113"/>
  <c r="E16" i="113"/>
  <c r="I28" i="6" l="1"/>
  <c r="I12" i="6"/>
  <c r="J52" i="66" l="1"/>
  <c r="J51" i="66"/>
  <c r="J50" i="66"/>
  <c r="J49" i="66"/>
  <c r="J48" i="66"/>
  <c r="J47" i="66"/>
  <c r="J46" i="66"/>
  <c r="J45" i="66"/>
  <c r="J44" i="66"/>
  <c r="J43" i="66"/>
  <c r="J42" i="66"/>
  <c r="J41" i="66"/>
  <c r="J40" i="66"/>
  <c r="J38" i="66"/>
  <c r="E52" i="66"/>
  <c r="C52" i="66" s="1"/>
  <c r="E51" i="66"/>
  <c r="C51" i="66" s="1"/>
  <c r="E50" i="66"/>
  <c r="C50" i="66" s="1"/>
  <c r="E49" i="66"/>
  <c r="E48" i="66"/>
  <c r="E47" i="66"/>
  <c r="E46" i="66"/>
  <c r="E45" i="66"/>
  <c r="C45" i="66" s="1"/>
  <c r="E44" i="66"/>
  <c r="C44" i="66" s="1"/>
  <c r="E43" i="66"/>
  <c r="E42" i="66"/>
  <c r="E41" i="66"/>
  <c r="E40" i="66"/>
  <c r="E39" i="66"/>
  <c r="C39" i="66" s="1"/>
  <c r="E38" i="66"/>
  <c r="C38" i="66" s="1"/>
  <c r="J25" i="66"/>
  <c r="J24" i="66"/>
  <c r="J23" i="66"/>
  <c r="J22" i="66"/>
  <c r="J21" i="66"/>
  <c r="J20" i="66"/>
  <c r="J19" i="66"/>
  <c r="J18" i="66"/>
  <c r="J17" i="66"/>
  <c r="J16" i="66"/>
  <c r="J15" i="66"/>
  <c r="J14" i="66"/>
  <c r="J13" i="66"/>
  <c r="J12" i="66"/>
  <c r="J11" i="66"/>
  <c r="E25" i="66"/>
  <c r="E24" i="66"/>
  <c r="C24" i="66" s="1"/>
  <c r="E23" i="66"/>
  <c r="E22" i="66"/>
  <c r="C22" i="66" s="1"/>
  <c r="E21" i="66"/>
  <c r="E20" i="66"/>
  <c r="E19" i="66"/>
  <c r="E18" i="66"/>
  <c r="C18" i="66" s="1"/>
  <c r="E17" i="66"/>
  <c r="E16" i="66"/>
  <c r="C16" i="66" s="1"/>
  <c r="E15" i="66"/>
  <c r="E14" i="66"/>
  <c r="E13" i="66"/>
  <c r="E12" i="66"/>
  <c r="C12" i="66" s="1"/>
  <c r="E11" i="66"/>
  <c r="C11" i="66" s="1"/>
  <c r="B22" i="58"/>
  <c r="B19" i="58"/>
  <c r="B20" i="58"/>
  <c r="B21" i="58"/>
  <c r="C13" i="66" l="1"/>
  <c r="C19" i="66"/>
  <c r="C14" i="66"/>
  <c r="C20" i="66"/>
  <c r="C41" i="66"/>
  <c r="C42" i="66"/>
  <c r="C48" i="66"/>
  <c r="C40" i="66"/>
  <c r="C25" i="66"/>
  <c r="C47" i="66"/>
  <c r="C21" i="66"/>
  <c r="C46" i="66"/>
  <c r="C15" i="66"/>
  <c r="C43" i="66"/>
  <c r="C49" i="66"/>
  <c r="C17" i="66"/>
  <c r="C23" i="66"/>
  <c r="I34" i="69"/>
  <c r="V27" i="93"/>
  <c r="V6" i="93"/>
  <c r="V27" i="94"/>
  <c r="V6" i="94"/>
  <c r="V6" i="95"/>
  <c r="V27" i="96"/>
  <c r="V27" i="97"/>
  <c r="V27" i="106"/>
  <c r="V6" i="106"/>
  <c r="V27" i="107"/>
  <c r="V6" i="107"/>
  <c r="R6" i="154"/>
  <c r="R6" i="155"/>
  <c r="P6" i="157"/>
  <c r="R6" i="158"/>
  <c r="V27" i="92" l="1"/>
  <c r="V6" i="92"/>
  <c r="V27" i="91"/>
  <c r="V6" i="91"/>
  <c r="N17" i="86"/>
  <c r="K47" i="62"/>
  <c r="J47" i="62"/>
  <c r="I47" i="62"/>
  <c r="H47" i="62"/>
  <c r="G47" i="62"/>
  <c r="F47" i="62"/>
  <c r="E47" i="62"/>
  <c r="D47" i="62"/>
  <c r="B21" i="62"/>
  <c r="C47" i="62" s="1"/>
  <c r="K43" i="52"/>
  <c r="K39" i="52"/>
  <c r="K35" i="52"/>
  <c r="K18" i="52"/>
  <c r="K14" i="52"/>
  <c r="K10" i="52"/>
  <c r="R6" i="151"/>
  <c r="R6" i="150"/>
  <c r="R6" i="148"/>
  <c r="R6" i="147"/>
  <c r="R6" i="144"/>
  <c r="R6" i="143"/>
  <c r="R6" i="141"/>
  <c r="R6" i="137"/>
  <c r="R6" i="136"/>
  <c r="R6" i="135"/>
  <c r="R6" i="133"/>
  <c r="R6" i="132"/>
  <c r="S6" i="130"/>
  <c r="S6" i="129" l="1"/>
  <c r="S6" i="128"/>
  <c r="S6" i="126"/>
  <c r="S6" i="125"/>
  <c r="S6" i="124"/>
  <c r="S6" i="122"/>
  <c r="S6" i="121"/>
  <c r="S6" i="119"/>
  <c r="S6" i="118"/>
  <c r="S6" i="117"/>
  <c r="X62" i="7"/>
  <c r="X58" i="7"/>
  <c r="X54" i="7"/>
  <c r="X50" i="7"/>
  <c r="X46" i="7"/>
  <c r="X42" i="7"/>
  <c r="X33" i="7"/>
  <c r="X28" i="7"/>
  <c r="X23" i="7"/>
  <c r="X18" i="7"/>
  <c r="X13" i="7"/>
  <c r="X8" i="7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8" i="5"/>
  <c r="Y7" i="5"/>
  <c r="X11" i="5"/>
  <c r="X38" i="5" s="1"/>
  <c r="I6" i="6" l="1"/>
  <c r="K48" i="62" l="1"/>
  <c r="J48" i="62"/>
  <c r="H48" i="62"/>
  <c r="G48" i="62"/>
  <c r="F48" i="62"/>
  <c r="E48" i="62"/>
  <c r="D48" i="62"/>
  <c r="K46" i="62"/>
  <c r="J46" i="62"/>
  <c r="I46" i="62"/>
  <c r="H46" i="62"/>
  <c r="G46" i="62"/>
  <c r="F46" i="62"/>
  <c r="E46" i="62"/>
  <c r="D46" i="62"/>
  <c r="K45" i="62"/>
  <c r="J45" i="62"/>
  <c r="I45" i="62"/>
  <c r="H45" i="62"/>
  <c r="G45" i="62"/>
  <c r="F45" i="62"/>
  <c r="E45" i="62"/>
  <c r="D45" i="62"/>
  <c r="K44" i="62"/>
  <c r="J44" i="62"/>
  <c r="I44" i="62"/>
  <c r="H44" i="62"/>
  <c r="G44" i="62"/>
  <c r="F44" i="62"/>
  <c r="E44" i="62"/>
  <c r="D44" i="62"/>
  <c r="K43" i="62"/>
  <c r="J43" i="62"/>
  <c r="I43" i="62"/>
  <c r="H43" i="62"/>
  <c r="G43" i="62"/>
  <c r="F43" i="62"/>
  <c r="E43" i="62"/>
  <c r="D43" i="62"/>
  <c r="K42" i="62"/>
  <c r="J42" i="62"/>
  <c r="I42" i="62"/>
  <c r="H42" i="62"/>
  <c r="G42" i="62"/>
  <c r="F42" i="62"/>
  <c r="E42" i="62"/>
  <c r="D42" i="62"/>
  <c r="K41" i="62"/>
  <c r="J41" i="62"/>
  <c r="I41" i="62"/>
  <c r="H41" i="62"/>
  <c r="G41" i="62"/>
  <c r="F41" i="62"/>
  <c r="E41" i="62"/>
  <c r="D41" i="62"/>
  <c r="K40" i="62"/>
  <c r="J40" i="62"/>
  <c r="I40" i="62"/>
  <c r="H40" i="62"/>
  <c r="G40" i="62"/>
  <c r="F40" i="62"/>
  <c r="E40" i="62"/>
  <c r="D40" i="62"/>
  <c r="K39" i="62"/>
  <c r="J39" i="62"/>
  <c r="I39" i="62"/>
  <c r="H39" i="62"/>
  <c r="G39" i="62"/>
  <c r="F39" i="62"/>
  <c r="E39" i="62"/>
  <c r="D39" i="62"/>
  <c r="K38" i="62"/>
  <c r="J38" i="62"/>
  <c r="I38" i="62"/>
  <c r="H38" i="62"/>
  <c r="G38" i="62"/>
  <c r="F38" i="62"/>
  <c r="E38" i="62"/>
  <c r="D38" i="62"/>
  <c r="K37" i="62"/>
  <c r="J37" i="62"/>
  <c r="I37" i="62"/>
  <c r="H37" i="62"/>
  <c r="G37" i="62"/>
  <c r="F37" i="62"/>
  <c r="E37" i="62"/>
  <c r="D37" i="62"/>
  <c r="K36" i="62"/>
  <c r="J36" i="62"/>
  <c r="I36" i="62"/>
  <c r="H36" i="62"/>
  <c r="G36" i="62"/>
  <c r="F36" i="62"/>
  <c r="E36" i="62"/>
  <c r="D36" i="62"/>
  <c r="K35" i="62"/>
  <c r="J35" i="62"/>
  <c r="I35" i="62"/>
  <c r="H35" i="62"/>
  <c r="G35" i="62"/>
  <c r="F35" i="62"/>
  <c r="E35" i="62"/>
  <c r="D35" i="62"/>
  <c r="K34" i="62"/>
  <c r="J34" i="62"/>
  <c r="I34" i="62"/>
  <c r="H34" i="62"/>
  <c r="G34" i="62"/>
  <c r="F34" i="62"/>
  <c r="E34" i="62"/>
  <c r="D34" i="62"/>
  <c r="S6" i="158" l="1"/>
  <c r="O6" i="157"/>
  <c r="Q6" i="157"/>
  <c r="Q6" i="155"/>
  <c r="Q6" i="154"/>
  <c r="S6" i="153"/>
  <c r="C16" i="110" l="1"/>
  <c r="D16" i="110"/>
  <c r="E16" i="110"/>
  <c r="F16" i="110"/>
  <c r="G16" i="110"/>
  <c r="H16" i="110"/>
  <c r="I16" i="110"/>
  <c r="J16" i="110"/>
  <c r="K16" i="110"/>
  <c r="L16" i="110"/>
  <c r="M16" i="110"/>
  <c r="N16" i="110"/>
  <c r="N33" i="51" l="1"/>
  <c r="M33" i="51"/>
  <c r="E33" i="51"/>
  <c r="D33" i="51"/>
  <c r="M32" i="51"/>
  <c r="E32" i="51"/>
  <c r="D32" i="51"/>
  <c r="E13" i="51"/>
  <c r="F10" i="51"/>
  <c r="B8" i="47"/>
  <c r="N30" i="48"/>
  <c r="F30" i="48"/>
  <c r="D30" i="48"/>
  <c r="B27" i="47"/>
  <c r="E33" i="48"/>
  <c r="E32" i="48"/>
  <c r="D32" i="48"/>
  <c r="D29" i="48"/>
  <c r="N37" i="41"/>
  <c r="M37" i="41"/>
  <c r="L37" i="41"/>
  <c r="K37" i="41"/>
  <c r="J37" i="41"/>
  <c r="I37" i="41"/>
  <c r="H37" i="41"/>
  <c r="G37" i="41"/>
  <c r="F37" i="41"/>
  <c r="E37" i="41"/>
  <c r="D37" i="41"/>
  <c r="N36" i="41"/>
  <c r="M36" i="41"/>
  <c r="L36" i="41"/>
  <c r="K36" i="41"/>
  <c r="J36" i="41"/>
  <c r="I36" i="41"/>
  <c r="H36" i="41"/>
  <c r="G36" i="41"/>
  <c r="F36" i="41"/>
  <c r="E36" i="41"/>
  <c r="D36" i="41"/>
  <c r="N35" i="41"/>
  <c r="M35" i="41"/>
  <c r="L35" i="41"/>
  <c r="K35" i="41"/>
  <c r="J35" i="41"/>
  <c r="I35" i="41"/>
  <c r="H35" i="41"/>
  <c r="G35" i="41"/>
  <c r="F35" i="41"/>
  <c r="E35" i="41"/>
  <c r="D35" i="41"/>
  <c r="N34" i="41"/>
  <c r="M34" i="41"/>
  <c r="L34" i="41"/>
  <c r="K34" i="41"/>
  <c r="J34" i="41"/>
  <c r="I34" i="41"/>
  <c r="H34" i="41"/>
  <c r="G34" i="41"/>
  <c r="F34" i="41"/>
  <c r="E34" i="41"/>
  <c r="D34" i="41"/>
  <c r="N33" i="41"/>
  <c r="M33" i="41"/>
  <c r="L33" i="41"/>
  <c r="K33" i="41"/>
  <c r="J33" i="41"/>
  <c r="I33" i="41"/>
  <c r="H33" i="41"/>
  <c r="G33" i="41"/>
  <c r="F33" i="41"/>
  <c r="E33" i="41"/>
  <c r="D33" i="41"/>
  <c r="N32" i="41"/>
  <c r="M32" i="41"/>
  <c r="L32" i="41"/>
  <c r="K32" i="41"/>
  <c r="J32" i="41"/>
  <c r="I32" i="41"/>
  <c r="H32" i="41"/>
  <c r="G32" i="41"/>
  <c r="F32" i="41"/>
  <c r="E32" i="41"/>
  <c r="D32" i="41"/>
  <c r="N31" i="41"/>
  <c r="M31" i="41"/>
  <c r="L31" i="41"/>
  <c r="K31" i="41"/>
  <c r="J31" i="41"/>
  <c r="I31" i="41"/>
  <c r="H31" i="41"/>
  <c r="G31" i="41"/>
  <c r="F31" i="41"/>
  <c r="E31" i="41"/>
  <c r="D31" i="41"/>
  <c r="N30" i="41"/>
  <c r="M30" i="41"/>
  <c r="L30" i="41"/>
  <c r="K30" i="41"/>
  <c r="J30" i="41"/>
  <c r="I30" i="41"/>
  <c r="H30" i="41"/>
  <c r="G30" i="41"/>
  <c r="F30" i="41"/>
  <c r="E30" i="41"/>
  <c r="D30" i="41"/>
  <c r="N29" i="41"/>
  <c r="M29" i="41"/>
  <c r="L29" i="41"/>
  <c r="K29" i="41"/>
  <c r="J29" i="41"/>
  <c r="I29" i="41"/>
  <c r="H29" i="41"/>
  <c r="G29" i="41"/>
  <c r="F29" i="41"/>
  <c r="E29" i="41"/>
  <c r="D29" i="41"/>
  <c r="N28" i="41"/>
  <c r="M28" i="41"/>
  <c r="L28" i="41"/>
  <c r="K28" i="41"/>
  <c r="J28" i="41"/>
  <c r="I28" i="41"/>
  <c r="H28" i="41"/>
  <c r="G28" i="41"/>
  <c r="F28" i="41"/>
  <c r="E28" i="41"/>
  <c r="D28" i="41"/>
  <c r="N27" i="41"/>
  <c r="M27" i="41"/>
  <c r="L27" i="41"/>
  <c r="K27" i="41"/>
  <c r="J27" i="41"/>
  <c r="I27" i="41"/>
  <c r="H27" i="41"/>
  <c r="G27" i="41"/>
  <c r="F27" i="41"/>
  <c r="E27" i="41"/>
  <c r="D27" i="41"/>
  <c r="N26" i="41"/>
  <c r="M26" i="41"/>
  <c r="L26" i="41"/>
  <c r="K26" i="41"/>
  <c r="J26" i="41"/>
  <c r="I26" i="41"/>
  <c r="H26" i="41"/>
  <c r="G26" i="41"/>
  <c r="F26" i="41"/>
  <c r="E26" i="41"/>
  <c r="D26" i="41"/>
  <c r="N25" i="41"/>
  <c r="M25" i="41"/>
  <c r="L25" i="41"/>
  <c r="K25" i="41"/>
  <c r="J25" i="41"/>
  <c r="I25" i="41"/>
  <c r="H25" i="41"/>
  <c r="G25" i="41"/>
  <c r="F25" i="41"/>
  <c r="E25" i="41"/>
  <c r="D25" i="41"/>
  <c r="N24" i="41"/>
  <c r="M24" i="41"/>
  <c r="L24" i="41"/>
  <c r="K24" i="41"/>
  <c r="J24" i="41"/>
  <c r="I24" i="41"/>
  <c r="H24" i="41"/>
  <c r="G24" i="41"/>
  <c r="F24" i="41"/>
  <c r="E24" i="41"/>
  <c r="D24" i="41"/>
  <c r="N23" i="41"/>
  <c r="M23" i="41"/>
  <c r="L23" i="41"/>
  <c r="K23" i="41"/>
  <c r="J23" i="41"/>
  <c r="I23" i="41"/>
  <c r="H23" i="41"/>
  <c r="G23" i="41"/>
  <c r="F23" i="41"/>
  <c r="E23" i="41"/>
  <c r="D23" i="41"/>
  <c r="N22" i="41"/>
  <c r="M22" i="41"/>
  <c r="L22" i="41"/>
  <c r="K22" i="41"/>
  <c r="J22" i="41"/>
  <c r="I22" i="41"/>
  <c r="H22" i="41"/>
  <c r="G22" i="41"/>
  <c r="F22" i="41"/>
  <c r="E22" i="41"/>
  <c r="D22" i="41"/>
  <c r="N21" i="41"/>
  <c r="M21" i="41"/>
  <c r="L21" i="41"/>
  <c r="K21" i="41"/>
  <c r="J21" i="41"/>
  <c r="I21" i="41"/>
  <c r="H21" i="41"/>
  <c r="G21" i="41"/>
  <c r="F21" i="41"/>
  <c r="E21" i="41"/>
  <c r="D21" i="41"/>
  <c r="N20" i="41"/>
  <c r="M20" i="41"/>
  <c r="L20" i="41"/>
  <c r="K20" i="41"/>
  <c r="J20" i="41"/>
  <c r="I20" i="41"/>
  <c r="H20" i="41"/>
  <c r="G20" i="41"/>
  <c r="F20" i="41"/>
  <c r="E20" i="41"/>
  <c r="D20" i="41"/>
  <c r="N19" i="41"/>
  <c r="M19" i="41"/>
  <c r="L19" i="41"/>
  <c r="K19" i="41"/>
  <c r="J19" i="41"/>
  <c r="I19" i="41"/>
  <c r="H19" i="41"/>
  <c r="G19" i="41"/>
  <c r="F19" i="41"/>
  <c r="E19" i="41"/>
  <c r="D19" i="41"/>
  <c r="N18" i="41"/>
  <c r="M18" i="41"/>
  <c r="L18" i="41"/>
  <c r="K18" i="41"/>
  <c r="J18" i="41"/>
  <c r="I18" i="41"/>
  <c r="H18" i="41"/>
  <c r="G18" i="41"/>
  <c r="F18" i="41"/>
  <c r="E18" i="41"/>
  <c r="D18" i="41"/>
  <c r="N17" i="41"/>
  <c r="M17" i="41"/>
  <c r="L17" i="41"/>
  <c r="K17" i="41"/>
  <c r="J17" i="41"/>
  <c r="I17" i="41"/>
  <c r="H17" i="41"/>
  <c r="G17" i="41"/>
  <c r="F17" i="41"/>
  <c r="E17" i="41"/>
  <c r="D17" i="41"/>
  <c r="N16" i="41"/>
  <c r="M16" i="41"/>
  <c r="L16" i="41"/>
  <c r="K16" i="41"/>
  <c r="J16" i="41"/>
  <c r="I16" i="41"/>
  <c r="H16" i="41"/>
  <c r="G16" i="41"/>
  <c r="F16" i="41"/>
  <c r="E16" i="41"/>
  <c r="D16" i="41"/>
  <c r="N15" i="41"/>
  <c r="M15" i="41"/>
  <c r="L15" i="41"/>
  <c r="K15" i="41"/>
  <c r="J15" i="41"/>
  <c r="I15" i="41"/>
  <c r="H15" i="41"/>
  <c r="G15" i="41"/>
  <c r="F15" i="41"/>
  <c r="E15" i="41"/>
  <c r="D15" i="41"/>
  <c r="N14" i="41"/>
  <c r="M14" i="41"/>
  <c r="L14" i="41"/>
  <c r="K14" i="41"/>
  <c r="J14" i="41"/>
  <c r="I14" i="41"/>
  <c r="H14" i="41"/>
  <c r="G14" i="41"/>
  <c r="F14" i="41"/>
  <c r="E14" i="41"/>
  <c r="D14" i="41"/>
  <c r="N13" i="41"/>
  <c r="M13" i="41"/>
  <c r="L13" i="41"/>
  <c r="K13" i="41"/>
  <c r="J13" i="41"/>
  <c r="I13" i="41"/>
  <c r="H13" i="41"/>
  <c r="G13" i="41"/>
  <c r="F13" i="41"/>
  <c r="E13" i="41"/>
  <c r="D13" i="41"/>
  <c r="N12" i="41"/>
  <c r="M12" i="41"/>
  <c r="L12" i="41"/>
  <c r="K12" i="41"/>
  <c r="J12" i="41"/>
  <c r="I12" i="41"/>
  <c r="H12" i="41"/>
  <c r="G12" i="41"/>
  <c r="F12" i="41"/>
  <c r="E12" i="41"/>
  <c r="D12" i="41"/>
  <c r="N11" i="41"/>
  <c r="M11" i="41"/>
  <c r="L11" i="41"/>
  <c r="K11" i="41"/>
  <c r="J11" i="41"/>
  <c r="I11" i="41"/>
  <c r="H11" i="41"/>
  <c r="G11" i="41"/>
  <c r="F11" i="41"/>
  <c r="E11" i="41"/>
  <c r="D11" i="41"/>
  <c r="N10" i="41"/>
  <c r="M10" i="41"/>
  <c r="L10" i="41"/>
  <c r="K10" i="41"/>
  <c r="J10" i="41"/>
  <c r="I10" i="41"/>
  <c r="H10" i="41"/>
  <c r="G10" i="41"/>
  <c r="F10" i="41"/>
  <c r="E10" i="41"/>
  <c r="D10" i="41"/>
  <c r="N9" i="41"/>
  <c r="M9" i="41"/>
  <c r="L9" i="41"/>
  <c r="K9" i="41"/>
  <c r="J9" i="41"/>
  <c r="I9" i="41"/>
  <c r="H9" i="41"/>
  <c r="G9" i="41"/>
  <c r="F9" i="41"/>
  <c r="E9" i="41"/>
  <c r="D9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N37" i="40"/>
  <c r="M37" i="40"/>
  <c r="L37" i="40"/>
  <c r="K37" i="40"/>
  <c r="J37" i="40"/>
  <c r="I37" i="40"/>
  <c r="H37" i="40"/>
  <c r="G37" i="40"/>
  <c r="F37" i="40"/>
  <c r="E37" i="40"/>
  <c r="D37" i="40"/>
  <c r="N36" i="40"/>
  <c r="M36" i="40"/>
  <c r="L36" i="40"/>
  <c r="K36" i="40"/>
  <c r="J36" i="40"/>
  <c r="I36" i="40"/>
  <c r="H36" i="40"/>
  <c r="G36" i="40"/>
  <c r="F36" i="40"/>
  <c r="E36" i="40"/>
  <c r="D36" i="40"/>
  <c r="N35" i="40"/>
  <c r="M35" i="40"/>
  <c r="L35" i="40"/>
  <c r="K35" i="40"/>
  <c r="J35" i="40"/>
  <c r="I35" i="40"/>
  <c r="H35" i="40"/>
  <c r="G35" i="40"/>
  <c r="F35" i="40"/>
  <c r="E35" i="40"/>
  <c r="D35" i="40"/>
  <c r="N34" i="40"/>
  <c r="M34" i="40"/>
  <c r="L34" i="40"/>
  <c r="K34" i="40"/>
  <c r="J34" i="40"/>
  <c r="I34" i="40"/>
  <c r="H34" i="40"/>
  <c r="G34" i="40"/>
  <c r="F34" i="40"/>
  <c r="E34" i="40"/>
  <c r="D34" i="40"/>
  <c r="N33" i="40"/>
  <c r="M33" i="40"/>
  <c r="L33" i="40"/>
  <c r="K33" i="40"/>
  <c r="J33" i="40"/>
  <c r="I33" i="40"/>
  <c r="H33" i="40"/>
  <c r="G33" i="40"/>
  <c r="F33" i="40"/>
  <c r="E33" i="40"/>
  <c r="D33" i="40"/>
  <c r="N32" i="40"/>
  <c r="M32" i="40"/>
  <c r="L32" i="40"/>
  <c r="K32" i="40"/>
  <c r="J32" i="40"/>
  <c r="I32" i="40"/>
  <c r="H32" i="40"/>
  <c r="G32" i="40"/>
  <c r="F32" i="40"/>
  <c r="E32" i="40"/>
  <c r="D32" i="40"/>
  <c r="N31" i="40"/>
  <c r="M31" i="40"/>
  <c r="L31" i="40"/>
  <c r="K31" i="40"/>
  <c r="J31" i="40"/>
  <c r="I31" i="40"/>
  <c r="H31" i="40"/>
  <c r="G31" i="40"/>
  <c r="F31" i="40"/>
  <c r="E31" i="40"/>
  <c r="D31" i="40"/>
  <c r="N30" i="40"/>
  <c r="M30" i="40"/>
  <c r="L30" i="40"/>
  <c r="K30" i="40"/>
  <c r="J30" i="40"/>
  <c r="I30" i="40"/>
  <c r="H30" i="40"/>
  <c r="G30" i="40"/>
  <c r="F30" i="40"/>
  <c r="E30" i="40"/>
  <c r="D30" i="40"/>
  <c r="N29" i="40"/>
  <c r="M29" i="40"/>
  <c r="L29" i="40"/>
  <c r="K29" i="40"/>
  <c r="J29" i="40"/>
  <c r="I29" i="40"/>
  <c r="H29" i="40"/>
  <c r="G29" i="40"/>
  <c r="F29" i="40"/>
  <c r="E29" i="40"/>
  <c r="D29" i="40"/>
  <c r="N28" i="40"/>
  <c r="M28" i="40"/>
  <c r="L28" i="40"/>
  <c r="K28" i="40"/>
  <c r="J28" i="40"/>
  <c r="I28" i="40"/>
  <c r="H28" i="40"/>
  <c r="G28" i="40"/>
  <c r="F28" i="40"/>
  <c r="E28" i="40"/>
  <c r="D28" i="40"/>
  <c r="N27" i="40"/>
  <c r="M27" i="40"/>
  <c r="L27" i="40"/>
  <c r="K27" i="40"/>
  <c r="J27" i="40"/>
  <c r="I27" i="40"/>
  <c r="H27" i="40"/>
  <c r="G27" i="40"/>
  <c r="F27" i="40"/>
  <c r="E27" i="40"/>
  <c r="D27" i="40"/>
  <c r="N26" i="40"/>
  <c r="M26" i="40"/>
  <c r="L26" i="40"/>
  <c r="K26" i="40"/>
  <c r="J26" i="40"/>
  <c r="I26" i="40"/>
  <c r="H26" i="40"/>
  <c r="G26" i="40"/>
  <c r="F26" i="40"/>
  <c r="E26" i="40"/>
  <c r="D26" i="40"/>
  <c r="N25" i="40"/>
  <c r="M25" i="40"/>
  <c r="L25" i="40"/>
  <c r="K25" i="40"/>
  <c r="J25" i="40"/>
  <c r="I25" i="40"/>
  <c r="H25" i="40"/>
  <c r="G25" i="40"/>
  <c r="F25" i="40"/>
  <c r="E25" i="40"/>
  <c r="D25" i="40"/>
  <c r="N24" i="40"/>
  <c r="M24" i="40"/>
  <c r="L24" i="40"/>
  <c r="K24" i="40"/>
  <c r="J24" i="40"/>
  <c r="I24" i="40"/>
  <c r="H24" i="40"/>
  <c r="G24" i="40"/>
  <c r="F24" i="40"/>
  <c r="E24" i="40"/>
  <c r="D24" i="40"/>
  <c r="N23" i="40"/>
  <c r="M23" i="40"/>
  <c r="L23" i="40"/>
  <c r="K23" i="40"/>
  <c r="J23" i="40"/>
  <c r="I23" i="40"/>
  <c r="H23" i="40"/>
  <c r="G23" i="40"/>
  <c r="F23" i="40"/>
  <c r="E23" i="40"/>
  <c r="D23" i="40"/>
  <c r="N22" i="40"/>
  <c r="M22" i="40"/>
  <c r="L22" i="40"/>
  <c r="K22" i="40"/>
  <c r="J22" i="40"/>
  <c r="I22" i="40"/>
  <c r="H22" i="40"/>
  <c r="G22" i="40"/>
  <c r="F22" i="40"/>
  <c r="E22" i="40"/>
  <c r="D22" i="40"/>
  <c r="N21" i="40"/>
  <c r="M21" i="40"/>
  <c r="L21" i="40"/>
  <c r="K21" i="40"/>
  <c r="J21" i="40"/>
  <c r="I21" i="40"/>
  <c r="H21" i="40"/>
  <c r="G21" i="40"/>
  <c r="F21" i="40"/>
  <c r="E21" i="40"/>
  <c r="D21" i="40"/>
  <c r="N20" i="40"/>
  <c r="M20" i="40"/>
  <c r="L20" i="40"/>
  <c r="K20" i="40"/>
  <c r="J20" i="40"/>
  <c r="I20" i="40"/>
  <c r="H20" i="40"/>
  <c r="G20" i="40"/>
  <c r="F20" i="40"/>
  <c r="E20" i="40"/>
  <c r="D20" i="40"/>
  <c r="N19" i="40"/>
  <c r="M19" i="40"/>
  <c r="L19" i="40"/>
  <c r="K19" i="40"/>
  <c r="J19" i="40"/>
  <c r="I19" i="40"/>
  <c r="H19" i="40"/>
  <c r="G19" i="40"/>
  <c r="F19" i="40"/>
  <c r="E19" i="40"/>
  <c r="D19" i="40"/>
  <c r="N18" i="40"/>
  <c r="M18" i="40"/>
  <c r="L18" i="40"/>
  <c r="K18" i="40"/>
  <c r="J18" i="40"/>
  <c r="I18" i="40"/>
  <c r="H18" i="40"/>
  <c r="G18" i="40"/>
  <c r="F18" i="40"/>
  <c r="E18" i="40"/>
  <c r="D18" i="40"/>
  <c r="N17" i="40"/>
  <c r="M17" i="40"/>
  <c r="L17" i="40"/>
  <c r="K17" i="40"/>
  <c r="J17" i="40"/>
  <c r="I17" i="40"/>
  <c r="H17" i="40"/>
  <c r="G17" i="40"/>
  <c r="F17" i="40"/>
  <c r="E17" i="40"/>
  <c r="D17" i="40"/>
  <c r="N16" i="40"/>
  <c r="M16" i="40"/>
  <c r="L16" i="40"/>
  <c r="K16" i="40"/>
  <c r="J16" i="40"/>
  <c r="I16" i="40"/>
  <c r="H16" i="40"/>
  <c r="G16" i="40"/>
  <c r="F16" i="40"/>
  <c r="E16" i="40"/>
  <c r="D16" i="40"/>
  <c r="N15" i="40"/>
  <c r="M15" i="40"/>
  <c r="L15" i="40"/>
  <c r="K15" i="40"/>
  <c r="J15" i="40"/>
  <c r="I15" i="40"/>
  <c r="H15" i="40"/>
  <c r="G15" i="40"/>
  <c r="F15" i="40"/>
  <c r="E15" i="40"/>
  <c r="D15" i="40"/>
  <c r="N14" i="40"/>
  <c r="M14" i="40"/>
  <c r="L14" i="40"/>
  <c r="K14" i="40"/>
  <c r="J14" i="40"/>
  <c r="I14" i="40"/>
  <c r="H14" i="40"/>
  <c r="G14" i="40"/>
  <c r="F14" i="40"/>
  <c r="E14" i="40"/>
  <c r="D14" i="40"/>
  <c r="N13" i="40"/>
  <c r="M13" i="40"/>
  <c r="L13" i="40"/>
  <c r="K13" i="40"/>
  <c r="J13" i="40"/>
  <c r="I13" i="40"/>
  <c r="H13" i="40"/>
  <c r="G13" i="40"/>
  <c r="F13" i="40"/>
  <c r="E13" i="40"/>
  <c r="D13" i="40"/>
  <c r="N12" i="40"/>
  <c r="M12" i="40"/>
  <c r="L12" i="40"/>
  <c r="K12" i="40"/>
  <c r="J12" i="40"/>
  <c r="I12" i="40"/>
  <c r="H12" i="40"/>
  <c r="G12" i="40"/>
  <c r="F12" i="40"/>
  <c r="E12" i="40"/>
  <c r="D12" i="40"/>
  <c r="N11" i="40"/>
  <c r="M11" i="40"/>
  <c r="L11" i="40"/>
  <c r="K11" i="40"/>
  <c r="J11" i="40"/>
  <c r="I11" i="40"/>
  <c r="H11" i="40"/>
  <c r="G11" i="40"/>
  <c r="F11" i="40"/>
  <c r="E11" i="40"/>
  <c r="D11" i="40"/>
  <c r="N10" i="40"/>
  <c r="M10" i="40"/>
  <c r="L10" i="40"/>
  <c r="K10" i="40"/>
  <c r="J10" i="40"/>
  <c r="I10" i="40"/>
  <c r="H10" i="40"/>
  <c r="G10" i="40"/>
  <c r="F10" i="40"/>
  <c r="E10" i="40"/>
  <c r="D10" i="40"/>
  <c r="N9" i="40"/>
  <c r="M9" i="40"/>
  <c r="L9" i="40"/>
  <c r="K9" i="40"/>
  <c r="J9" i="40"/>
  <c r="I9" i="40"/>
  <c r="H9" i="40"/>
  <c r="G9" i="40"/>
  <c r="F9" i="40"/>
  <c r="E9" i="40"/>
  <c r="D9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I13" i="51" l="1"/>
  <c r="G29" i="51"/>
  <c r="D25" i="51"/>
  <c r="M22" i="48"/>
  <c r="N23" i="48"/>
  <c r="G24" i="48"/>
  <c r="E31" i="48"/>
  <c r="E30" i="48"/>
  <c r="M30" i="48"/>
  <c r="D31" i="48"/>
  <c r="G29" i="48"/>
  <c r="D25" i="48"/>
  <c r="C31" i="48"/>
  <c r="G30" i="48"/>
  <c r="L21" i="51"/>
  <c r="B22" i="47"/>
  <c r="B26" i="47"/>
  <c r="B19" i="47"/>
  <c r="L26" i="48"/>
  <c r="G31" i="48"/>
  <c r="G10" i="51"/>
  <c r="J13" i="51"/>
  <c r="K28" i="51"/>
  <c r="M30" i="51"/>
  <c r="E28" i="48"/>
  <c r="M28" i="48"/>
  <c r="N29" i="48"/>
  <c r="I12" i="51"/>
  <c r="M12" i="51"/>
  <c r="F13" i="51"/>
  <c r="C32" i="51"/>
  <c r="B19" i="46"/>
  <c r="B23" i="46"/>
  <c r="B27" i="46"/>
  <c r="B33" i="46"/>
  <c r="L22" i="48"/>
  <c r="M23" i="48"/>
  <c r="F24" i="48"/>
  <c r="N24" i="48"/>
  <c r="M33" i="48"/>
  <c r="C14" i="51"/>
  <c r="C23" i="51"/>
  <c r="C28" i="51"/>
  <c r="F12" i="51"/>
  <c r="J12" i="51"/>
  <c r="N12" i="51"/>
  <c r="F17" i="51"/>
  <c r="J17" i="51"/>
  <c r="H19" i="51"/>
  <c r="F21" i="51"/>
  <c r="J21" i="51"/>
  <c r="N21" i="51"/>
  <c r="D23" i="51"/>
  <c r="E24" i="51"/>
  <c r="N25" i="51"/>
  <c r="K26" i="51"/>
  <c r="D28" i="51"/>
  <c r="H28" i="51"/>
  <c r="L28" i="51"/>
  <c r="E29" i="51"/>
  <c r="M29" i="51"/>
  <c r="F30" i="51"/>
  <c r="N30" i="51"/>
  <c r="N22" i="48"/>
  <c r="D24" i="48"/>
  <c r="G19" i="51"/>
  <c r="C12" i="51"/>
  <c r="H17" i="51"/>
  <c r="D21" i="51"/>
  <c r="H21" i="51"/>
  <c r="M26" i="51"/>
  <c r="D30" i="51"/>
  <c r="E31" i="51"/>
  <c r="K13" i="51"/>
  <c r="N32" i="51"/>
  <c r="J8" i="46"/>
  <c r="N8" i="46"/>
  <c r="B28" i="46"/>
  <c r="B23" i="47"/>
  <c r="B28" i="47"/>
  <c r="M26" i="48"/>
  <c r="F28" i="48"/>
  <c r="N28" i="48"/>
  <c r="C28" i="48"/>
  <c r="C29" i="51"/>
  <c r="M10" i="51"/>
  <c r="G12" i="51"/>
  <c r="K12" i="51"/>
  <c r="D13" i="51"/>
  <c r="H13" i="51"/>
  <c r="E14" i="51"/>
  <c r="I14" i="51"/>
  <c r="J15" i="51"/>
  <c r="G17" i="51"/>
  <c r="D18" i="51"/>
  <c r="E19" i="51"/>
  <c r="I19" i="51"/>
  <c r="G21" i="51"/>
  <c r="K21" i="51"/>
  <c r="D22" i="51"/>
  <c r="E23" i="51"/>
  <c r="F24" i="51"/>
  <c r="L26" i="51"/>
  <c r="E28" i="51"/>
  <c r="M28" i="51"/>
  <c r="F29" i="51"/>
  <c r="N29" i="51"/>
  <c r="G30" i="51"/>
  <c r="D31" i="51"/>
  <c r="D14" i="51"/>
  <c r="B25" i="46"/>
  <c r="B29" i="46"/>
  <c r="B24" i="47"/>
  <c r="C29" i="48"/>
  <c r="E19" i="48"/>
  <c r="E25" i="48"/>
  <c r="N26" i="48"/>
  <c r="G28" i="48"/>
  <c r="B33" i="47"/>
  <c r="N33" i="48"/>
  <c r="C21" i="51"/>
  <c r="C25" i="51"/>
  <c r="C30" i="51"/>
  <c r="N10" i="51"/>
  <c r="H12" i="51"/>
  <c r="L12" i="51"/>
  <c r="F14" i="51"/>
  <c r="J14" i="51"/>
  <c r="K15" i="51"/>
  <c r="E18" i="51"/>
  <c r="F19" i="51"/>
  <c r="E22" i="51"/>
  <c r="F23" i="51"/>
  <c r="F28" i="51"/>
  <c r="N28" i="51"/>
  <c r="G13" i="51"/>
  <c r="H14" i="51"/>
  <c r="I15" i="51"/>
  <c r="B22" i="46"/>
  <c r="B26" i="46"/>
  <c r="B32" i="46"/>
  <c r="F8" i="46"/>
  <c r="F29" i="48"/>
  <c r="D33" i="48"/>
  <c r="C25" i="48"/>
  <c r="C32" i="48"/>
  <c r="L23" i="48"/>
  <c r="E24" i="48"/>
  <c r="M24" i="48"/>
  <c r="N25" i="48"/>
  <c r="K26" i="48"/>
  <c r="D28" i="48"/>
  <c r="H28" i="48"/>
  <c r="E29" i="48"/>
  <c r="M29" i="48"/>
  <c r="N32" i="48"/>
  <c r="F31" i="48"/>
  <c r="B31" i="46"/>
  <c r="C30" i="48"/>
  <c r="C13" i="51"/>
  <c r="C18" i="51"/>
  <c r="C22" i="51"/>
  <c r="C31" i="51"/>
  <c r="G14" i="51"/>
  <c r="K14" i="51"/>
  <c r="I17" i="51"/>
  <c r="E21" i="51"/>
  <c r="I21" i="51"/>
  <c r="M21" i="51"/>
  <c r="D24" i="51"/>
  <c r="E25" i="51"/>
  <c r="J26" i="51"/>
  <c r="N26" i="51"/>
  <c r="G28" i="51"/>
  <c r="D29" i="51"/>
  <c r="E30" i="51"/>
  <c r="B25" i="47"/>
  <c r="B31" i="47"/>
  <c r="B24" i="46"/>
  <c r="B30" i="47"/>
  <c r="B32" i="47"/>
  <c r="G8" i="46"/>
  <c r="K8" i="46"/>
  <c r="D8" i="46"/>
  <c r="H8" i="46"/>
  <c r="L8" i="46"/>
  <c r="E8" i="46"/>
  <c r="I8" i="46"/>
  <c r="M8" i="46"/>
  <c r="B30" i="46"/>
  <c r="B29" i="47"/>
  <c r="N37" i="49"/>
  <c r="M37" i="49"/>
  <c r="L37" i="49"/>
  <c r="K37" i="49"/>
  <c r="J37" i="49"/>
  <c r="I37" i="49"/>
  <c r="H37" i="49"/>
  <c r="G37" i="49"/>
  <c r="F37" i="49"/>
  <c r="E37" i="49"/>
  <c r="D37" i="49"/>
  <c r="C37" i="49"/>
  <c r="N36" i="49"/>
  <c r="M36" i="49"/>
  <c r="L36" i="49"/>
  <c r="K36" i="49"/>
  <c r="J36" i="49"/>
  <c r="I36" i="49"/>
  <c r="H36" i="49"/>
  <c r="G36" i="49"/>
  <c r="F36" i="49"/>
  <c r="E36" i="49"/>
  <c r="D36" i="49"/>
  <c r="C36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N34" i="49"/>
  <c r="M34" i="49"/>
  <c r="M8" i="49" s="1"/>
  <c r="L34" i="49"/>
  <c r="L8" i="49" s="1"/>
  <c r="K34" i="49"/>
  <c r="K8" i="49" s="1"/>
  <c r="J34" i="49"/>
  <c r="J8" i="49" s="1"/>
  <c r="I34" i="49"/>
  <c r="H34" i="49"/>
  <c r="G34" i="49"/>
  <c r="F34" i="49"/>
  <c r="E34" i="49"/>
  <c r="E8" i="49" s="1"/>
  <c r="D34" i="49"/>
  <c r="D8" i="49" s="1"/>
  <c r="C34" i="49"/>
  <c r="C8" i="49" s="1"/>
  <c r="N37" i="35"/>
  <c r="M37" i="35"/>
  <c r="L37" i="35"/>
  <c r="K37" i="35"/>
  <c r="J37" i="35"/>
  <c r="I37" i="35"/>
  <c r="H37" i="35"/>
  <c r="G37" i="35"/>
  <c r="F37" i="35"/>
  <c r="E37" i="35"/>
  <c r="D37" i="35"/>
  <c r="C37" i="35"/>
  <c r="N36" i="35"/>
  <c r="M36" i="35"/>
  <c r="L36" i="35"/>
  <c r="K36" i="35"/>
  <c r="J36" i="35"/>
  <c r="I36" i="35"/>
  <c r="H36" i="35"/>
  <c r="G36" i="35"/>
  <c r="F36" i="35"/>
  <c r="E36" i="35"/>
  <c r="D36" i="35"/>
  <c r="C36" i="35"/>
  <c r="N35" i="35"/>
  <c r="M35" i="35"/>
  <c r="L35" i="35"/>
  <c r="K35" i="35"/>
  <c r="J35" i="35"/>
  <c r="I35" i="35"/>
  <c r="H35" i="35"/>
  <c r="G35" i="35"/>
  <c r="F35" i="35"/>
  <c r="E35" i="35"/>
  <c r="D35" i="35"/>
  <c r="C35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N33" i="35"/>
  <c r="M33" i="35"/>
  <c r="L33" i="35"/>
  <c r="K33" i="35"/>
  <c r="J33" i="35"/>
  <c r="I33" i="35"/>
  <c r="H33" i="35"/>
  <c r="G33" i="35"/>
  <c r="F33" i="35"/>
  <c r="E33" i="35"/>
  <c r="D33" i="35"/>
  <c r="C33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N9" i="35"/>
  <c r="M9" i="35"/>
  <c r="L9" i="35"/>
  <c r="K9" i="35"/>
  <c r="J9" i="35"/>
  <c r="I9" i="35"/>
  <c r="H9" i="35"/>
  <c r="G9" i="35"/>
  <c r="F9" i="35"/>
  <c r="E9" i="35"/>
  <c r="D9" i="35"/>
  <c r="C9" i="35"/>
  <c r="N37" i="34"/>
  <c r="M37" i="34"/>
  <c r="L37" i="34"/>
  <c r="K37" i="34"/>
  <c r="J37" i="34"/>
  <c r="I37" i="34"/>
  <c r="H37" i="34"/>
  <c r="G37" i="34"/>
  <c r="F37" i="34"/>
  <c r="E37" i="34"/>
  <c r="D37" i="34"/>
  <c r="C37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N9" i="34"/>
  <c r="M9" i="34"/>
  <c r="L9" i="34"/>
  <c r="K9" i="34"/>
  <c r="J9" i="34"/>
  <c r="I9" i="34"/>
  <c r="H9" i="34"/>
  <c r="G9" i="34"/>
  <c r="F9" i="34"/>
  <c r="E9" i="34"/>
  <c r="D9" i="34"/>
  <c r="C9" i="34"/>
  <c r="N37" i="32"/>
  <c r="M37" i="32"/>
  <c r="L37" i="32"/>
  <c r="K37" i="32"/>
  <c r="J37" i="32"/>
  <c r="I37" i="32"/>
  <c r="H37" i="32"/>
  <c r="G37" i="32"/>
  <c r="F37" i="32"/>
  <c r="E37" i="32"/>
  <c r="D37" i="32"/>
  <c r="C37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N18" i="32"/>
  <c r="M18" i="32"/>
  <c r="L18" i="32"/>
  <c r="K18" i="32"/>
  <c r="J18" i="32"/>
  <c r="I18" i="32"/>
  <c r="H18" i="32"/>
  <c r="G18" i="32"/>
  <c r="F18" i="32"/>
  <c r="D18" i="32"/>
  <c r="C18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N9" i="32"/>
  <c r="M9" i="32"/>
  <c r="L9" i="32"/>
  <c r="K9" i="32"/>
  <c r="J9" i="32"/>
  <c r="I9" i="32"/>
  <c r="H9" i="32"/>
  <c r="G9" i="32"/>
  <c r="F9" i="32"/>
  <c r="E9" i="32"/>
  <c r="D9" i="32"/>
  <c r="C9" i="32"/>
  <c r="N37" i="31"/>
  <c r="M37" i="31"/>
  <c r="L37" i="31"/>
  <c r="K37" i="31"/>
  <c r="J37" i="31"/>
  <c r="I37" i="31"/>
  <c r="H37" i="31"/>
  <c r="G37" i="31"/>
  <c r="F37" i="31"/>
  <c r="E37" i="31"/>
  <c r="D37" i="31"/>
  <c r="C37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N9" i="31"/>
  <c r="M9" i="31"/>
  <c r="L9" i="31"/>
  <c r="K9" i="31"/>
  <c r="J9" i="31"/>
  <c r="I9" i="31"/>
  <c r="H9" i="31"/>
  <c r="G9" i="31"/>
  <c r="F9" i="31"/>
  <c r="E9" i="31"/>
  <c r="D9" i="31"/>
  <c r="C9" i="31"/>
  <c r="N37" i="29"/>
  <c r="M37" i="29"/>
  <c r="L37" i="29"/>
  <c r="K37" i="29"/>
  <c r="J37" i="29"/>
  <c r="I37" i="29"/>
  <c r="H37" i="29"/>
  <c r="G37" i="29"/>
  <c r="F37" i="29"/>
  <c r="E37" i="29"/>
  <c r="D37" i="29"/>
  <c r="C37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N9" i="29"/>
  <c r="M9" i="29"/>
  <c r="L9" i="29"/>
  <c r="K9" i="29"/>
  <c r="J9" i="29"/>
  <c r="I9" i="29"/>
  <c r="H9" i="29"/>
  <c r="G9" i="29"/>
  <c r="F9" i="29"/>
  <c r="E9" i="29"/>
  <c r="D9" i="29"/>
  <c r="C9" i="29"/>
  <c r="N37" i="28"/>
  <c r="M37" i="28"/>
  <c r="L37" i="28"/>
  <c r="K37" i="28"/>
  <c r="J37" i="28"/>
  <c r="I37" i="28"/>
  <c r="H37" i="28"/>
  <c r="G37" i="28"/>
  <c r="F37" i="28"/>
  <c r="E37" i="28"/>
  <c r="D37" i="28"/>
  <c r="C37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N9" i="28"/>
  <c r="M9" i="28"/>
  <c r="L9" i="28"/>
  <c r="K9" i="28"/>
  <c r="J9" i="28"/>
  <c r="I9" i="28"/>
  <c r="H9" i="28"/>
  <c r="G9" i="28"/>
  <c r="F9" i="28"/>
  <c r="E9" i="28"/>
  <c r="D9" i="28"/>
  <c r="C9" i="28"/>
  <c r="N37" i="26"/>
  <c r="M37" i="26"/>
  <c r="L37" i="26"/>
  <c r="K37" i="26"/>
  <c r="J37" i="26"/>
  <c r="I37" i="26"/>
  <c r="H37" i="26"/>
  <c r="G37" i="26"/>
  <c r="F37" i="26"/>
  <c r="E37" i="26"/>
  <c r="D37" i="26"/>
  <c r="C37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N9" i="26"/>
  <c r="M9" i="26"/>
  <c r="L9" i="26"/>
  <c r="K9" i="26"/>
  <c r="J9" i="26"/>
  <c r="I9" i="26"/>
  <c r="H9" i="26"/>
  <c r="G9" i="26"/>
  <c r="F9" i="26"/>
  <c r="E9" i="26"/>
  <c r="D9" i="26"/>
  <c r="C9" i="26"/>
  <c r="N37" i="25"/>
  <c r="M37" i="25"/>
  <c r="L37" i="25"/>
  <c r="K37" i="25"/>
  <c r="J37" i="25"/>
  <c r="I37" i="25"/>
  <c r="H37" i="25"/>
  <c r="G37" i="25"/>
  <c r="F37" i="25"/>
  <c r="E37" i="25"/>
  <c r="D37" i="25"/>
  <c r="C37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N9" i="25"/>
  <c r="M9" i="25"/>
  <c r="L9" i="25"/>
  <c r="K9" i="25"/>
  <c r="J9" i="25"/>
  <c r="I9" i="25"/>
  <c r="H9" i="25"/>
  <c r="G9" i="25"/>
  <c r="F9" i="25"/>
  <c r="E9" i="25"/>
  <c r="D9" i="25"/>
  <c r="C9" i="25"/>
  <c r="N37" i="20"/>
  <c r="M37" i="20"/>
  <c r="L37" i="20"/>
  <c r="K37" i="20"/>
  <c r="J37" i="20"/>
  <c r="I37" i="20"/>
  <c r="H37" i="20"/>
  <c r="G37" i="20"/>
  <c r="F37" i="20"/>
  <c r="E37" i="20"/>
  <c r="D37" i="20"/>
  <c r="N36" i="20"/>
  <c r="M36" i="20"/>
  <c r="L36" i="20"/>
  <c r="K36" i="20"/>
  <c r="J36" i="20"/>
  <c r="I36" i="20"/>
  <c r="H36" i="20"/>
  <c r="G36" i="20"/>
  <c r="F36" i="20"/>
  <c r="E36" i="20"/>
  <c r="D36" i="20"/>
  <c r="N35" i="20"/>
  <c r="M35" i="20"/>
  <c r="L35" i="20"/>
  <c r="K35" i="20"/>
  <c r="J35" i="20"/>
  <c r="I35" i="20"/>
  <c r="H35" i="20"/>
  <c r="G35" i="20"/>
  <c r="F35" i="20"/>
  <c r="E35" i="20"/>
  <c r="D35" i="20"/>
  <c r="N34" i="20"/>
  <c r="M34" i="20"/>
  <c r="L34" i="20"/>
  <c r="K34" i="20"/>
  <c r="J34" i="20"/>
  <c r="I34" i="20"/>
  <c r="H34" i="20"/>
  <c r="G34" i="20"/>
  <c r="F34" i="20"/>
  <c r="E34" i="20"/>
  <c r="D34" i="20"/>
  <c r="N33" i="20"/>
  <c r="M33" i="20"/>
  <c r="L33" i="20"/>
  <c r="K33" i="20"/>
  <c r="J33" i="20"/>
  <c r="I33" i="20"/>
  <c r="H33" i="20"/>
  <c r="G33" i="20"/>
  <c r="F33" i="20"/>
  <c r="E33" i="20"/>
  <c r="D33" i="20"/>
  <c r="N32" i="20"/>
  <c r="M32" i="20"/>
  <c r="L32" i="20"/>
  <c r="K32" i="20"/>
  <c r="J32" i="20"/>
  <c r="I32" i="20"/>
  <c r="H32" i="20"/>
  <c r="G32" i="20"/>
  <c r="F32" i="20"/>
  <c r="E32" i="20"/>
  <c r="D32" i="20"/>
  <c r="N31" i="20"/>
  <c r="M31" i="20"/>
  <c r="L31" i="20"/>
  <c r="K31" i="20"/>
  <c r="J31" i="20"/>
  <c r="I31" i="20"/>
  <c r="H31" i="20"/>
  <c r="G31" i="20"/>
  <c r="F31" i="20"/>
  <c r="E31" i="20"/>
  <c r="D31" i="20"/>
  <c r="N30" i="20"/>
  <c r="M30" i="20"/>
  <c r="L30" i="20"/>
  <c r="K30" i="20"/>
  <c r="J30" i="20"/>
  <c r="I30" i="20"/>
  <c r="H30" i="20"/>
  <c r="G30" i="20"/>
  <c r="F30" i="20"/>
  <c r="E30" i="20"/>
  <c r="D30" i="20"/>
  <c r="N29" i="20"/>
  <c r="M29" i="20"/>
  <c r="L29" i="20"/>
  <c r="K29" i="20"/>
  <c r="J29" i="20"/>
  <c r="I29" i="20"/>
  <c r="H29" i="20"/>
  <c r="G29" i="20"/>
  <c r="F29" i="20"/>
  <c r="E29" i="20"/>
  <c r="D29" i="20"/>
  <c r="N28" i="20"/>
  <c r="M28" i="20"/>
  <c r="L28" i="20"/>
  <c r="K28" i="20"/>
  <c r="J28" i="20"/>
  <c r="I28" i="20"/>
  <c r="H28" i="20"/>
  <c r="G28" i="20"/>
  <c r="F28" i="20"/>
  <c r="E28" i="20"/>
  <c r="D28" i="20"/>
  <c r="N27" i="20"/>
  <c r="M27" i="20"/>
  <c r="L27" i="20"/>
  <c r="K27" i="20"/>
  <c r="J27" i="20"/>
  <c r="I27" i="20"/>
  <c r="H27" i="20"/>
  <c r="G27" i="20"/>
  <c r="F27" i="20"/>
  <c r="E27" i="20"/>
  <c r="D27" i="20"/>
  <c r="N26" i="20"/>
  <c r="M26" i="20"/>
  <c r="L26" i="20"/>
  <c r="K26" i="20"/>
  <c r="J26" i="20"/>
  <c r="I26" i="20"/>
  <c r="H26" i="20"/>
  <c r="G26" i="20"/>
  <c r="F26" i="20"/>
  <c r="E26" i="20"/>
  <c r="D26" i="20"/>
  <c r="N25" i="20"/>
  <c r="M25" i="20"/>
  <c r="L25" i="20"/>
  <c r="K25" i="20"/>
  <c r="J25" i="20"/>
  <c r="I25" i="20"/>
  <c r="H25" i="20"/>
  <c r="G25" i="20"/>
  <c r="F25" i="20"/>
  <c r="E25" i="20"/>
  <c r="D25" i="20"/>
  <c r="N24" i="20"/>
  <c r="M24" i="20"/>
  <c r="L24" i="20"/>
  <c r="K24" i="20"/>
  <c r="J24" i="20"/>
  <c r="I24" i="20"/>
  <c r="H24" i="20"/>
  <c r="G24" i="20"/>
  <c r="F24" i="20"/>
  <c r="E24" i="20"/>
  <c r="D24" i="20"/>
  <c r="N23" i="20"/>
  <c r="M23" i="20"/>
  <c r="L23" i="20"/>
  <c r="K23" i="20"/>
  <c r="J23" i="20"/>
  <c r="I23" i="20"/>
  <c r="H23" i="20"/>
  <c r="G23" i="20"/>
  <c r="F23" i="20"/>
  <c r="E23" i="20"/>
  <c r="D23" i="20"/>
  <c r="N22" i="20"/>
  <c r="M22" i="20"/>
  <c r="L22" i="20"/>
  <c r="K22" i="20"/>
  <c r="J22" i="20"/>
  <c r="I22" i="20"/>
  <c r="H22" i="20"/>
  <c r="G22" i="20"/>
  <c r="F22" i="20"/>
  <c r="E22" i="20"/>
  <c r="D22" i="20"/>
  <c r="N21" i="20"/>
  <c r="M21" i="20"/>
  <c r="L21" i="20"/>
  <c r="K21" i="20"/>
  <c r="J21" i="20"/>
  <c r="I21" i="20"/>
  <c r="H21" i="20"/>
  <c r="G21" i="20"/>
  <c r="F21" i="20"/>
  <c r="E21" i="20"/>
  <c r="D21" i="20"/>
  <c r="N20" i="20"/>
  <c r="M20" i="20"/>
  <c r="L20" i="20"/>
  <c r="K20" i="20"/>
  <c r="J20" i="20"/>
  <c r="I20" i="20"/>
  <c r="H20" i="20"/>
  <c r="G20" i="20"/>
  <c r="F20" i="20"/>
  <c r="E20" i="20"/>
  <c r="D20" i="20"/>
  <c r="N19" i="20"/>
  <c r="M19" i="20"/>
  <c r="L19" i="20"/>
  <c r="K19" i="20"/>
  <c r="J19" i="20"/>
  <c r="I19" i="20"/>
  <c r="H19" i="20"/>
  <c r="G19" i="20"/>
  <c r="F19" i="20"/>
  <c r="E19" i="20"/>
  <c r="D19" i="20"/>
  <c r="N18" i="20"/>
  <c r="M18" i="20"/>
  <c r="L18" i="20"/>
  <c r="K18" i="20"/>
  <c r="J18" i="20"/>
  <c r="I18" i="20"/>
  <c r="H18" i="20"/>
  <c r="G18" i="20"/>
  <c r="F18" i="20"/>
  <c r="E18" i="20"/>
  <c r="D18" i="20"/>
  <c r="N17" i="20"/>
  <c r="M17" i="20"/>
  <c r="L17" i="20"/>
  <c r="K17" i="20"/>
  <c r="J17" i="20"/>
  <c r="I17" i="20"/>
  <c r="H17" i="20"/>
  <c r="G17" i="20"/>
  <c r="F17" i="20"/>
  <c r="E17" i="20"/>
  <c r="D17" i="20"/>
  <c r="N16" i="20"/>
  <c r="M16" i="20"/>
  <c r="L16" i="20"/>
  <c r="K16" i="20"/>
  <c r="J16" i="20"/>
  <c r="I16" i="20"/>
  <c r="H16" i="20"/>
  <c r="G16" i="20"/>
  <c r="F16" i="20"/>
  <c r="E16" i="20"/>
  <c r="D16" i="20"/>
  <c r="N15" i="20"/>
  <c r="M15" i="20"/>
  <c r="L15" i="20"/>
  <c r="K15" i="20"/>
  <c r="J15" i="20"/>
  <c r="I15" i="20"/>
  <c r="H15" i="20"/>
  <c r="G15" i="20"/>
  <c r="F15" i="20"/>
  <c r="E15" i="20"/>
  <c r="D15" i="20"/>
  <c r="N14" i="20"/>
  <c r="M14" i="20"/>
  <c r="L14" i="20"/>
  <c r="K14" i="20"/>
  <c r="J14" i="20"/>
  <c r="I14" i="20"/>
  <c r="H14" i="20"/>
  <c r="G14" i="20"/>
  <c r="F14" i="20"/>
  <c r="E14" i="20"/>
  <c r="D14" i="20"/>
  <c r="N13" i="20"/>
  <c r="M13" i="20"/>
  <c r="L13" i="20"/>
  <c r="K13" i="20"/>
  <c r="J13" i="20"/>
  <c r="I13" i="20"/>
  <c r="H13" i="20"/>
  <c r="G13" i="20"/>
  <c r="F13" i="20"/>
  <c r="E13" i="20"/>
  <c r="D13" i="20"/>
  <c r="N12" i="20"/>
  <c r="M12" i="20"/>
  <c r="L12" i="20"/>
  <c r="K12" i="20"/>
  <c r="J12" i="20"/>
  <c r="I12" i="20"/>
  <c r="H12" i="20"/>
  <c r="G12" i="20"/>
  <c r="F12" i="20"/>
  <c r="E12" i="20"/>
  <c r="D12" i="20"/>
  <c r="N11" i="20"/>
  <c r="M11" i="20"/>
  <c r="L11" i="20"/>
  <c r="K11" i="20"/>
  <c r="J11" i="20"/>
  <c r="I11" i="20"/>
  <c r="H11" i="20"/>
  <c r="G11" i="20"/>
  <c r="F11" i="20"/>
  <c r="E11" i="20"/>
  <c r="D11" i="20"/>
  <c r="N10" i="20"/>
  <c r="M10" i="20"/>
  <c r="L10" i="20"/>
  <c r="K10" i="20"/>
  <c r="J10" i="20"/>
  <c r="I10" i="20"/>
  <c r="H10" i="20"/>
  <c r="G10" i="20"/>
  <c r="F10" i="20"/>
  <c r="E10" i="20"/>
  <c r="D10" i="20"/>
  <c r="N9" i="20"/>
  <c r="M9" i="20"/>
  <c r="L9" i="20"/>
  <c r="K9" i="20"/>
  <c r="J9" i="20"/>
  <c r="I9" i="20"/>
  <c r="H9" i="20"/>
  <c r="G9" i="20"/>
  <c r="F9" i="20"/>
  <c r="E9" i="20"/>
  <c r="D9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H8" i="49" l="1"/>
  <c r="N8" i="49"/>
  <c r="G8" i="49"/>
  <c r="I8" i="49"/>
  <c r="F8" i="49"/>
  <c r="C8" i="46"/>
  <c r="B8" i="46" s="1"/>
  <c r="C36" i="14"/>
  <c r="B36" i="14"/>
  <c r="C35" i="14"/>
  <c r="B35" i="14"/>
  <c r="C34" i="14"/>
  <c r="B34" i="14"/>
  <c r="C33" i="14"/>
  <c r="B33" i="14"/>
  <c r="F32" i="14"/>
  <c r="E32" i="14"/>
  <c r="D32" i="14"/>
  <c r="C32" i="14"/>
  <c r="B32" i="14"/>
  <c r="F31" i="14"/>
  <c r="E31" i="14"/>
  <c r="D31" i="14"/>
  <c r="C31" i="14"/>
  <c r="B31" i="14"/>
  <c r="F30" i="14"/>
  <c r="E30" i="14"/>
  <c r="D30" i="14"/>
  <c r="C30" i="14"/>
  <c r="B30" i="14"/>
  <c r="F29" i="14"/>
  <c r="E29" i="14"/>
  <c r="D29" i="14"/>
  <c r="C29" i="14"/>
  <c r="B29" i="14"/>
  <c r="F28" i="14"/>
  <c r="E28" i="14"/>
  <c r="D28" i="14"/>
  <c r="C28" i="14"/>
  <c r="B28" i="14"/>
  <c r="F27" i="14"/>
  <c r="E27" i="14"/>
  <c r="D27" i="14"/>
  <c r="C27" i="14"/>
  <c r="B27" i="14"/>
  <c r="D26" i="14"/>
  <c r="C26" i="14"/>
  <c r="B26" i="14"/>
  <c r="F25" i="14"/>
  <c r="E25" i="14"/>
  <c r="D25" i="14"/>
  <c r="C25" i="14"/>
  <c r="B25" i="14"/>
  <c r="F24" i="14"/>
  <c r="E24" i="14"/>
  <c r="D24" i="14"/>
  <c r="C24" i="14"/>
  <c r="B24" i="14"/>
  <c r="F23" i="14"/>
  <c r="E23" i="14"/>
  <c r="D23" i="14"/>
  <c r="C23" i="14"/>
  <c r="B23" i="14"/>
  <c r="F22" i="14"/>
  <c r="E22" i="14"/>
  <c r="D22" i="14"/>
  <c r="C22" i="14"/>
  <c r="B22" i="14"/>
  <c r="F21" i="14"/>
  <c r="E21" i="14"/>
  <c r="D21" i="14"/>
  <c r="C21" i="14"/>
  <c r="B21" i="14"/>
  <c r="F20" i="14"/>
  <c r="D20" i="14"/>
  <c r="C20" i="14"/>
  <c r="B20" i="14"/>
  <c r="C19" i="14"/>
  <c r="B19" i="14"/>
  <c r="F18" i="14"/>
  <c r="E18" i="14"/>
  <c r="D18" i="14"/>
  <c r="C18" i="14"/>
  <c r="B18" i="14"/>
  <c r="F17" i="14"/>
  <c r="C17" i="14"/>
  <c r="B17" i="14"/>
  <c r="F16" i="14"/>
  <c r="C16" i="14"/>
  <c r="B16" i="14"/>
  <c r="C15" i="14"/>
  <c r="B15" i="14"/>
  <c r="F14" i="14"/>
  <c r="C14" i="14"/>
  <c r="B14" i="14"/>
  <c r="F13" i="14"/>
  <c r="C13" i="14"/>
  <c r="B13" i="14"/>
  <c r="F12" i="14"/>
  <c r="C12" i="14"/>
  <c r="B12" i="14"/>
  <c r="F11" i="14"/>
  <c r="D11" i="14"/>
  <c r="C11" i="14"/>
  <c r="B11" i="14"/>
  <c r="C10" i="14"/>
  <c r="B10" i="14"/>
  <c r="F9" i="14"/>
  <c r="D9" i="14"/>
  <c r="C9" i="14"/>
  <c r="B9" i="14"/>
  <c r="C8" i="14"/>
  <c r="B8" i="14"/>
  <c r="W62" i="7"/>
  <c r="W58" i="7"/>
  <c r="W54" i="7"/>
  <c r="W50" i="7"/>
  <c r="W46" i="7"/>
  <c r="W42" i="7"/>
  <c r="W33" i="7"/>
  <c r="W28" i="7"/>
  <c r="W23" i="7"/>
  <c r="W18" i="7"/>
  <c r="W13" i="7"/>
  <c r="W8" i="7"/>
  <c r="B8" i="49" l="1"/>
  <c r="N29" i="37"/>
  <c r="M29" i="37"/>
  <c r="L29" i="37"/>
  <c r="K29" i="37"/>
  <c r="J29" i="37"/>
  <c r="I29" i="37"/>
  <c r="H29" i="37"/>
  <c r="G29" i="37"/>
  <c r="F29" i="37"/>
  <c r="E29" i="37"/>
  <c r="D29" i="37"/>
  <c r="C29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J43" i="52" l="1"/>
  <c r="J39" i="52"/>
  <c r="J35" i="52"/>
  <c r="G38" i="55" l="1"/>
  <c r="S6" i="155" l="1"/>
  <c r="S6" i="154"/>
  <c r="U27" i="107"/>
  <c r="U6" i="107"/>
  <c r="U27" i="106"/>
  <c r="U6" i="106"/>
  <c r="U27" i="97"/>
  <c r="U27" i="96"/>
  <c r="U6" i="95"/>
  <c r="U27" i="94"/>
  <c r="W6" i="94"/>
  <c r="U27" i="93"/>
  <c r="U6" i="93"/>
  <c r="U27" i="92"/>
  <c r="U6" i="92"/>
  <c r="U27" i="91"/>
  <c r="U6" i="91"/>
  <c r="M17" i="86" l="1"/>
  <c r="K34" i="69"/>
  <c r="E34" i="69"/>
  <c r="F34" i="69"/>
  <c r="B34" i="69"/>
  <c r="K9" i="69"/>
  <c r="B20" i="62" l="1"/>
  <c r="C46" i="62" s="1"/>
  <c r="C8" i="53"/>
  <c r="B8" i="53"/>
  <c r="J18" i="52"/>
  <c r="J14" i="52"/>
  <c r="J10" i="52"/>
  <c r="N12" i="45"/>
  <c r="M12" i="45"/>
  <c r="L12" i="45"/>
  <c r="J12" i="45"/>
  <c r="I12" i="45"/>
  <c r="H12" i="45"/>
  <c r="G12" i="45"/>
  <c r="F12" i="45"/>
  <c r="Q6" i="151"/>
  <c r="Q6" i="150" l="1"/>
  <c r="Q6" i="148"/>
  <c r="Q6" i="147"/>
  <c r="Q6" i="144"/>
  <c r="Q6" i="143"/>
  <c r="Q6" i="141"/>
  <c r="Q6" i="137" l="1"/>
  <c r="Q6" i="136"/>
  <c r="Q6" i="135"/>
  <c r="Q6" i="133"/>
  <c r="Q6" i="132"/>
  <c r="Q6" i="130"/>
  <c r="Q6" i="129"/>
  <c r="Q6" i="128"/>
  <c r="Q6" i="126"/>
  <c r="Q6" i="125"/>
  <c r="Q6" i="124" l="1"/>
  <c r="Q6" i="122"/>
  <c r="Q6" i="121"/>
  <c r="Q6" i="119"/>
  <c r="Q6" i="118"/>
  <c r="Q6" i="117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6" i="5"/>
  <c r="W35" i="5"/>
  <c r="W34" i="5"/>
  <c r="W11" i="5"/>
  <c r="Y11" i="5" s="1"/>
  <c r="W38" i="5" l="1"/>
  <c r="G28" i="91"/>
  <c r="W27" i="91"/>
  <c r="T27" i="91"/>
  <c r="F27" i="91"/>
  <c r="E27" i="91"/>
  <c r="D27" i="91"/>
  <c r="C27" i="91"/>
  <c r="B27" i="91"/>
  <c r="W6" i="91"/>
  <c r="T6" i="91"/>
  <c r="I8" i="59" l="1"/>
  <c r="H8" i="59"/>
  <c r="I31" i="59"/>
  <c r="H31" i="59"/>
  <c r="L18" i="52" l="1"/>
  <c r="I18" i="52"/>
  <c r="H18" i="52"/>
  <c r="G18" i="52"/>
  <c r="F18" i="52"/>
  <c r="E18" i="52"/>
  <c r="D18" i="52"/>
  <c r="C18" i="52"/>
  <c r="L14" i="52"/>
  <c r="I14" i="52"/>
  <c r="H14" i="52"/>
  <c r="G14" i="52"/>
  <c r="F14" i="52"/>
  <c r="E14" i="52"/>
  <c r="D14" i="52"/>
  <c r="C14" i="52"/>
  <c r="L10" i="52"/>
  <c r="I10" i="52"/>
  <c r="H10" i="52"/>
  <c r="G10" i="52"/>
  <c r="F10" i="52"/>
  <c r="E10" i="52"/>
  <c r="D10" i="52"/>
  <c r="C10" i="52"/>
  <c r="BZ31" i="116"/>
  <c r="BY31" i="116"/>
  <c r="BW31" i="116"/>
  <c r="BV31" i="116"/>
  <c r="BU31" i="116"/>
  <c r="BT31" i="116"/>
  <c r="BS31" i="116"/>
  <c r="BR31" i="116"/>
  <c r="I31" i="116"/>
  <c r="H31" i="116"/>
  <c r="G31" i="116"/>
  <c r="F31" i="116"/>
  <c r="E31" i="116"/>
  <c r="D31" i="116"/>
  <c r="C31" i="116"/>
  <c r="B31" i="116"/>
  <c r="BZ8" i="116"/>
  <c r="BY8" i="116"/>
  <c r="BW8" i="116"/>
  <c r="BV8" i="116"/>
  <c r="BU8" i="116"/>
  <c r="BT8" i="116"/>
  <c r="BS8" i="116"/>
  <c r="BR8" i="116"/>
  <c r="I8" i="116"/>
  <c r="H8" i="116"/>
  <c r="G8" i="116"/>
  <c r="F8" i="116"/>
  <c r="E8" i="116"/>
  <c r="D8" i="116"/>
  <c r="C8" i="116"/>
  <c r="B8" i="116"/>
  <c r="B22" i="62"/>
  <c r="C48" i="62" s="1"/>
  <c r="B19" i="62"/>
  <c r="C45" i="62" s="1"/>
  <c r="B18" i="62"/>
  <c r="C44" i="62" s="1"/>
  <c r="B17" i="62"/>
  <c r="C43" i="62" s="1"/>
  <c r="B16" i="62"/>
  <c r="C42" i="62" s="1"/>
  <c r="B15" i="62"/>
  <c r="C41" i="62" s="1"/>
  <c r="B14" i="62"/>
  <c r="C40" i="62" s="1"/>
  <c r="B13" i="62"/>
  <c r="C39" i="62" s="1"/>
  <c r="B12" i="62"/>
  <c r="C38" i="62" s="1"/>
  <c r="B11" i="62"/>
  <c r="B10" i="62"/>
  <c r="B9" i="62"/>
  <c r="B8" i="62"/>
  <c r="BX31" i="59"/>
  <c r="BW31" i="59"/>
  <c r="BU31" i="59"/>
  <c r="BT31" i="59"/>
  <c r="BS31" i="59"/>
  <c r="BR31" i="59"/>
  <c r="BQ31" i="59"/>
  <c r="BP31" i="59"/>
  <c r="G31" i="59"/>
  <c r="F31" i="59"/>
  <c r="E31" i="59"/>
  <c r="D31" i="59"/>
  <c r="C31" i="59"/>
  <c r="B31" i="59"/>
  <c r="BX8" i="59"/>
  <c r="BW8" i="59"/>
  <c r="BU8" i="59"/>
  <c r="BT8" i="59"/>
  <c r="BS8" i="59"/>
  <c r="BR8" i="59"/>
  <c r="BQ8" i="59"/>
  <c r="BP8" i="59"/>
  <c r="G8" i="59"/>
  <c r="F8" i="59"/>
  <c r="E8" i="59"/>
  <c r="D8" i="59"/>
  <c r="C8" i="59"/>
  <c r="B8" i="59"/>
  <c r="S6" i="151" l="1"/>
  <c r="S6" i="150"/>
  <c r="S6" i="148"/>
  <c r="S6" i="147"/>
  <c r="S6" i="144"/>
  <c r="S6" i="143"/>
  <c r="S6" i="141"/>
  <c r="B33" i="48"/>
  <c r="B32" i="48"/>
  <c r="B31" i="48"/>
  <c r="B30" i="48"/>
  <c r="B29" i="48"/>
  <c r="B28" i="48"/>
  <c r="B26" i="48"/>
  <c r="B25" i="48"/>
  <c r="B24" i="48"/>
  <c r="B23" i="48"/>
  <c r="B22" i="48"/>
  <c r="I19" i="48"/>
  <c r="H19" i="48"/>
  <c r="G19" i="48"/>
  <c r="F19" i="48"/>
  <c r="B19" i="48"/>
  <c r="U11" i="5"/>
  <c r="U38" i="5" s="1"/>
  <c r="T11" i="5"/>
  <c r="T38" i="5" s="1"/>
  <c r="S11" i="5"/>
  <c r="S38" i="5" s="1"/>
  <c r="R11" i="5"/>
  <c r="R38" i="5" s="1"/>
  <c r="Q11" i="5"/>
  <c r="P11" i="5"/>
  <c r="P38" i="5" s="1"/>
  <c r="O11" i="5"/>
  <c r="O38" i="5" s="1"/>
  <c r="N11" i="5"/>
  <c r="N38" i="5" s="1"/>
  <c r="M11" i="5"/>
  <c r="L11" i="5"/>
  <c r="L38" i="5" s="1"/>
  <c r="K11" i="5"/>
  <c r="J11" i="5"/>
  <c r="J38" i="5" s="1"/>
  <c r="V11" i="5"/>
  <c r="G10" i="45"/>
  <c r="F10" i="45"/>
  <c r="B29" i="43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6" i="5"/>
  <c r="V35" i="5"/>
  <c r="V34" i="5"/>
  <c r="C11" i="15"/>
  <c r="L18" i="15"/>
  <c r="H18" i="15"/>
  <c r="L17" i="15"/>
  <c r="C9" i="15"/>
  <c r="L16" i="15"/>
  <c r="C8" i="15"/>
  <c r="C7" i="15"/>
  <c r="C25" i="112"/>
  <c r="D25" i="112"/>
  <c r="E25" i="112"/>
  <c r="F25" i="112"/>
  <c r="G25" i="112"/>
  <c r="H25" i="112"/>
  <c r="I25" i="112"/>
  <c r="J25" i="112"/>
  <c r="K25" i="112"/>
  <c r="L25" i="112"/>
  <c r="M25" i="112"/>
  <c r="N25" i="112"/>
  <c r="C16" i="112"/>
  <c r="D16" i="112"/>
  <c r="E16" i="112"/>
  <c r="F16" i="112"/>
  <c r="G16" i="112"/>
  <c r="H16" i="112"/>
  <c r="I16" i="112"/>
  <c r="J16" i="112"/>
  <c r="K16" i="112"/>
  <c r="L16" i="112"/>
  <c r="M16" i="112"/>
  <c r="N16" i="112"/>
  <c r="V33" i="7"/>
  <c r="V28" i="7"/>
  <c r="V23" i="7"/>
  <c r="V18" i="7"/>
  <c r="V13" i="7"/>
  <c r="V8" i="7"/>
  <c r="U8" i="7"/>
  <c r="T8" i="7"/>
  <c r="S8" i="7"/>
  <c r="R8" i="7"/>
  <c r="Q8" i="7"/>
  <c r="P8" i="7"/>
  <c r="O8" i="7"/>
  <c r="N8" i="7"/>
  <c r="M8" i="7"/>
  <c r="L8" i="7"/>
  <c r="K8" i="7"/>
  <c r="J8" i="7"/>
  <c r="C6" i="6"/>
  <c r="B6" i="6"/>
  <c r="P6" i="137"/>
  <c r="P6" i="136"/>
  <c r="P6" i="135"/>
  <c r="P6" i="133"/>
  <c r="P6" i="132"/>
  <c r="P6" i="130"/>
  <c r="P6" i="129"/>
  <c r="P6" i="128"/>
  <c r="P6" i="126"/>
  <c r="P6" i="125"/>
  <c r="P6" i="124"/>
  <c r="P6" i="122"/>
  <c r="P6" i="121"/>
  <c r="P6" i="119"/>
  <c r="P6" i="118"/>
  <c r="P6" i="117"/>
  <c r="V50" i="7"/>
  <c r="U62" i="7"/>
  <c r="U58" i="7"/>
  <c r="U54" i="7"/>
  <c r="U50" i="7"/>
  <c r="U46" i="7"/>
  <c r="U42" i="7"/>
  <c r="U33" i="7"/>
  <c r="U28" i="7"/>
  <c r="U23" i="7"/>
  <c r="U18" i="7"/>
  <c r="U13" i="7"/>
  <c r="T27" i="107"/>
  <c r="T6" i="107"/>
  <c r="T27" i="106"/>
  <c r="T6" i="106"/>
  <c r="T27" i="97"/>
  <c r="T27" i="96"/>
  <c r="T6" i="95"/>
  <c r="T27" i="94"/>
  <c r="T27" i="93"/>
  <c r="T6" i="93"/>
  <c r="T27" i="92"/>
  <c r="T6" i="92"/>
  <c r="L17" i="86"/>
  <c r="I43" i="52"/>
  <c r="I39" i="52"/>
  <c r="I35" i="52"/>
  <c r="U40" i="5"/>
  <c r="T40" i="5"/>
  <c r="S40" i="5"/>
  <c r="R40" i="5"/>
  <c r="Q40" i="5"/>
  <c r="P40" i="5"/>
  <c r="O40" i="5"/>
  <c r="N40" i="5"/>
  <c r="M40" i="5"/>
  <c r="L40" i="5"/>
  <c r="K40" i="5"/>
  <c r="J40" i="5"/>
  <c r="N25" i="110"/>
  <c r="M25" i="110"/>
  <c r="L25" i="110"/>
  <c r="K25" i="110"/>
  <c r="J25" i="110"/>
  <c r="I25" i="110"/>
  <c r="H25" i="110"/>
  <c r="G25" i="110"/>
  <c r="F25" i="110"/>
  <c r="E25" i="110"/>
  <c r="D25" i="110"/>
  <c r="C25" i="110"/>
  <c r="W6" i="107"/>
  <c r="W27" i="107"/>
  <c r="W27" i="106"/>
  <c r="W6" i="106"/>
  <c r="W27" i="97"/>
  <c r="W27" i="96"/>
  <c r="W6" i="95"/>
  <c r="W27" i="94"/>
  <c r="W27" i="93"/>
  <c r="W6" i="93"/>
  <c r="W27" i="92"/>
  <c r="W6" i="92"/>
  <c r="D6" i="6"/>
  <c r="N8" i="45"/>
  <c r="M8" i="45"/>
  <c r="L8" i="45"/>
  <c r="K8" i="45"/>
  <c r="J8" i="45"/>
  <c r="I8" i="45"/>
  <c r="H8" i="45"/>
  <c r="G8" i="45"/>
  <c r="F8" i="45"/>
  <c r="E8" i="45"/>
  <c r="D8" i="45"/>
  <c r="C8" i="45"/>
  <c r="N8" i="48"/>
  <c r="M8" i="48"/>
  <c r="L8" i="48"/>
  <c r="K8" i="48"/>
  <c r="I8" i="48"/>
  <c r="H8" i="48"/>
  <c r="G8" i="48"/>
  <c r="F8" i="48"/>
  <c r="E8" i="48"/>
  <c r="D8" i="48"/>
  <c r="C8" i="48"/>
  <c r="B8" i="48"/>
  <c r="N8" i="51"/>
  <c r="M8" i="51"/>
  <c r="L8" i="51"/>
  <c r="K8" i="51"/>
  <c r="H8" i="51"/>
  <c r="G8" i="51"/>
  <c r="F8" i="51"/>
  <c r="E8" i="51"/>
  <c r="D8" i="51"/>
  <c r="C8" i="51"/>
  <c r="B8" i="51"/>
  <c r="I8" i="51"/>
  <c r="J8" i="51"/>
  <c r="B10" i="49"/>
  <c r="B33" i="49"/>
  <c r="B32" i="49"/>
  <c r="B31" i="49"/>
  <c r="B30" i="49"/>
  <c r="B29" i="49"/>
  <c r="B28" i="49"/>
  <c r="B27" i="49"/>
  <c r="B26" i="49"/>
  <c r="B25" i="49"/>
  <c r="B24" i="49"/>
  <c r="B23" i="49"/>
  <c r="B22" i="49"/>
  <c r="B21" i="49"/>
  <c r="B20" i="49"/>
  <c r="B19" i="49"/>
  <c r="B18" i="49"/>
  <c r="B18" i="51" s="1"/>
  <c r="B17" i="49"/>
  <c r="B16" i="49"/>
  <c r="B15" i="49"/>
  <c r="B14" i="49"/>
  <c r="B13" i="49"/>
  <c r="B12" i="49"/>
  <c r="U51" i="5"/>
  <c r="U50" i="5"/>
  <c r="U49" i="5"/>
  <c r="U48" i="5"/>
  <c r="U47" i="5"/>
  <c r="U46" i="5"/>
  <c r="U45" i="5"/>
  <c r="U44" i="5"/>
  <c r="U43" i="5"/>
  <c r="U42" i="5"/>
  <c r="U41" i="5"/>
  <c r="U39" i="5"/>
  <c r="U36" i="5"/>
  <c r="U35" i="5"/>
  <c r="U34" i="5"/>
  <c r="E8" i="53"/>
  <c r="L27" i="45"/>
  <c r="F26" i="45"/>
  <c r="E26" i="45"/>
  <c r="D26" i="45"/>
  <c r="K24" i="45"/>
  <c r="B31" i="44"/>
  <c r="B30" i="44"/>
  <c r="B33" i="44"/>
  <c r="B32" i="44"/>
  <c r="B28" i="44"/>
  <c r="B27" i="44"/>
  <c r="B26" i="44"/>
  <c r="B25" i="44"/>
  <c r="B24" i="44"/>
  <c r="B23" i="44"/>
  <c r="B22" i="44"/>
  <c r="B21" i="44"/>
  <c r="B19" i="44"/>
  <c r="B12" i="44"/>
  <c r="B10" i="44"/>
  <c r="B31" i="43"/>
  <c r="B30" i="43"/>
  <c r="B10" i="43"/>
  <c r="B8" i="43"/>
  <c r="B8" i="45" s="1"/>
  <c r="B33" i="43"/>
  <c r="B32" i="43"/>
  <c r="B28" i="43"/>
  <c r="B27" i="43"/>
  <c r="B26" i="43"/>
  <c r="B25" i="43"/>
  <c r="B24" i="43"/>
  <c r="B23" i="43"/>
  <c r="B22" i="43"/>
  <c r="B21" i="43"/>
  <c r="B19" i="43"/>
  <c r="B12" i="43"/>
  <c r="S6" i="135"/>
  <c r="S6" i="133"/>
  <c r="R6" i="128"/>
  <c r="R6" i="117"/>
  <c r="S6" i="137"/>
  <c r="S6" i="136"/>
  <c r="R6" i="130"/>
  <c r="R6" i="129"/>
  <c r="R6" i="126"/>
  <c r="R6" i="125"/>
  <c r="R6" i="122"/>
  <c r="R6" i="121"/>
  <c r="R6" i="119"/>
  <c r="R6" i="118"/>
  <c r="N6" i="118"/>
  <c r="O6" i="118"/>
  <c r="C6" i="13"/>
  <c r="C7" i="12"/>
  <c r="E7" i="12"/>
  <c r="H6" i="10"/>
  <c r="C34" i="69"/>
  <c r="L34" i="69"/>
  <c r="DH6" i="56"/>
  <c r="DG6" i="56"/>
  <c r="DF6" i="56"/>
  <c r="DE6" i="56"/>
  <c r="DD6" i="56"/>
  <c r="DC6" i="56"/>
  <c r="DB6" i="56"/>
  <c r="DA6" i="56"/>
  <c r="CZ6" i="56"/>
  <c r="CY6" i="56"/>
  <c r="CX6" i="56"/>
  <c r="CW6" i="56"/>
  <c r="CT6" i="56"/>
  <c r="CS6" i="56"/>
  <c r="CR6" i="56"/>
  <c r="CQ6" i="56"/>
  <c r="CP6" i="56"/>
  <c r="CO6" i="56"/>
  <c r="DQ6" i="56" s="1"/>
  <c r="CN6" i="56"/>
  <c r="CM6" i="56"/>
  <c r="CL6" i="56"/>
  <c r="CK6" i="56"/>
  <c r="CJ6" i="56"/>
  <c r="CI6" i="56"/>
  <c r="BR6" i="56"/>
  <c r="BQ6" i="56"/>
  <c r="BP6" i="56"/>
  <c r="BO6" i="56"/>
  <c r="BN6" i="56"/>
  <c r="BM6" i="56"/>
  <c r="BL6" i="56"/>
  <c r="BK6" i="56"/>
  <c r="BJ6" i="56"/>
  <c r="BI6" i="56"/>
  <c r="BH6" i="56"/>
  <c r="BG6" i="56"/>
  <c r="BD6" i="56"/>
  <c r="BC6" i="56"/>
  <c r="BB6" i="56"/>
  <c r="BA6" i="56"/>
  <c r="AZ6" i="56"/>
  <c r="CB6" i="56" s="1"/>
  <c r="AY6" i="56"/>
  <c r="AX6" i="56"/>
  <c r="AW6" i="56"/>
  <c r="AV6" i="56"/>
  <c r="AU6" i="56"/>
  <c r="AT6" i="56"/>
  <c r="AS6" i="56"/>
  <c r="BU6" i="56" s="1"/>
  <c r="AB6" i="56"/>
  <c r="AA6" i="56"/>
  <c r="Z6" i="56"/>
  <c r="Y6" i="56"/>
  <c r="X6" i="56"/>
  <c r="W6" i="56"/>
  <c r="V6" i="56"/>
  <c r="U6" i="56"/>
  <c r="T6" i="56"/>
  <c r="S6" i="56"/>
  <c r="R6" i="56"/>
  <c r="Q6" i="56"/>
  <c r="N6" i="56"/>
  <c r="M6" i="56"/>
  <c r="AO6" i="56" s="1"/>
  <c r="L6" i="56"/>
  <c r="K6" i="56"/>
  <c r="AM6" i="56" s="1"/>
  <c r="J6" i="56"/>
  <c r="I6" i="56"/>
  <c r="H6" i="56"/>
  <c r="G6" i="56"/>
  <c r="AI6" i="56" s="1"/>
  <c r="F6" i="56"/>
  <c r="E6" i="56"/>
  <c r="D6" i="56"/>
  <c r="C6" i="56"/>
  <c r="N32" i="113"/>
  <c r="K32" i="113"/>
  <c r="H32" i="113"/>
  <c r="T62" i="7"/>
  <c r="T58" i="7"/>
  <c r="T54" i="7"/>
  <c r="T50" i="7"/>
  <c r="T46" i="7"/>
  <c r="T42" i="7"/>
  <c r="T33" i="7"/>
  <c r="T28" i="7"/>
  <c r="T23" i="7"/>
  <c r="T18" i="7"/>
  <c r="T13" i="7"/>
  <c r="O6" i="117"/>
  <c r="O6" i="119"/>
  <c r="O6" i="121"/>
  <c r="O6" i="122"/>
  <c r="O6" i="124"/>
  <c r="O6" i="125"/>
  <c r="O6" i="126"/>
  <c r="O6" i="128"/>
  <c r="O6" i="129"/>
  <c r="O6" i="130"/>
  <c r="O6" i="132"/>
  <c r="O6" i="133"/>
  <c r="O6" i="135"/>
  <c r="O6" i="136"/>
  <c r="O6" i="137"/>
  <c r="H43" i="52"/>
  <c r="H39" i="52"/>
  <c r="H35" i="52"/>
  <c r="K17" i="86"/>
  <c r="N25" i="111"/>
  <c r="M25" i="111"/>
  <c r="L25" i="111"/>
  <c r="K25" i="111"/>
  <c r="J25" i="111"/>
  <c r="I25" i="111"/>
  <c r="H25" i="111"/>
  <c r="G25" i="111"/>
  <c r="F25" i="111"/>
  <c r="E25" i="111"/>
  <c r="D25" i="111"/>
  <c r="D6" i="158"/>
  <c r="C6" i="158"/>
  <c r="D6" i="155"/>
  <c r="C6" i="155"/>
  <c r="D6" i="154"/>
  <c r="C6" i="154"/>
  <c r="D6" i="153"/>
  <c r="C6" i="153"/>
  <c r="D6" i="151"/>
  <c r="C6" i="151"/>
  <c r="D6" i="150"/>
  <c r="C6" i="150"/>
  <c r="D6" i="148"/>
  <c r="C6" i="148"/>
  <c r="D6" i="147"/>
  <c r="C6" i="147"/>
  <c r="D6" i="146"/>
  <c r="C6" i="146"/>
  <c r="D6" i="144"/>
  <c r="C6" i="144"/>
  <c r="D6" i="143"/>
  <c r="C6" i="143"/>
  <c r="D6" i="141"/>
  <c r="C6" i="141"/>
  <c r="D6" i="140"/>
  <c r="C6" i="140"/>
  <c r="D6" i="139"/>
  <c r="C6" i="139"/>
  <c r="N6" i="137"/>
  <c r="M6" i="137"/>
  <c r="L6" i="137"/>
  <c r="K6" i="137"/>
  <c r="J6" i="137"/>
  <c r="I6" i="137"/>
  <c r="H6" i="137"/>
  <c r="G6" i="137"/>
  <c r="F6" i="137"/>
  <c r="E6" i="137"/>
  <c r="D6" i="137"/>
  <c r="C6" i="137"/>
  <c r="N6" i="136"/>
  <c r="M6" i="136"/>
  <c r="L6" i="136"/>
  <c r="K6" i="136"/>
  <c r="J6" i="136"/>
  <c r="I6" i="136"/>
  <c r="H6" i="136"/>
  <c r="G6" i="136"/>
  <c r="F6" i="136"/>
  <c r="E6" i="136"/>
  <c r="D6" i="136"/>
  <c r="C6" i="136"/>
  <c r="N6" i="135"/>
  <c r="M6" i="135"/>
  <c r="L6" i="135"/>
  <c r="K6" i="135"/>
  <c r="J6" i="135"/>
  <c r="I6" i="135"/>
  <c r="H6" i="135"/>
  <c r="G6" i="135"/>
  <c r="F6" i="135"/>
  <c r="E6" i="135"/>
  <c r="D6" i="135"/>
  <c r="C6" i="135"/>
  <c r="N6" i="133"/>
  <c r="M6" i="133"/>
  <c r="L6" i="133"/>
  <c r="K6" i="133"/>
  <c r="J6" i="133"/>
  <c r="I6" i="133"/>
  <c r="H6" i="133"/>
  <c r="G6" i="133"/>
  <c r="F6" i="133"/>
  <c r="E6" i="133"/>
  <c r="D6" i="133"/>
  <c r="C6" i="133"/>
  <c r="S6" i="132"/>
  <c r="N6" i="132"/>
  <c r="M6" i="132"/>
  <c r="L6" i="132"/>
  <c r="K6" i="132"/>
  <c r="J6" i="132"/>
  <c r="I6" i="132"/>
  <c r="H6" i="132"/>
  <c r="G6" i="132"/>
  <c r="F6" i="132"/>
  <c r="E6" i="132"/>
  <c r="D6" i="132"/>
  <c r="C6" i="132"/>
  <c r="N6" i="130"/>
  <c r="M6" i="130"/>
  <c r="L6" i="130"/>
  <c r="K6" i="130"/>
  <c r="J6" i="130"/>
  <c r="I6" i="130"/>
  <c r="H6" i="130"/>
  <c r="G6" i="130"/>
  <c r="F6" i="130"/>
  <c r="E6" i="130"/>
  <c r="D6" i="130"/>
  <c r="C6" i="130"/>
  <c r="N6" i="129"/>
  <c r="M6" i="129"/>
  <c r="L6" i="129"/>
  <c r="K6" i="129"/>
  <c r="J6" i="129"/>
  <c r="I6" i="129"/>
  <c r="H6" i="129"/>
  <c r="G6" i="129"/>
  <c r="F6" i="129"/>
  <c r="E6" i="129"/>
  <c r="D6" i="129"/>
  <c r="C6" i="129"/>
  <c r="N6" i="128"/>
  <c r="M6" i="128"/>
  <c r="L6" i="128"/>
  <c r="K6" i="128"/>
  <c r="J6" i="128"/>
  <c r="I6" i="128"/>
  <c r="H6" i="128"/>
  <c r="G6" i="128"/>
  <c r="F6" i="128"/>
  <c r="E6" i="128"/>
  <c r="D6" i="128"/>
  <c r="C6" i="128"/>
  <c r="N6" i="126"/>
  <c r="M6" i="126"/>
  <c r="L6" i="126"/>
  <c r="K6" i="126"/>
  <c r="J6" i="126"/>
  <c r="I6" i="126"/>
  <c r="H6" i="126"/>
  <c r="G6" i="126"/>
  <c r="F6" i="126"/>
  <c r="E6" i="126"/>
  <c r="D6" i="126"/>
  <c r="C6" i="126"/>
  <c r="N6" i="125"/>
  <c r="M6" i="125"/>
  <c r="L6" i="125"/>
  <c r="K6" i="125"/>
  <c r="J6" i="125"/>
  <c r="I6" i="125"/>
  <c r="H6" i="125"/>
  <c r="G6" i="125"/>
  <c r="F6" i="125"/>
  <c r="E6" i="125"/>
  <c r="D6" i="125"/>
  <c r="C6" i="125"/>
  <c r="R6" i="124"/>
  <c r="N6" i="124"/>
  <c r="M6" i="124"/>
  <c r="L6" i="124"/>
  <c r="K6" i="124"/>
  <c r="J6" i="124"/>
  <c r="I6" i="124"/>
  <c r="H6" i="124"/>
  <c r="G6" i="124"/>
  <c r="F6" i="124"/>
  <c r="E6" i="124"/>
  <c r="D6" i="124"/>
  <c r="C6" i="124"/>
  <c r="N6" i="122"/>
  <c r="M6" i="122"/>
  <c r="L6" i="122"/>
  <c r="K6" i="122"/>
  <c r="J6" i="122"/>
  <c r="I6" i="122"/>
  <c r="H6" i="122"/>
  <c r="G6" i="122"/>
  <c r="F6" i="122"/>
  <c r="E6" i="122"/>
  <c r="D6" i="122"/>
  <c r="C6" i="122"/>
  <c r="N6" i="121"/>
  <c r="M6" i="121"/>
  <c r="L6" i="121"/>
  <c r="K6" i="121"/>
  <c r="J6" i="121"/>
  <c r="I6" i="121"/>
  <c r="H6" i="121"/>
  <c r="G6" i="121"/>
  <c r="F6" i="121"/>
  <c r="E6" i="121"/>
  <c r="D6" i="121"/>
  <c r="C6" i="121"/>
  <c r="N6" i="119"/>
  <c r="M6" i="119"/>
  <c r="L6" i="119"/>
  <c r="K6" i="119"/>
  <c r="J6" i="119"/>
  <c r="I6" i="119"/>
  <c r="H6" i="119"/>
  <c r="G6" i="119"/>
  <c r="F6" i="119"/>
  <c r="E6" i="119"/>
  <c r="D6" i="119"/>
  <c r="C6" i="119"/>
  <c r="M6" i="118"/>
  <c r="L6" i="118"/>
  <c r="K6" i="118"/>
  <c r="J6" i="118"/>
  <c r="I6" i="118"/>
  <c r="H6" i="118"/>
  <c r="G6" i="118"/>
  <c r="F6" i="118"/>
  <c r="E6" i="118"/>
  <c r="D6" i="118"/>
  <c r="C6" i="118"/>
  <c r="N6" i="117"/>
  <c r="M6" i="117"/>
  <c r="L6" i="117"/>
  <c r="K6" i="117"/>
  <c r="J6" i="117"/>
  <c r="I6" i="117"/>
  <c r="H6" i="117"/>
  <c r="G6" i="117"/>
  <c r="F6" i="117"/>
  <c r="E6" i="117"/>
  <c r="D6" i="117"/>
  <c r="C6" i="117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51" i="5"/>
  <c r="C50" i="5"/>
  <c r="C49" i="5"/>
  <c r="C48" i="5"/>
  <c r="C47" i="5"/>
  <c r="C46" i="5"/>
  <c r="C45" i="5"/>
  <c r="C44" i="5"/>
  <c r="C43" i="5"/>
  <c r="C42" i="5"/>
  <c r="C41" i="5"/>
  <c r="C39" i="5"/>
  <c r="C36" i="5"/>
  <c r="C35" i="5"/>
  <c r="C34" i="5"/>
  <c r="H39" i="92"/>
  <c r="G39" i="92"/>
  <c r="H38" i="92"/>
  <c r="G38" i="92"/>
  <c r="H37" i="92"/>
  <c r="G37" i="92"/>
  <c r="H36" i="92"/>
  <c r="G36" i="92"/>
  <c r="H35" i="92"/>
  <c r="G35" i="92"/>
  <c r="H34" i="92"/>
  <c r="G34" i="92"/>
  <c r="H33" i="92"/>
  <c r="G33" i="92"/>
  <c r="H32" i="92"/>
  <c r="G32" i="92"/>
  <c r="H31" i="92"/>
  <c r="G31" i="92"/>
  <c r="H30" i="92"/>
  <c r="G30" i="92"/>
  <c r="H29" i="92"/>
  <c r="G29" i="92"/>
  <c r="H28" i="92"/>
  <c r="H27" i="92" s="1"/>
  <c r="G28" i="92"/>
  <c r="F27" i="92"/>
  <c r="E27" i="92"/>
  <c r="D27" i="92"/>
  <c r="C27" i="92"/>
  <c r="B27" i="92"/>
  <c r="H6" i="92"/>
  <c r="G6" i="92"/>
  <c r="F6" i="92"/>
  <c r="E6" i="92"/>
  <c r="D6" i="92"/>
  <c r="C6" i="92"/>
  <c r="B6" i="92"/>
  <c r="H39" i="91"/>
  <c r="G39" i="91"/>
  <c r="H38" i="91"/>
  <c r="G38" i="91"/>
  <c r="H37" i="91"/>
  <c r="G37" i="91"/>
  <c r="H36" i="91"/>
  <c r="G36" i="91"/>
  <c r="H35" i="91"/>
  <c r="G35" i="91"/>
  <c r="H34" i="91"/>
  <c r="G34" i="91"/>
  <c r="H33" i="91"/>
  <c r="G33" i="91"/>
  <c r="H32" i="91"/>
  <c r="G32" i="91"/>
  <c r="H31" i="91"/>
  <c r="G31" i="91"/>
  <c r="H30" i="91"/>
  <c r="G30" i="91"/>
  <c r="H29" i="91"/>
  <c r="G29" i="91"/>
  <c r="H28" i="91"/>
  <c r="E43" i="52"/>
  <c r="D43" i="52"/>
  <c r="C43" i="52"/>
  <c r="E39" i="52"/>
  <c r="D39" i="52"/>
  <c r="C39" i="52"/>
  <c r="E35" i="52"/>
  <c r="D35" i="52"/>
  <c r="C35" i="52"/>
  <c r="O44" i="113"/>
  <c r="N44" i="113"/>
  <c r="M44" i="113"/>
  <c r="L44" i="113"/>
  <c r="K44" i="113"/>
  <c r="J44" i="113"/>
  <c r="I44" i="113"/>
  <c r="H44" i="113"/>
  <c r="G44" i="113"/>
  <c r="F44" i="113"/>
  <c r="E44" i="113"/>
  <c r="D44" i="113"/>
  <c r="C43" i="113"/>
  <c r="C42" i="113"/>
  <c r="C44" i="113" s="1"/>
  <c r="O40" i="113"/>
  <c r="N40" i="113"/>
  <c r="M40" i="113"/>
  <c r="L40" i="113"/>
  <c r="K40" i="113"/>
  <c r="J40" i="113"/>
  <c r="I40" i="113"/>
  <c r="H40" i="113"/>
  <c r="G40" i="113"/>
  <c r="F40" i="113"/>
  <c r="E40" i="113"/>
  <c r="D40" i="113"/>
  <c r="C39" i="113"/>
  <c r="C40" i="113" s="1"/>
  <c r="C38" i="113"/>
  <c r="O36" i="113"/>
  <c r="C35" i="113"/>
  <c r="C34" i="113"/>
  <c r="C31" i="113"/>
  <c r="C30" i="113"/>
  <c r="O28" i="113"/>
  <c r="N28" i="113"/>
  <c r="M28" i="113"/>
  <c r="L28" i="113"/>
  <c r="K28" i="113"/>
  <c r="J28" i="113"/>
  <c r="I28" i="113"/>
  <c r="H28" i="113"/>
  <c r="G28" i="113"/>
  <c r="F28" i="113"/>
  <c r="C27" i="113"/>
  <c r="C26" i="113"/>
  <c r="C23" i="113"/>
  <c r="C22" i="113"/>
  <c r="C19" i="113"/>
  <c r="C18" i="113"/>
  <c r="O16" i="113"/>
  <c r="N16" i="113"/>
  <c r="M16" i="113"/>
  <c r="L16" i="113"/>
  <c r="K16" i="113"/>
  <c r="J16" i="113"/>
  <c r="I16" i="113"/>
  <c r="H16" i="113"/>
  <c r="G16" i="113"/>
  <c r="F16" i="113"/>
  <c r="C15" i="113"/>
  <c r="C14" i="113"/>
  <c r="O12" i="113"/>
  <c r="N12" i="113"/>
  <c r="M12" i="113"/>
  <c r="L12" i="113"/>
  <c r="K12" i="113"/>
  <c r="J12" i="113"/>
  <c r="I12" i="113"/>
  <c r="H12" i="113"/>
  <c r="G12" i="113"/>
  <c r="F12" i="113"/>
  <c r="C11" i="113"/>
  <c r="C10" i="113"/>
  <c r="O8" i="113"/>
  <c r="N8" i="113"/>
  <c r="M8" i="113"/>
  <c r="L8" i="113"/>
  <c r="K8" i="113"/>
  <c r="J8" i="113"/>
  <c r="I8" i="113"/>
  <c r="H8" i="113"/>
  <c r="G8" i="113"/>
  <c r="F8" i="113"/>
  <c r="E8" i="113"/>
  <c r="D8" i="113"/>
  <c r="C7" i="113"/>
  <c r="C6" i="113"/>
  <c r="B38" i="112"/>
  <c r="B37" i="112"/>
  <c r="B36" i="112"/>
  <c r="B35" i="112"/>
  <c r="N34" i="112"/>
  <c r="M34" i="112"/>
  <c r="L34" i="112"/>
  <c r="K34" i="112"/>
  <c r="J34" i="112"/>
  <c r="I34" i="112"/>
  <c r="H34" i="112"/>
  <c r="G34" i="112"/>
  <c r="F34" i="112"/>
  <c r="E34" i="112"/>
  <c r="D34" i="112"/>
  <c r="C34" i="112"/>
  <c r="B32" i="112"/>
  <c r="B31" i="112"/>
  <c r="B30" i="112"/>
  <c r="B29" i="112"/>
  <c r="B28" i="112"/>
  <c r="B27" i="112"/>
  <c r="B26" i="112"/>
  <c r="B23" i="112"/>
  <c r="B22" i="112"/>
  <c r="B21" i="112"/>
  <c r="B20" i="112"/>
  <c r="B19" i="112"/>
  <c r="B18" i="112"/>
  <c r="B17" i="112"/>
  <c r="B16" i="112" s="1"/>
  <c r="B14" i="112"/>
  <c r="B13" i="112"/>
  <c r="B12" i="112"/>
  <c r="B11" i="112"/>
  <c r="B10" i="112"/>
  <c r="B9" i="112"/>
  <c r="N8" i="112"/>
  <c r="N6" i="112" s="1"/>
  <c r="M8" i="112"/>
  <c r="L8" i="112"/>
  <c r="K8" i="112"/>
  <c r="J8" i="112"/>
  <c r="I8" i="112"/>
  <c r="H8" i="112"/>
  <c r="G8" i="112"/>
  <c r="F8" i="112"/>
  <c r="E8" i="112"/>
  <c r="D8" i="112"/>
  <c r="D6" i="112" s="1"/>
  <c r="C8" i="112"/>
  <c r="B38" i="111"/>
  <c r="B37" i="111"/>
  <c r="B36" i="111"/>
  <c r="B35" i="111"/>
  <c r="N34" i="111"/>
  <c r="M34" i="111"/>
  <c r="L34" i="111"/>
  <c r="K34" i="111"/>
  <c r="J34" i="111"/>
  <c r="I34" i="111"/>
  <c r="H34" i="111"/>
  <c r="G34" i="111"/>
  <c r="F34" i="111"/>
  <c r="E34" i="111"/>
  <c r="D34" i="111"/>
  <c r="C34" i="111"/>
  <c r="B32" i="111"/>
  <c r="B31" i="111"/>
  <c r="B30" i="111"/>
  <c r="B29" i="111"/>
  <c r="B28" i="111"/>
  <c r="B27" i="111"/>
  <c r="B26" i="111"/>
  <c r="C25" i="111"/>
  <c r="B23" i="111"/>
  <c r="B22" i="111"/>
  <c r="B21" i="111"/>
  <c r="B20" i="111"/>
  <c r="F16" i="111"/>
  <c r="K16" i="111"/>
  <c r="J16" i="111"/>
  <c r="I16" i="111"/>
  <c r="G16" i="111"/>
  <c r="B18" i="111"/>
  <c r="B17" i="111"/>
  <c r="N16" i="111"/>
  <c r="M16" i="111"/>
  <c r="L16" i="111"/>
  <c r="E16" i="111"/>
  <c r="D16" i="111"/>
  <c r="C16" i="111"/>
  <c r="B14" i="111"/>
  <c r="B13" i="111"/>
  <c r="B12" i="111"/>
  <c r="B11" i="111"/>
  <c r="B10" i="111"/>
  <c r="B9" i="111"/>
  <c r="N8" i="111"/>
  <c r="M8" i="111"/>
  <c r="L8" i="111"/>
  <c r="K8" i="111"/>
  <c r="J8" i="111"/>
  <c r="I8" i="111"/>
  <c r="H8" i="111"/>
  <c r="G8" i="111"/>
  <c r="F8" i="111"/>
  <c r="E8" i="111"/>
  <c r="D8" i="111"/>
  <c r="C8" i="111"/>
  <c r="B38" i="110"/>
  <c r="B37" i="110"/>
  <c r="B36" i="110"/>
  <c r="B35" i="110"/>
  <c r="N34" i="110"/>
  <c r="M34" i="110"/>
  <c r="L34" i="110"/>
  <c r="K34" i="110"/>
  <c r="J34" i="110"/>
  <c r="I34" i="110"/>
  <c r="H34" i="110"/>
  <c r="G34" i="110"/>
  <c r="F34" i="110"/>
  <c r="E34" i="110"/>
  <c r="D34" i="110"/>
  <c r="C34" i="110"/>
  <c r="B32" i="110"/>
  <c r="B31" i="110"/>
  <c r="B30" i="110"/>
  <c r="B29" i="110"/>
  <c r="B28" i="110"/>
  <c r="B26" i="110"/>
  <c r="B23" i="110"/>
  <c r="B22" i="110"/>
  <c r="B21" i="110"/>
  <c r="B20" i="110"/>
  <c r="B19" i="110"/>
  <c r="B18" i="110"/>
  <c r="B17" i="110"/>
  <c r="B14" i="110"/>
  <c r="B13" i="110"/>
  <c r="B12" i="110"/>
  <c r="B11" i="110"/>
  <c r="B10" i="110"/>
  <c r="B9" i="110"/>
  <c r="N8" i="110"/>
  <c r="M8" i="110"/>
  <c r="L8" i="110"/>
  <c r="K8" i="110"/>
  <c r="J8" i="110"/>
  <c r="I8" i="110"/>
  <c r="H8" i="110"/>
  <c r="H6" i="110" s="1"/>
  <c r="G8" i="110"/>
  <c r="F8" i="110"/>
  <c r="E8" i="110"/>
  <c r="D8" i="110"/>
  <c r="C8" i="110"/>
  <c r="J17" i="86"/>
  <c r="I17" i="86"/>
  <c r="H17" i="86"/>
  <c r="G17" i="86"/>
  <c r="L9" i="69"/>
  <c r="DV36" i="56"/>
  <c r="DU36" i="56"/>
  <c r="DT36" i="56"/>
  <c r="DS36" i="56"/>
  <c r="DR36" i="56"/>
  <c r="DQ36" i="56"/>
  <c r="DP36" i="56"/>
  <c r="DO36" i="56"/>
  <c r="DN36" i="56"/>
  <c r="DM36" i="56"/>
  <c r="DL36" i="56"/>
  <c r="DK36" i="56"/>
  <c r="CV36" i="56"/>
  <c r="CH36" i="56"/>
  <c r="DV35" i="56"/>
  <c r="DU35" i="56"/>
  <c r="DT35" i="56"/>
  <c r="DS35" i="56"/>
  <c r="DR35" i="56"/>
  <c r="DQ35" i="56"/>
  <c r="DP35" i="56"/>
  <c r="DO35" i="56"/>
  <c r="DN35" i="56"/>
  <c r="DM35" i="56"/>
  <c r="DL35" i="56"/>
  <c r="DK35" i="56"/>
  <c r="CV35" i="56"/>
  <c r="CH35" i="56"/>
  <c r="CF35" i="56"/>
  <c r="CE35" i="56"/>
  <c r="CD35" i="56"/>
  <c r="CC35" i="56"/>
  <c r="CB35" i="56"/>
  <c r="CA35" i="56"/>
  <c r="BZ35" i="56"/>
  <c r="BY35" i="56"/>
  <c r="BX35" i="56"/>
  <c r="BW35" i="56"/>
  <c r="BV35" i="56"/>
  <c r="BU35" i="56"/>
  <c r="BF35" i="56"/>
  <c r="AR35" i="56"/>
  <c r="P35" i="56"/>
  <c r="B35" i="56"/>
  <c r="DV34" i="56"/>
  <c r="DU34" i="56"/>
  <c r="DT34" i="56"/>
  <c r="DS34" i="56"/>
  <c r="DR34" i="56"/>
  <c r="DQ34" i="56"/>
  <c r="DP34" i="56"/>
  <c r="DO34" i="56"/>
  <c r="DN34" i="56"/>
  <c r="DM34" i="56"/>
  <c r="DL34" i="56"/>
  <c r="DK34" i="56"/>
  <c r="CV34" i="56"/>
  <c r="CH34" i="56"/>
  <c r="CF34" i="56"/>
  <c r="CE34" i="56"/>
  <c r="CD34" i="56"/>
  <c r="CC34" i="56"/>
  <c r="CB34" i="56"/>
  <c r="CA34" i="56"/>
  <c r="BZ34" i="56"/>
  <c r="BY34" i="56"/>
  <c r="BX34" i="56"/>
  <c r="BW34" i="56"/>
  <c r="BV34" i="56"/>
  <c r="BU34" i="56"/>
  <c r="BF34" i="56"/>
  <c r="AR34" i="56"/>
  <c r="AP34" i="56"/>
  <c r="AO34" i="56"/>
  <c r="AN34" i="56"/>
  <c r="AM34" i="56"/>
  <c r="AL34" i="56"/>
  <c r="AK34" i="56"/>
  <c r="AJ34" i="56"/>
  <c r="AI34" i="56"/>
  <c r="AH34" i="56"/>
  <c r="AG34" i="56"/>
  <c r="AF34" i="56"/>
  <c r="AE34" i="56"/>
  <c r="P34" i="56"/>
  <c r="B34" i="56"/>
  <c r="DV33" i="56"/>
  <c r="DU33" i="56"/>
  <c r="DT33" i="56"/>
  <c r="DS33" i="56"/>
  <c r="DR33" i="56"/>
  <c r="DQ33" i="56"/>
  <c r="DP33" i="56"/>
  <c r="DO33" i="56"/>
  <c r="DN33" i="56"/>
  <c r="DM33" i="56"/>
  <c r="DL33" i="56"/>
  <c r="DK33" i="56"/>
  <c r="CV33" i="56"/>
  <c r="CH33" i="56"/>
  <c r="CF33" i="56"/>
  <c r="CE33" i="56"/>
  <c r="CD33" i="56"/>
  <c r="CC33" i="56"/>
  <c r="CB33" i="56"/>
  <c r="CA33" i="56"/>
  <c r="BZ33" i="56"/>
  <c r="BY33" i="56"/>
  <c r="BX33" i="56"/>
  <c r="BW33" i="56"/>
  <c r="BV33" i="56"/>
  <c r="BU33" i="56"/>
  <c r="BF33" i="56"/>
  <c r="AR33" i="56"/>
  <c r="AP33" i="56"/>
  <c r="AO33" i="56"/>
  <c r="AN33" i="56"/>
  <c r="AM33" i="56"/>
  <c r="AL33" i="56"/>
  <c r="AK33" i="56"/>
  <c r="AJ33" i="56"/>
  <c r="AI33" i="56"/>
  <c r="AH33" i="56"/>
  <c r="AG33" i="56"/>
  <c r="AF33" i="56"/>
  <c r="AE33" i="56"/>
  <c r="P33" i="56"/>
  <c r="B33" i="56"/>
  <c r="DV32" i="56"/>
  <c r="DU32" i="56"/>
  <c r="DT32" i="56"/>
  <c r="DS32" i="56"/>
  <c r="DR32" i="56"/>
  <c r="DQ32" i="56"/>
  <c r="DP32" i="56"/>
  <c r="DO32" i="56"/>
  <c r="DN32" i="56"/>
  <c r="DM32" i="56"/>
  <c r="DL32" i="56"/>
  <c r="DK32" i="56"/>
  <c r="CV32" i="56"/>
  <c r="CH32" i="56"/>
  <c r="CF32" i="56"/>
  <c r="CE32" i="56"/>
  <c r="CD32" i="56"/>
  <c r="CC32" i="56"/>
  <c r="CB32" i="56"/>
  <c r="CA32" i="56"/>
  <c r="BZ32" i="56"/>
  <c r="BY32" i="56"/>
  <c r="BX32" i="56"/>
  <c r="BW32" i="56"/>
  <c r="BV32" i="56"/>
  <c r="BU32" i="56"/>
  <c r="BF32" i="56"/>
  <c r="AR32" i="56"/>
  <c r="AP32" i="56"/>
  <c r="AO32" i="56"/>
  <c r="AN32" i="56"/>
  <c r="AM32" i="56"/>
  <c r="AL32" i="56"/>
  <c r="AK32" i="56"/>
  <c r="AJ32" i="56"/>
  <c r="AI32" i="56"/>
  <c r="AH32" i="56"/>
  <c r="AG32" i="56"/>
  <c r="AF32" i="56"/>
  <c r="AE32" i="56"/>
  <c r="P32" i="56"/>
  <c r="B32" i="56"/>
  <c r="DV31" i="56"/>
  <c r="DU31" i="56"/>
  <c r="DT31" i="56"/>
  <c r="DS31" i="56"/>
  <c r="DR31" i="56"/>
  <c r="DQ31" i="56"/>
  <c r="DP31" i="56"/>
  <c r="DO31" i="56"/>
  <c r="DN31" i="56"/>
  <c r="DM31" i="56"/>
  <c r="DL31" i="56"/>
  <c r="DK31" i="56"/>
  <c r="CV31" i="56"/>
  <c r="CH31" i="56"/>
  <c r="AP31" i="56"/>
  <c r="AO31" i="56"/>
  <c r="AN31" i="56"/>
  <c r="AM31" i="56"/>
  <c r="AL31" i="56"/>
  <c r="AK31" i="56"/>
  <c r="AJ31" i="56"/>
  <c r="AI31" i="56"/>
  <c r="AH31" i="56"/>
  <c r="AG31" i="56"/>
  <c r="AF31" i="56"/>
  <c r="AE31" i="56"/>
  <c r="P31" i="56"/>
  <c r="B31" i="56"/>
  <c r="DV30" i="56"/>
  <c r="DU30" i="56"/>
  <c r="DT30" i="56"/>
  <c r="DS30" i="56"/>
  <c r="DR30" i="56"/>
  <c r="DQ30" i="56"/>
  <c r="DP30" i="56"/>
  <c r="DO30" i="56"/>
  <c r="DN30" i="56"/>
  <c r="DM30" i="56"/>
  <c r="DL30" i="56"/>
  <c r="DK30" i="56"/>
  <c r="CV30" i="56"/>
  <c r="CH30" i="56"/>
  <c r="CF30" i="56"/>
  <c r="CE30" i="56"/>
  <c r="CD30" i="56"/>
  <c r="CC30" i="56"/>
  <c r="CB30" i="56"/>
  <c r="CA30" i="56"/>
  <c r="BZ30" i="56"/>
  <c r="BY30" i="56"/>
  <c r="BX30" i="56"/>
  <c r="BW30" i="56"/>
  <c r="BV30" i="56"/>
  <c r="BU30" i="56"/>
  <c r="BF30" i="56"/>
  <c r="AR30" i="56"/>
  <c r="AP30" i="56"/>
  <c r="AO30" i="56"/>
  <c r="AN30" i="56"/>
  <c r="AM30" i="56"/>
  <c r="AL30" i="56"/>
  <c r="AK30" i="56"/>
  <c r="AJ30" i="56"/>
  <c r="AI30" i="56"/>
  <c r="AH30" i="56"/>
  <c r="AG30" i="56"/>
  <c r="AF30" i="56"/>
  <c r="AE30" i="56"/>
  <c r="P30" i="56"/>
  <c r="B30" i="56"/>
  <c r="DV29" i="56"/>
  <c r="DU29" i="56"/>
  <c r="DT29" i="56"/>
  <c r="DS29" i="56"/>
  <c r="DR29" i="56"/>
  <c r="DQ29" i="56"/>
  <c r="DP29" i="56"/>
  <c r="DO29" i="56"/>
  <c r="DN29" i="56"/>
  <c r="DM29" i="56"/>
  <c r="DL29" i="56"/>
  <c r="DK29" i="56"/>
  <c r="CV29" i="56"/>
  <c r="CH29" i="56"/>
  <c r="CF29" i="56"/>
  <c r="CE29" i="56"/>
  <c r="CD29" i="56"/>
  <c r="CC29" i="56"/>
  <c r="CB29" i="56"/>
  <c r="CA29" i="56"/>
  <c r="BZ29" i="56"/>
  <c r="BY29" i="56"/>
  <c r="BX29" i="56"/>
  <c r="BW29" i="56"/>
  <c r="BV29" i="56"/>
  <c r="BU29" i="56"/>
  <c r="BF29" i="56"/>
  <c r="AR29" i="56"/>
  <c r="AP29" i="56"/>
  <c r="AO29" i="56"/>
  <c r="AN29" i="56"/>
  <c r="AM29" i="56"/>
  <c r="AL29" i="56"/>
  <c r="AK29" i="56"/>
  <c r="AJ29" i="56"/>
  <c r="AI29" i="56"/>
  <c r="AH29" i="56"/>
  <c r="AG29" i="56"/>
  <c r="AF29" i="56"/>
  <c r="AE29" i="56"/>
  <c r="P29" i="56"/>
  <c r="B29" i="56"/>
  <c r="DV28" i="56"/>
  <c r="DU28" i="56"/>
  <c r="DT28" i="56"/>
  <c r="DS28" i="56"/>
  <c r="DR28" i="56"/>
  <c r="DQ28" i="56"/>
  <c r="DP28" i="56"/>
  <c r="DO28" i="56"/>
  <c r="DN28" i="56"/>
  <c r="DM28" i="56"/>
  <c r="DL28" i="56"/>
  <c r="DK28" i="56"/>
  <c r="CV28" i="56"/>
  <c r="CH28" i="56"/>
  <c r="CF28" i="56"/>
  <c r="CE28" i="56"/>
  <c r="CD28" i="56"/>
  <c r="CC28" i="56"/>
  <c r="CB28" i="56"/>
  <c r="CA28" i="56"/>
  <c r="BZ28" i="56"/>
  <c r="BY28" i="56"/>
  <c r="BX28" i="56"/>
  <c r="BW28" i="56"/>
  <c r="BV28" i="56"/>
  <c r="BU28" i="56"/>
  <c r="BF28" i="56"/>
  <c r="AR28" i="56"/>
  <c r="AP28" i="56"/>
  <c r="AO28" i="56"/>
  <c r="AN28" i="56"/>
  <c r="AM28" i="56"/>
  <c r="AL28" i="56"/>
  <c r="AK28" i="56"/>
  <c r="AJ28" i="56"/>
  <c r="AI28" i="56"/>
  <c r="AH28" i="56"/>
  <c r="AG28" i="56"/>
  <c r="AF28" i="56"/>
  <c r="AE28" i="56"/>
  <c r="P28" i="56"/>
  <c r="B28" i="56"/>
  <c r="DV27" i="56"/>
  <c r="DU27" i="56"/>
  <c r="DT27" i="56"/>
  <c r="DS27" i="56"/>
  <c r="DR27" i="56"/>
  <c r="DQ27" i="56"/>
  <c r="DP27" i="56"/>
  <c r="DO27" i="56"/>
  <c r="DN27" i="56"/>
  <c r="DM27" i="56"/>
  <c r="DL27" i="56"/>
  <c r="DK27" i="56"/>
  <c r="CV27" i="56"/>
  <c r="CH27" i="56"/>
  <c r="CF27" i="56"/>
  <c r="CE27" i="56"/>
  <c r="CD27" i="56"/>
  <c r="CC27" i="56"/>
  <c r="CB27" i="56"/>
  <c r="CA27" i="56"/>
  <c r="BZ27" i="56"/>
  <c r="BY27" i="56"/>
  <c r="BX27" i="56"/>
  <c r="BW27" i="56"/>
  <c r="BV27" i="56"/>
  <c r="BU27" i="56"/>
  <c r="BF27" i="56"/>
  <c r="AR27" i="56"/>
  <c r="AP27" i="56"/>
  <c r="AO27" i="56"/>
  <c r="AN27" i="56"/>
  <c r="AM27" i="56"/>
  <c r="AL27" i="56"/>
  <c r="AK27" i="56"/>
  <c r="AJ27" i="56"/>
  <c r="AI27" i="56"/>
  <c r="AH27" i="56"/>
  <c r="AG27" i="56"/>
  <c r="AF27" i="56"/>
  <c r="AE27" i="56"/>
  <c r="P27" i="56"/>
  <c r="B27" i="56"/>
  <c r="DV26" i="56"/>
  <c r="DU26" i="56"/>
  <c r="DT26" i="56"/>
  <c r="DS26" i="56"/>
  <c r="DR26" i="56"/>
  <c r="DQ26" i="56"/>
  <c r="DP26" i="56"/>
  <c r="DO26" i="56"/>
  <c r="DN26" i="56"/>
  <c r="DM26" i="56"/>
  <c r="DL26" i="56"/>
  <c r="DK26" i="56"/>
  <c r="CV26" i="56"/>
  <c r="CH26" i="56"/>
  <c r="CF26" i="56"/>
  <c r="CE26" i="56"/>
  <c r="CD26" i="56"/>
  <c r="CC26" i="56"/>
  <c r="CB26" i="56"/>
  <c r="CA26" i="56"/>
  <c r="BZ26" i="56"/>
  <c r="BY26" i="56"/>
  <c r="BX26" i="56"/>
  <c r="BW26" i="56"/>
  <c r="BV26" i="56"/>
  <c r="BU26" i="56"/>
  <c r="BF26" i="56"/>
  <c r="AR26" i="56"/>
  <c r="AP26" i="56"/>
  <c r="AO26" i="56"/>
  <c r="AN26" i="56"/>
  <c r="AM26" i="56"/>
  <c r="AL26" i="56"/>
  <c r="AK26" i="56"/>
  <c r="AJ26" i="56"/>
  <c r="AI26" i="56"/>
  <c r="AH26" i="56"/>
  <c r="AG26" i="56"/>
  <c r="AF26" i="56"/>
  <c r="AE26" i="56"/>
  <c r="P26" i="56"/>
  <c r="B26" i="56"/>
  <c r="DV25" i="56"/>
  <c r="DU25" i="56"/>
  <c r="DT25" i="56"/>
  <c r="DS25" i="56"/>
  <c r="DR25" i="56"/>
  <c r="DQ25" i="56"/>
  <c r="DP25" i="56"/>
  <c r="DO25" i="56"/>
  <c r="DN25" i="56"/>
  <c r="DM25" i="56"/>
  <c r="DL25" i="56"/>
  <c r="DK25" i="56"/>
  <c r="CV25" i="56"/>
  <c r="CH25" i="56"/>
  <c r="CF25" i="56"/>
  <c r="CE25" i="56"/>
  <c r="CD25" i="56"/>
  <c r="CC25" i="56"/>
  <c r="CB25" i="56"/>
  <c r="CA25" i="56"/>
  <c r="BZ25" i="56"/>
  <c r="BY25" i="56"/>
  <c r="BX25" i="56"/>
  <c r="BW25" i="56"/>
  <c r="BV25" i="56"/>
  <c r="BU25" i="56"/>
  <c r="BF25" i="56"/>
  <c r="AR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P25" i="56"/>
  <c r="B25" i="56"/>
  <c r="DV24" i="56"/>
  <c r="DU24" i="56"/>
  <c r="DT24" i="56"/>
  <c r="DS24" i="56"/>
  <c r="DR24" i="56"/>
  <c r="DQ24" i="56"/>
  <c r="DP24" i="56"/>
  <c r="DO24" i="56"/>
  <c r="DN24" i="56"/>
  <c r="DM24" i="56"/>
  <c r="DL24" i="56"/>
  <c r="DK24" i="56"/>
  <c r="CV24" i="56"/>
  <c r="CH24" i="56"/>
  <c r="CF24" i="56"/>
  <c r="CE24" i="56"/>
  <c r="CD24" i="56"/>
  <c r="CC24" i="56"/>
  <c r="CB24" i="56"/>
  <c r="CA24" i="56"/>
  <c r="BZ24" i="56"/>
  <c r="BY24" i="56"/>
  <c r="BX24" i="56"/>
  <c r="BW24" i="56"/>
  <c r="BV24" i="56"/>
  <c r="BU24" i="56"/>
  <c r="BF24" i="56"/>
  <c r="AR24" i="56"/>
  <c r="AP24" i="56"/>
  <c r="AO24" i="56"/>
  <c r="AN24" i="56"/>
  <c r="AM24" i="56"/>
  <c r="AL24" i="56"/>
  <c r="AK24" i="56"/>
  <c r="AJ24" i="56"/>
  <c r="AI24" i="56"/>
  <c r="AH24" i="56"/>
  <c r="AG24" i="56"/>
  <c r="AF24" i="56"/>
  <c r="AE24" i="56"/>
  <c r="P24" i="56"/>
  <c r="B24" i="56"/>
  <c r="DV23" i="56"/>
  <c r="DU23" i="56"/>
  <c r="DT23" i="56"/>
  <c r="DS23" i="56"/>
  <c r="DR23" i="56"/>
  <c r="DQ23" i="56"/>
  <c r="DP23" i="56"/>
  <c r="DO23" i="56"/>
  <c r="DN23" i="56"/>
  <c r="DM23" i="56"/>
  <c r="DL23" i="56"/>
  <c r="DK23" i="56"/>
  <c r="CV23" i="56"/>
  <c r="CH23" i="56"/>
  <c r="CF23" i="56"/>
  <c r="CE23" i="56"/>
  <c r="CD23" i="56"/>
  <c r="CC23" i="56"/>
  <c r="CB23" i="56"/>
  <c r="CA23" i="56"/>
  <c r="BZ23" i="56"/>
  <c r="BY23" i="56"/>
  <c r="BX23" i="56"/>
  <c r="BW23" i="56"/>
  <c r="BV23" i="56"/>
  <c r="BU23" i="56"/>
  <c r="BF23" i="56"/>
  <c r="AR23" i="56"/>
  <c r="AP23" i="56"/>
  <c r="AO23" i="56"/>
  <c r="AN23" i="56"/>
  <c r="AM23" i="56"/>
  <c r="AL23" i="56"/>
  <c r="AK23" i="56"/>
  <c r="AJ23" i="56"/>
  <c r="AI23" i="56"/>
  <c r="AH23" i="56"/>
  <c r="AG23" i="56"/>
  <c r="AF23" i="56"/>
  <c r="AE23" i="56"/>
  <c r="P23" i="56"/>
  <c r="B23" i="56"/>
  <c r="DV22" i="56"/>
  <c r="DU22" i="56"/>
  <c r="DT22" i="56"/>
  <c r="DS22" i="56"/>
  <c r="DR22" i="56"/>
  <c r="DQ22" i="56"/>
  <c r="DP22" i="56"/>
  <c r="DO22" i="56"/>
  <c r="DN22" i="56"/>
  <c r="DM22" i="56"/>
  <c r="DL22" i="56"/>
  <c r="DK22" i="56"/>
  <c r="CV22" i="56"/>
  <c r="CH22" i="56"/>
  <c r="CF22" i="56"/>
  <c r="CE22" i="56"/>
  <c r="CD22" i="56"/>
  <c r="CC22" i="56"/>
  <c r="CB22" i="56"/>
  <c r="CA22" i="56"/>
  <c r="BZ22" i="56"/>
  <c r="BY22" i="56"/>
  <c r="BX22" i="56"/>
  <c r="BW22" i="56"/>
  <c r="BV22" i="56"/>
  <c r="BU22" i="56"/>
  <c r="BF22" i="56"/>
  <c r="AR22" i="56"/>
  <c r="AP22" i="56"/>
  <c r="AO22" i="56"/>
  <c r="AN22" i="56"/>
  <c r="AM22" i="56"/>
  <c r="AL22" i="56"/>
  <c r="AK22" i="56"/>
  <c r="AJ22" i="56"/>
  <c r="AI22" i="56"/>
  <c r="AH22" i="56"/>
  <c r="AG22" i="56"/>
  <c r="AF22" i="56"/>
  <c r="AE22" i="56"/>
  <c r="P22" i="56"/>
  <c r="B22" i="56"/>
  <c r="DV21" i="56"/>
  <c r="DU21" i="56"/>
  <c r="DT21" i="56"/>
  <c r="DS21" i="56"/>
  <c r="DR21" i="56"/>
  <c r="DQ21" i="56"/>
  <c r="DP21" i="56"/>
  <c r="DO21" i="56"/>
  <c r="DN21" i="56"/>
  <c r="DM21" i="56"/>
  <c r="DL21" i="56"/>
  <c r="DK21" i="56"/>
  <c r="CV21" i="56"/>
  <c r="CH21" i="56"/>
  <c r="CF21" i="56"/>
  <c r="CE21" i="56"/>
  <c r="CD21" i="56"/>
  <c r="CC21" i="56"/>
  <c r="CB21" i="56"/>
  <c r="CA21" i="56"/>
  <c r="BZ21" i="56"/>
  <c r="BY21" i="56"/>
  <c r="BX21" i="56"/>
  <c r="BW21" i="56"/>
  <c r="BV21" i="56"/>
  <c r="BU21" i="56"/>
  <c r="BF21" i="56"/>
  <c r="BT21" i="56" s="1"/>
  <c r="AR21" i="56"/>
  <c r="AP21" i="56"/>
  <c r="AO21" i="56"/>
  <c r="AN21" i="56"/>
  <c r="AM21" i="56"/>
  <c r="AL21" i="56"/>
  <c r="AK21" i="56"/>
  <c r="AJ21" i="56"/>
  <c r="AI21" i="56"/>
  <c r="AH21" i="56"/>
  <c r="AG21" i="56"/>
  <c r="AF21" i="56"/>
  <c r="AE21" i="56"/>
  <c r="P21" i="56"/>
  <c r="B21" i="56"/>
  <c r="DV20" i="56"/>
  <c r="DU20" i="56"/>
  <c r="DT20" i="56"/>
  <c r="DS20" i="56"/>
  <c r="DR20" i="56"/>
  <c r="DQ20" i="56"/>
  <c r="DP20" i="56"/>
  <c r="DO20" i="56"/>
  <c r="DN20" i="56"/>
  <c r="DM20" i="56"/>
  <c r="DL20" i="56"/>
  <c r="DK20" i="56"/>
  <c r="CV20" i="56"/>
  <c r="CH20" i="56"/>
  <c r="CF20" i="56"/>
  <c r="CE20" i="56"/>
  <c r="CD20" i="56"/>
  <c r="CC20" i="56"/>
  <c r="CB20" i="56"/>
  <c r="CA20" i="56"/>
  <c r="BZ20" i="56"/>
  <c r="BY20" i="56"/>
  <c r="BX20" i="56"/>
  <c r="BW20" i="56"/>
  <c r="BV20" i="56"/>
  <c r="BU20" i="56"/>
  <c r="BF20" i="56"/>
  <c r="AR20" i="56"/>
  <c r="AP20" i="56"/>
  <c r="AO20" i="56"/>
  <c r="AN20" i="56"/>
  <c r="AM20" i="56"/>
  <c r="AL20" i="56"/>
  <c r="AK20" i="56"/>
  <c r="AJ20" i="56"/>
  <c r="AI20" i="56"/>
  <c r="AH20" i="56"/>
  <c r="AG20" i="56"/>
  <c r="AF20" i="56"/>
  <c r="AE20" i="56"/>
  <c r="P20" i="56"/>
  <c r="B20" i="56"/>
  <c r="DV19" i="56"/>
  <c r="DU19" i="56"/>
  <c r="DT19" i="56"/>
  <c r="DS19" i="56"/>
  <c r="DR19" i="56"/>
  <c r="DQ19" i="56"/>
  <c r="DP19" i="56"/>
  <c r="DO19" i="56"/>
  <c r="DN19" i="56"/>
  <c r="DM19" i="56"/>
  <c r="DL19" i="56"/>
  <c r="DK19" i="56"/>
  <c r="CV19" i="56"/>
  <c r="CH19" i="56"/>
  <c r="CF19" i="56"/>
  <c r="CE19" i="56"/>
  <c r="CD19" i="56"/>
  <c r="CC19" i="56"/>
  <c r="CB19" i="56"/>
  <c r="CA19" i="56"/>
  <c r="BZ19" i="56"/>
  <c r="BY19" i="56"/>
  <c r="BX19" i="56"/>
  <c r="BW19" i="56"/>
  <c r="BV19" i="56"/>
  <c r="BU19" i="56"/>
  <c r="BF19" i="56"/>
  <c r="BT19" i="56" s="1"/>
  <c r="AR19" i="56"/>
  <c r="AP19" i="56"/>
  <c r="AO19" i="56"/>
  <c r="AN19" i="56"/>
  <c r="AM19" i="56"/>
  <c r="AL19" i="56"/>
  <c r="AK19" i="56"/>
  <c r="AJ19" i="56"/>
  <c r="AI19" i="56"/>
  <c r="AH19" i="56"/>
  <c r="AG19" i="56"/>
  <c r="AF19" i="56"/>
  <c r="AE19" i="56"/>
  <c r="P19" i="56"/>
  <c r="B19" i="56"/>
  <c r="DV18" i="56"/>
  <c r="DU18" i="56"/>
  <c r="DT18" i="56"/>
  <c r="DS18" i="56"/>
  <c r="DR18" i="56"/>
  <c r="DQ18" i="56"/>
  <c r="DP18" i="56"/>
  <c r="DO18" i="56"/>
  <c r="DN18" i="56"/>
  <c r="DM18" i="56"/>
  <c r="DL18" i="56"/>
  <c r="DK18" i="56"/>
  <c r="CV18" i="56"/>
  <c r="CH18" i="56"/>
  <c r="CF18" i="56"/>
  <c r="CE18" i="56"/>
  <c r="CD18" i="56"/>
  <c r="CC18" i="56"/>
  <c r="CB18" i="56"/>
  <c r="CA18" i="56"/>
  <c r="BZ18" i="56"/>
  <c r="BY18" i="56"/>
  <c r="BX18" i="56"/>
  <c r="BW18" i="56"/>
  <c r="BV18" i="56"/>
  <c r="BU18" i="56"/>
  <c r="BF18" i="56"/>
  <c r="AR18" i="56"/>
  <c r="AP18" i="56"/>
  <c r="AO18" i="56"/>
  <c r="AN18" i="56"/>
  <c r="AM18" i="56"/>
  <c r="AL18" i="56"/>
  <c r="AK18" i="56"/>
  <c r="AJ18" i="56"/>
  <c r="AI18" i="56"/>
  <c r="AH18" i="56"/>
  <c r="AG18" i="56"/>
  <c r="AF18" i="56"/>
  <c r="AE18" i="56"/>
  <c r="P18" i="56"/>
  <c r="B18" i="56"/>
  <c r="DV17" i="56"/>
  <c r="DU17" i="56"/>
  <c r="DT17" i="56"/>
  <c r="DS17" i="56"/>
  <c r="DR17" i="56"/>
  <c r="DQ17" i="56"/>
  <c r="DP17" i="56"/>
  <c r="DO17" i="56"/>
  <c r="DN17" i="56"/>
  <c r="DM17" i="56"/>
  <c r="DL17" i="56"/>
  <c r="DK17" i="56"/>
  <c r="CV17" i="56"/>
  <c r="CH17" i="56"/>
  <c r="CF17" i="56"/>
  <c r="CE17" i="56"/>
  <c r="CD17" i="56"/>
  <c r="CC17" i="56"/>
  <c r="CB17" i="56"/>
  <c r="CA17" i="56"/>
  <c r="BZ17" i="56"/>
  <c r="BY17" i="56"/>
  <c r="BX17" i="56"/>
  <c r="BW17" i="56"/>
  <c r="BV17" i="56"/>
  <c r="BU17" i="56"/>
  <c r="BF17" i="56"/>
  <c r="AR17" i="56"/>
  <c r="AP17" i="56"/>
  <c r="AO17" i="56"/>
  <c r="AN17" i="56"/>
  <c r="AM17" i="56"/>
  <c r="AL17" i="56"/>
  <c r="AK17" i="56"/>
  <c r="AJ17" i="56"/>
  <c r="AI17" i="56"/>
  <c r="AH17" i="56"/>
  <c r="AG17" i="56"/>
  <c r="AF17" i="56"/>
  <c r="AE17" i="56"/>
  <c r="P17" i="56"/>
  <c r="B17" i="56"/>
  <c r="DV16" i="56"/>
  <c r="DU16" i="56"/>
  <c r="DT16" i="56"/>
  <c r="DS16" i="56"/>
  <c r="DR16" i="56"/>
  <c r="DQ16" i="56"/>
  <c r="DP16" i="56"/>
  <c r="DO16" i="56"/>
  <c r="DN16" i="56"/>
  <c r="DM16" i="56"/>
  <c r="DL16" i="56"/>
  <c r="DK16" i="56"/>
  <c r="CV16" i="56"/>
  <c r="CH16" i="56"/>
  <c r="CF16" i="56"/>
  <c r="CE16" i="56"/>
  <c r="CD16" i="56"/>
  <c r="CC16" i="56"/>
  <c r="CB16" i="56"/>
  <c r="CA16" i="56"/>
  <c r="BZ16" i="56"/>
  <c r="BY16" i="56"/>
  <c r="BX16" i="56"/>
  <c r="BW16" i="56"/>
  <c r="BV16" i="56"/>
  <c r="BU16" i="56"/>
  <c r="BF16" i="56"/>
  <c r="AR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P16" i="56"/>
  <c r="B16" i="56"/>
  <c r="DV15" i="56"/>
  <c r="DU15" i="56"/>
  <c r="DT15" i="56"/>
  <c r="DS15" i="56"/>
  <c r="DR15" i="56"/>
  <c r="DQ15" i="56"/>
  <c r="DP15" i="56"/>
  <c r="DO15" i="56"/>
  <c r="DN15" i="56"/>
  <c r="DM15" i="56"/>
  <c r="DL15" i="56"/>
  <c r="DK15" i="56"/>
  <c r="CV15" i="56"/>
  <c r="CH15" i="56"/>
  <c r="CF15" i="56"/>
  <c r="CE15" i="56"/>
  <c r="CD15" i="56"/>
  <c r="CC15" i="56"/>
  <c r="CB15" i="56"/>
  <c r="CA15" i="56"/>
  <c r="BZ15" i="56"/>
  <c r="BY15" i="56"/>
  <c r="BX15" i="56"/>
  <c r="BW15" i="56"/>
  <c r="BV15" i="56"/>
  <c r="BU15" i="56"/>
  <c r="BF15" i="56"/>
  <c r="AR15" i="56"/>
  <c r="AP15" i="56"/>
  <c r="AO15" i="56"/>
  <c r="AN15" i="56"/>
  <c r="AM15" i="56"/>
  <c r="AL15" i="56"/>
  <c r="AK15" i="56"/>
  <c r="AJ15" i="56"/>
  <c r="AI15" i="56"/>
  <c r="AH15" i="56"/>
  <c r="AG15" i="56"/>
  <c r="AF15" i="56"/>
  <c r="AE15" i="56"/>
  <c r="P15" i="56"/>
  <c r="B15" i="56"/>
  <c r="DV14" i="56"/>
  <c r="DU14" i="56"/>
  <c r="DT14" i="56"/>
  <c r="DS14" i="56"/>
  <c r="DR14" i="56"/>
  <c r="DQ14" i="56"/>
  <c r="DP14" i="56"/>
  <c r="DO14" i="56"/>
  <c r="DN14" i="56"/>
  <c r="DM14" i="56"/>
  <c r="DL14" i="56"/>
  <c r="DK14" i="56"/>
  <c r="CV14" i="56"/>
  <c r="CH14" i="56"/>
  <c r="CF14" i="56"/>
  <c r="CE14" i="56"/>
  <c r="CD14" i="56"/>
  <c r="CC14" i="56"/>
  <c r="CB14" i="56"/>
  <c r="CA14" i="56"/>
  <c r="BZ14" i="56"/>
  <c r="BY14" i="56"/>
  <c r="BX14" i="56"/>
  <c r="BW14" i="56"/>
  <c r="BV14" i="56"/>
  <c r="BU14" i="56"/>
  <c r="BF14" i="56"/>
  <c r="AR14" i="56"/>
  <c r="AP14" i="56"/>
  <c r="AO14" i="56"/>
  <c r="AN14" i="56"/>
  <c r="AM14" i="56"/>
  <c r="AL14" i="56"/>
  <c r="AK14" i="56"/>
  <c r="AJ14" i="56"/>
  <c r="AI14" i="56"/>
  <c r="AH14" i="56"/>
  <c r="AG14" i="56"/>
  <c r="AF14" i="56"/>
  <c r="AE14" i="56"/>
  <c r="P14" i="56"/>
  <c r="B14" i="56"/>
  <c r="DV13" i="56"/>
  <c r="DU13" i="56"/>
  <c r="DT13" i="56"/>
  <c r="DS13" i="56"/>
  <c r="DR13" i="56"/>
  <c r="DQ13" i="56"/>
  <c r="DP13" i="56"/>
  <c r="DO13" i="56"/>
  <c r="DN13" i="56"/>
  <c r="DM13" i="56"/>
  <c r="DL13" i="56"/>
  <c r="DK13" i="56"/>
  <c r="CV13" i="56"/>
  <c r="CH13" i="56"/>
  <c r="CF13" i="56"/>
  <c r="CE13" i="56"/>
  <c r="CD13" i="56"/>
  <c r="CC13" i="56"/>
  <c r="CB13" i="56"/>
  <c r="CA13" i="56"/>
  <c r="BZ13" i="56"/>
  <c r="BY13" i="56"/>
  <c r="BX13" i="56"/>
  <c r="BW13" i="56"/>
  <c r="BV13" i="56"/>
  <c r="BU13" i="56"/>
  <c r="BF13" i="56"/>
  <c r="AR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P13" i="56"/>
  <c r="B13" i="56"/>
  <c r="AD13" i="56" s="1"/>
  <c r="DV12" i="56"/>
  <c r="DU12" i="56"/>
  <c r="DT12" i="56"/>
  <c r="DS12" i="56"/>
  <c r="DR12" i="56"/>
  <c r="DQ12" i="56"/>
  <c r="DP12" i="56"/>
  <c r="DO12" i="56"/>
  <c r="DN12" i="56"/>
  <c r="DM12" i="56"/>
  <c r="DL12" i="56"/>
  <c r="DK12" i="56"/>
  <c r="CV12" i="56"/>
  <c r="CH12" i="56"/>
  <c r="CF12" i="56"/>
  <c r="CE12" i="56"/>
  <c r="CD12" i="56"/>
  <c r="CC12" i="56"/>
  <c r="CB12" i="56"/>
  <c r="CA12" i="56"/>
  <c r="BZ12" i="56"/>
  <c r="BY12" i="56"/>
  <c r="BX12" i="56"/>
  <c r="BW12" i="56"/>
  <c r="BV12" i="56"/>
  <c r="BU12" i="56"/>
  <c r="BF12" i="56"/>
  <c r="AR12" i="56"/>
  <c r="AP12" i="56"/>
  <c r="AO12" i="56"/>
  <c r="AN12" i="56"/>
  <c r="AM12" i="56"/>
  <c r="AL12" i="56"/>
  <c r="AK12" i="56"/>
  <c r="AJ12" i="56"/>
  <c r="AI12" i="56"/>
  <c r="AH12" i="56"/>
  <c r="AG12" i="56"/>
  <c r="AF12" i="56"/>
  <c r="AE12" i="56"/>
  <c r="P12" i="56"/>
  <c r="B12" i="56"/>
  <c r="DV11" i="56"/>
  <c r="DU11" i="56"/>
  <c r="DT11" i="56"/>
  <c r="DS11" i="56"/>
  <c r="DR11" i="56"/>
  <c r="DQ11" i="56"/>
  <c r="DP11" i="56"/>
  <c r="DO11" i="56"/>
  <c r="DN11" i="56"/>
  <c r="DM11" i="56"/>
  <c r="DL11" i="56"/>
  <c r="DK11" i="56"/>
  <c r="CV11" i="56"/>
  <c r="CH11" i="56"/>
  <c r="CF11" i="56"/>
  <c r="CE11" i="56"/>
  <c r="CD11" i="56"/>
  <c r="CC11" i="56"/>
  <c r="CB11" i="56"/>
  <c r="CA11" i="56"/>
  <c r="BZ11" i="56"/>
  <c r="BY11" i="56"/>
  <c r="BX11" i="56"/>
  <c r="BW11" i="56"/>
  <c r="BV11" i="56"/>
  <c r="BU11" i="56"/>
  <c r="BF11" i="56"/>
  <c r="AR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P11" i="56"/>
  <c r="B11" i="56"/>
  <c r="AD11" i="56" s="1"/>
  <c r="DV10" i="56"/>
  <c r="DU10" i="56"/>
  <c r="DT10" i="56"/>
  <c r="DS10" i="56"/>
  <c r="DR10" i="56"/>
  <c r="DQ10" i="56"/>
  <c r="DP10" i="56"/>
  <c r="DO10" i="56"/>
  <c r="DN10" i="56"/>
  <c r="DM10" i="56"/>
  <c r="DL10" i="56"/>
  <c r="DK10" i="56"/>
  <c r="CV10" i="56"/>
  <c r="CH10" i="56"/>
  <c r="CF10" i="56"/>
  <c r="CE10" i="56"/>
  <c r="CD10" i="56"/>
  <c r="CC10" i="56"/>
  <c r="CB10" i="56"/>
  <c r="CA10" i="56"/>
  <c r="BZ10" i="56"/>
  <c r="BY10" i="56"/>
  <c r="BX10" i="56"/>
  <c r="BW10" i="56"/>
  <c r="BV10" i="56"/>
  <c r="BU10" i="56"/>
  <c r="BF10" i="56"/>
  <c r="AR10" i="56"/>
  <c r="AP10" i="56"/>
  <c r="AO10" i="56"/>
  <c r="AN10" i="56"/>
  <c r="AM10" i="56"/>
  <c r="AL10" i="56"/>
  <c r="AK10" i="56"/>
  <c r="AJ10" i="56"/>
  <c r="AI10" i="56"/>
  <c r="AH10" i="56"/>
  <c r="AG10" i="56"/>
  <c r="AF10" i="56"/>
  <c r="AE10" i="56"/>
  <c r="P10" i="56"/>
  <c r="B10" i="56"/>
  <c r="DV9" i="56"/>
  <c r="DU9" i="56"/>
  <c r="DT9" i="56"/>
  <c r="DS9" i="56"/>
  <c r="DR9" i="56"/>
  <c r="DQ9" i="56"/>
  <c r="DP9" i="56"/>
  <c r="DO9" i="56"/>
  <c r="DN9" i="56"/>
  <c r="DM9" i="56"/>
  <c r="DL9" i="56"/>
  <c r="DK9" i="56"/>
  <c r="CV9" i="56"/>
  <c r="CH9" i="56"/>
  <c r="CF9" i="56"/>
  <c r="CE9" i="56"/>
  <c r="CD9" i="56"/>
  <c r="CC9" i="56"/>
  <c r="CB9" i="56"/>
  <c r="CA9" i="56"/>
  <c r="BZ9" i="56"/>
  <c r="BY9" i="56"/>
  <c r="BX9" i="56"/>
  <c r="BW9" i="56"/>
  <c r="BV9" i="56"/>
  <c r="BU9" i="56"/>
  <c r="BF9" i="56"/>
  <c r="AR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P9" i="56"/>
  <c r="B9" i="56"/>
  <c r="DV8" i="56"/>
  <c r="DU8" i="56"/>
  <c r="DT8" i="56"/>
  <c r="DS8" i="56"/>
  <c r="DR8" i="56"/>
  <c r="DQ8" i="56"/>
  <c r="DP8" i="56"/>
  <c r="DO8" i="56"/>
  <c r="DN8" i="56"/>
  <c r="DM8" i="56"/>
  <c r="DL8" i="56"/>
  <c r="DK8" i="56"/>
  <c r="CV8" i="56"/>
  <c r="CH8" i="56"/>
  <c r="CF8" i="56"/>
  <c r="CE8" i="56"/>
  <c r="CD8" i="56"/>
  <c r="CC8" i="56"/>
  <c r="CB8" i="56"/>
  <c r="CA8" i="56"/>
  <c r="BZ8" i="56"/>
  <c r="BY8" i="56"/>
  <c r="BX8" i="56"/>
  <c r="BW8" i="56"/>
  <c r="BV8" i="56"/>
  <c r="BU8" i="56"/>
  <c r="BF8" i="56"/>
  <c r="AR8" i="56"/>
  <c r="AP8" i="56"/>
  <c r="AO8" i="56"/>
  <c r="AN8" i="56"/>
  <c r="AM8" i="56"/>
  <c r="AL8" i="56"/>
  <c r="AK8" i="56"/>
  <c r="AJ8" i="56"/>
  <c r="AI8" i="56"/>
  <c r="AH8" i="56"/>
  <c r="AG8" i="56"/>
  <c r="AF8" i="56"/>
  <c r="AE8" i="56"/>
  <c r="P8" i="56"/>
  <c r="B8" i="56"/>
  <c r="DT6" i="56"/>
  <c r="G37" i="55"/>
  <c r="D37" i="55"/>
  <c r="G36" i="55"/>
  <c r="D36" i="55"/>
  <c r="G35" i="55"/>
  <c r="D35" i="55"/>
  <c r="G34" i="55"/>
  <c r="D34" i="55"/>
  <c r="G33" i="55"/>
  <c r="D33" i="55"/>
  <c r="G32" i="55"/>
  <c r="D32" i="55"/>
  <c r="G31" i="55"/>
  <c r="D31" i="55"/>
  <c r="G30" i="55"/>
  <c r="D30" i="55"/>
  <c r="G29" i="55"/>
  <c r="D29" i="55"/>
  <c r="G28" i="55"/>
  <c r="D28" i="55"/>
  <c r="G27" i="55"/>
  <c r="D27" i="55"/>
  <c r="G26" i="55"/>
  <c r="D26" i="55"/>
  <c r="G25" i="55"/>
  <c r="D25" i="55"/>
  <c r="G24" i="55"/>
  <c r="D24" i="55"/>
  <c r="G23" i="55"/>
  <c r="D23" i="55"/>
  <c r="G22" i="55"/>
  <c r="D22" i="55"/>
  <c r="G21" i="55"/>
  <c r="D21" i="55"/>
  <c r="G20" i="55"/>
  <c r="D20" i="55"/>
  <c r="G19" i="55"/>
  <c r="D19" i="55"/>
  <c r="G18" i="55"/>
  <c r="D18" i="55"/>
  <c r="G17" i="55"/>
  <c r="D17" i="55"/>
  <c r="G16" i="55"/>
  <c r="D16" i="55"/>
  <c r="G15" i="55"/>
  <c r="D15" i="55"/>
  <c r="G14" i="55"/>
  <c r="D14" i="55"/>
  <c r="G13" i="55"/>
  <c r="D13" i="55"/>
  <c r="G12" i="55"/>
  <c r="D12" i="55"/>
  <c r="G11" i="55"/>
  <c r="D11" i="55"/>
  <c r="G10" i="55"/>
  <c r="D10" i="55"/>
  <c r="F8" i="55"/>
  <c r="E8" i="55"/>
  <c r="G8" i="55" s="1"/>
  <c r="C8" i="55"/>
  <c r="B8" i="55"/>
  <c r="G37" i="54"/>
  <c r="D37" i="54"/>
  <c r="G36" i="54"/>
  <c r="D36" i="54"/>
  <c r="G35" i="54"/>
  <c r="D35" i="54"/>
  <c r="G34" i="54"/>
  <c r="D34" i="54"/>
  <c r="G32" i="54"/>
  <c r="D32" i="54"/>
  <c r="G31" i="54"/>
  <c r="D31" i="54"/>
  <c r="G30" i="54"/>
  <c r="D30" i="54"/>
  <c r="G29" i="54"/>
  <c r="D29" i="54"/>
  <c r="G28" i="54"/>
  <c r="D28" i="54"/>
  <c r="G27" i="54"/>
  <c r="D27" i="54"/>
  <c r="G26" i="54"/>
  <c r="D26" i="54"/>
  <c r="G25" i="54"/>
  <c r="D25" i="54"/>
  <c r="G24" i="54"/>
  <c r="D24" i="54"/>
  <c r="G23" i="54"/>
  <c r="D23" i="54"/>
  <c r="G22" i="54"/>
  <c r="D22" i="54"/>
  <c r="G21" i="54"/>
  <c r="D21" i="54"/>
  <c r="G20" i="54"/>
  <c r="D20" i="54"/>
  <c r="G19" i="54"/>
  <c r="D19" i="54"/>
  <c r="G18" i="54"/>
  <c r="D18" i="54"/>
  <c r="G17" i="54"/>
  <c r="D17" i="54"/>
  <c r="G16" i="54"/>
  <c r="D16" i="54"/>
  <c r="G15" i="54"/>
  <c r="D15" i="54"/>
  <c r="G14" i="54"/>
  <c r="D14" i="54"/>
  <c r="G13" i="54"/>
  <c r="D13" i="54"/>
  <c r="G12" i="54"/>
  <c r="D12" i="54"/>
  <c r="G11" i="54"/>
  <c r="D11" i="54"/>
  <c r="G10" i="54"/>
  <c r="D10" i="54"/>
  <c r="F8" i="54"/>
  <c r="E8" i="54"/>
  <c r="C8" i="54"/>
  <c r="B8" i="54"/>
  <c r="G36" i="53"/>
  <c r="D36" i="53"/>
  <c r="G34" i="53"/>
  <c r="D34" i="53"/>
  <c r="G32" i="53"/>
  <c r="D32" i="53"/>
  <c r="G31" i="53"/>
  <c r="D31" i="53"/>
  <c r="G30" i="53"/>
  <c r="D30" i="53"/>
  <c r="G29" i="53"/>
  <c r="D29" i="53"/>
  <c r="G28" i="53"/>
  <c r="D28" i="53"/>
  <c r="G27" i="53"/>
  <c r="D27" i="53"/>
  <c r="G26" i="53"/>
  <c r="D26" i="53"/>
  <c r="G25" i="53"/>
  <c r="D25" i="53"/>
  <c r="G24" i="53"/>
  <c r="D24" i="53"/>
  <c r="G23" i="53"/>
  <c r="D23" i="53"/>
  <c r="G22" i="53"/>
  <c r="D22" i="53"/>
  <c r="G21" i="53"/>
  <c r="D21" i="53"/>
  <c r="G20" i="53"/>
  <c r="D20" i="53"/>
  <c r="G19" i="53"/>
  <c r="D19" i="53"/>
  <c r="G18" i="53"/>
  <c r="D18" i="53"/>
  <c r="G17" i="53"/>
  <c r="D17" i="53"/>
  <c r="G16" i="53"/>
  <c r="D16" i="53"/>
  <c r="G15" i="53"/>
  <c r="D15" i="53"/>
  <c r="G14" i="53"/>
  <c r="D14" i="53"/>
  <c r="G13" i="53"/>
  <c r="G12" i="53"/>
  <c r="D12" i="53"/>
  <c r="G11" i="53"/>
  <c r="D11" i="53"/>
  <c r="G10" i="53"/>
  <c r="D10" i="53"/>
  <c r="F8" i="53"/>
  <c r="L43" i="52"/>
  <c r="G43" i="52"/>
  <c r="F43" i="52"/>
  <c r="L39" i="52"/>
  <c r="G39" i="52"/>
  <c r="F39" i="52"/>
  <c r="L35" i="52"/>
  <c r="G35" i="52"/>
  <c r="F35" i="52"/>
  <c r="E33" i="45"/>
  <c r="D33" i="45"/>
  <c r="G31" i="45"/>
  <c r="N29" i="45"/>
  <c r="M29" i="45"/>
  <c r="M28" i="45"/>
  <c r="M26" i="45"/>
  <c r="M24" i="45"/>
  <c r="D24" i="45"/>
  <c r="M22" i="45"/>
  <c r="E21" i="45"/>
  <c r="M21" i="45"/>
  <c r="K21" i="45"/>
  <c r="I36" i="42"/>
  <c r="N35" i="42"/>
  <c r="M35" i="42"/>
  <c r="H35" i="42"/>
  <c r="M34" i="42"/>
  <c r="L34" i="42"/>
  <c r="F34" i="42"/>
  <c r="J33" i="42"/>
  <c r="D33" i="42"/>
  <c r="D32" i="42"/>
  <c r="L31" i="42"/>
  <c r="H31" i="42"/>
  <c r="D31" i="42"/>
  <c r="N30" i="42"/>
  <c r="M30" i="42"/>
  <c r="J30" i="42"/>
  <c r="I30" i="42"/>
  <c r="H30" i="42"/>
  <c r="D30" i="42"/>
  <c r="N29" i="42"/>
  <c r="M29" i="42"/>
  <c r="F29" i="42"/>
  <c r="M28" i="42"/>
  <c r="G28" i="42"/>
  <c r="L27" i="42"/>
  <c r="F27" i="42"/>
  <c r="J26" i="42"/>
  <c r="I26" i="42"/>
  <c r="E26" i="42"/>
  <c r="I25" i="42"/>
  <c r="F25" i="42"/>
  <c r="M24" i="42"/>
  <c r="H24" i="42"/>
  <c r="G23" i="42"/>
  <c r="F23" i="42"/>
  <c r="D23" i="42"/>
  <c r="G22" i="42"/>
  <c r="F22" i="42"/>
  <c r="N21" i="42"/>
  <c r="L21" i="42"/>
  <c r="H21" i="42"/>
  <c r="F21" i="42"/>
  <c r="E21" i="42"/>
  <c r="L20" i="42"/>
  <c r="K20" i="42"/>
  <c r="E20" i="42"/>
  <c r="I19" i="42"/>
  <c r="G19" i="42"/>
  <c r="D19" i="42"/>
  <c r="M17" i="42"/>
  <c r="L17" i="42"/>
  <c r="L16" i="42"/>
  <c r="E16" i="42"/>
  <c r="M15" i="42"/>
  <c r="L15" i="42"/>
  <c r="K15" i="42"/>
  <c r="H15" i="42"/>
  <c r="J14" i="42"/>
  <c r="G14" i="42"/>
  <c r="E14" i="42"/>
  <c r="J13" i="42"/>
  <c r="I13" i="42"/>
  <c r="K12" i="42"/>
  <c r="H12" i="42"/>
  <c r="M11" i="42"/>
  <c r="H11" i="42"/>
  <c r="F11" i="42"/>
  <c r="G10" i="42"/>
  <c r="B28" i="40"/>
  <c r="C22" i="42"/>
  <c r="B10" i="40"/>
  <c r="B18" i="38"/>
  <c r="B15" i="38"/>
  <c r="B11" i="38"/>
  <c r="B10" i="38"/>
  <c r="N36" i="39"/>
  <c r="K36" i="39"/>
  <c r="H36" i="39"/>
  <c r="M35" i="39"/>
  <c r="K35" i="39"/>
  <c r="J35" i="39"/>
  <c r="H35" i="39"/>
  <c r="G35" i="39"/>
  <c r="N34" i="39"/>
  <c r="H34" i="39"/>
  <c r="H33" i="39"/>
  <c r="G32" i="39"/>
  <c r="H29" i="39"/>
  <c r="I28" i="39"/>
  <c r="L26" i="39"/>
  <c r="L25" i="39"/>
  <c r="M24" i="39"/>
  <c r="L24" i="39"/>
  <c r="L23" i="39"/>
  <c r="F23" i="39"/>
  <c r="L22" i="39"/>
  <c r="F21" i="39"/>
  <c r="L20" i="39"/>
  <c r="K20" i="39"/>
  <c r="H20" i="39"/>
  <c r="F20" i="39"/>
  <c r="F19" i="39"/>
  <c r="K18" i="39"/>
  <c r="H18" i="39"/>
  <c r="G18" i="39"/>
  <c r="L17" i="39"/>
  <c r="G17" i="39"/>
  <c r="C17" i="39"/>
  <c r="M16" i="39"/>
  <c r="I16" i="39"/>
  <c r="G16" i="39"/>
  <c r="E16" i="39"/>
  <c r="C15" i="39"/>
  <c r="C14" i="39"/>
  <c r="K13" i="39"/>
  <c r="C13" i="39"/>
  <c r="I12" i="39"/>
  <c r="C12" i="39"/>
  <c r="L11" i="39"/>
  <c r="I11" i="39"/>
  <c r="C11" i="39"/>
  <c r="L10" i="39"/>
  <c r="I9" i="39"/>
  <c r="F9" i="39"/>
  <c r="E9" i="39"/>
  <c r="C9" i="39"/>
  <c r="B15" i="35"/>
  <c r="L33" i="36"/>
  <c r="N32" i="36"/>
  <c r="M32" i="36"/>
  <c r="G32" i="36"/>
  <c r="E32" i="36"/>
  <c r="M31" i="36"/>
  <c r="H31" i="36"/>
  <c r="G31" i="36"/>
  <c r="E30" i="36"/>
  <c r="M29" i="36"/>
  <c r="H29" i="36"/>
  <c r="F29" i="36"/>
  <c r="E29" i="36"/>
  <c r="L27" i="36"/>
  <c r="K27" i="36"/>
  <c r="E27" i="36"/>
  <c r="N26" i="36"/>
  <c r="L26" i="36"/>
  <c r="I26" i="36"/>
  <c r="D26" i="36"/>
  <c r="J25" i="36"/>
  <c r="M24" i="36"/>
  <c r="L24" i="36"/>
  <c r="H24" i="36"/>
  <c r="F24" i="36"/>
  <c r="L23" i="36"/>
  <c r="D23" i="36"/>
  <c r="I22" i="36"/>
  <c r="H22" i="36"/>
  <c r="G22" i="36"/>
  <c r="M19" i="36"/>
  <c r="D32" i="33"/>
  <c r="L26" i="33"/>
  <c r="L23" i="33"/>
  <c r="D22" i="33"/>
  <c r="B21" i="32"/>
  <c r="H19" i="33"/>
  <c r="D18" i="33"/>
  <c r="L8" i="32"/>
  <c r="H8" i="32"/>
  <c r="L33" i="33"/>
  <c r="F32" i="33"/>
  <c r="J31" i="33"/>
  <c r="E31" i="33"/>
  <c r="K30" i="33"/>
  <c r="F30" i="33"/>
  <c r="D30" i="33"/>
  <c r="C30" i="33"/>
  <c r="L29" i="33"/>
  <c r="J29" i="33"/>
  <c r="K28" i="33"/>
  <c r="J28" i="33"/>
  <c r="D28" i="33"/>
  <c r="K27" i="33"/>
  <c r="J27" i="33"/>
  <c r="E27" i="33"/>
  <c r="K26" i="33"/>
  <c r="J26" i="33"/>
  <c r="L25" i="33"/>
  <c r="J25" i="33"/>
  <c r="F25" i="33"/>
  <c r="E25" i="33"/>
  <c r="D25" i="33"/>
  <c r="L24" i="33"/>
  <c r="K24" i="33"/>
  <c r="J24" i="33"/>
  <c r="D23" i="33"/>
  <c r="F22" i="33"/>
  <c r="E22" i="33"/>
  <c r="F21" i="33"/>
  <c r="E21" i="33"/>
  <c r="L19" i="33"/>
  <c r="K19" i="33"/>
  <c r="E19" i="33"/>
  <c r="D19" i="33"/>
  <c r="L18" i="33"/>
  <c r="L12" i="33"/>
  <c r="K12" i="33"/>
  <c r="J12" i="33"/>
  <c r="F12" i="33"/>
  <c r="H32" i="30"/>
  <c r="B32" i="29"/>
  <c r="L31" i="30"/>
  <c r="H31" i="30"/>
  <c r="H30" i="30"/>
  <c r="H29" i="30"/>
  <c r="L28" i="30"/>
  <c r="H28" i="30"/>
  <c r="D28" i="30"/>
  <c r="H24" i="30"/>
  <c r="H22" i="30"/>
  <c r="L21" i="30"/>
  <c r="H21" i="30"/>
  <c r="H18" i="30"/>
  <c r="L17" i="30"/>
  <c r="H17" i="30"/>
  <c r="H14" i="30"/>
  <c r="H11" i="30"/>
  <c r="H10" i="30"/>
  <c r="H8" i="29"/>
  <c r="E8" i="29"/>
  <c r="D32" i="30"/>
  <c r="N31" i="30"/>
  <c r="D31" i="30"/>
  <c r="N30" i="30"/>
  <c r="J30" i="30"/>
  <c r="F30" i="30"/>
  <c r="J29" i="30"/>
  <c r="N28" i="30"/>
  <c r="J27" i="30"/>
  <c r="H27" i="30"/>
  <c r="C26" i="30"/>
  <c r="I25" i="30"/>
  <c r="H25" i="30"/>
  <c r="C25" i="30"/>
  <c r="E24" i="30"/>
  <c r="K23" i="30"/>
  <c r="G21" i="30"/>
  <c r="H20" i="30"/>
  <c r="M19" i="30"/>
  <c r="K19" i="30"/>
  <c r="J19" i="30"/>
  <c r="I19" i="30"/>
  <c r="E19" i="30"/>
  <c r="M18" i="30"/>
  <c r="K18" i="30"/>
  <c r="G17" i="30"/>
  <c r="C17" i="30"/>
  <c r="I16" i="30"/>
  <c r="E16" i="30"/>
  <c r="C16" i="30"/>
  <c r="I15" i="30"/>
  <c r="E15" i="30"/>
  <c r="N14" i="30"/>
  <c r="C14" i="30"/>
  <c r="I13" i="30"/>
  <c r="I12" i="30"/>
  <c r="E12" i="30"/>
  <c r="K11" i="30"/>
  <c r="G11" i="30"/>
  <c r="G10" i="30"/>
  <c r="D10" i="30"/>
  <c r="K8" i="28"/>
  <c r="J9" i="30"/>
  <c r="E8" i="28"/>
  <c r="D35" i="27"/>
  <c r="H30" i="27"/>
  <c r="L28" i="27"/>
  <c r="H28" i="27"/>
  <c r="H26" i="27"/>
  <c r="H24" i="27"/>
  <c r="D23" i="27"/>
  <c r="H22" i="27"/>
  <c r="L20" i="27"/>
  <c r="H20" i="27"/>
  <c r="L17" i="27"/>
  <c r="H17" i="27"/>
  <c r="L13" i="27"/>
  <c r="D12" i="27"/>
  <c r="H11" i="27"/>
  <c r="K8" i="26"/>
  <c r="E8" i="26"/>
  <c r="D8" i="26"/>
  <c r="L37" i="27"/>
  <c r="K37" i="27"/>
  <c r="I37" i="27"/>
  <c r="F37" i="27"/>
  <c r="E37" i="27"/>
  <c r="L36" i="27"/>
  <c r="E36" i="27"/>
  <c r="D36" i="27"/>
  <c r="L34" i="27"/>
  <c r="I34" i="27"/>
  <c r="F34" i="27"/>
  <c r="L33" i="27"/>
  <c r="I33" i="27"/>
  <c r="B33" i="25"/>
  <c r="F32" i="27"/>
  <c r="B32" i="25"/>
  <c r="L31" i="27"/>
  <c r="E31" i="27"/>
  <c r="N30" i="27"/>
  <c r="F30" i="27"/>
  <c r="H29" i="27"/>
  <c r="F29" i="27"/>
  <c r="K28" i="27"/>
  <c r="I28" i="27"/>
  <c r="C28" i="27"/>
  <c r="L27" i="27"/>
  <c r="I27" i="27"/>
  <c r="F27" i="27"/>
  <c r="F26" i="27"/>
  <c r="B26" i="25"/>
  <c r="L25" i="27"/>
  <c r="F25" i="27"/>
  <c r="L23" i="27"/>
  <c r="I23" i="27"/>
  <c r="L22" i="27"/>
  <c r="F22" i="27"/>
  <c r="C22" i="27"/>
  <c r="I21" i="27"/>
  <c r="I20" i="27"/>
  <c r="C20" i="27"/>
  <c r="K19" i="27"/>
  <c r="L18" i="27"/>
  <c r="F18" i="27"/>
  <c r="F17" i="27"/>
  <c r="E17" i="27"/>
  <c r="B17" i="25"/>
  <c r="L16" i="27"/>
  <c r="F16" i="27"/>
  <c r="H15" i="27"/>
  <c r="F15" i="27"/>
  <c r="C15" i="27"/>
  <c r="N14" i="27"/>
  <c r="J13" i="27"/>
  <c r="N12" i="27"/>
  <c r="L12" i="27"/>
  <c r="F12" i="27"/>
  <c r="H10" i="27"/>
  <c r="F10" i="27"/>
  <c r="K8" i="25"/>
  <c r="J8" i="25"/>
  <c r="D9" i="27"/>
  <c r="C9" i="27"/>
  <c r="L37" i="24"/>
  <c r="D37" i="24"/>
  <c r="D36" i="24"/>
  <c r="H33" i="24"/>
  <c r="H31" i="24"/>
  <c r="H30" i="24"/>
  <c r="H27" i="24"/>
  <c r="L25" i="24"/>
  <c r="H24" i="24"/>
  <c r="H23" i="24"/>
  <c r="B19" i="23"/>
  <c r="H18" i="24"/>
  <c r="H17" i="24"/>
  <c r="H14" i="24"/>
  <c r="H13" i="24"/>
  <c r="B13" i="23"/>
  <c r="L12" i="24"/>
  <c r="H11" i="24"/>
  <c r="K8" i="23"/>
  <c r="J8" i="23"/>
  <c r="F8" i="23"/>
  <c r="D8" i="23"/>
  <c r="H37" i="24"/>
  <c r="N36" i="24"/>
  <c r="K36" i="24"/>
  <c r="L35" i="24"/>
  <c r="F35" i="24"/>
  <c r="D35" i="24"/>
  <c r="L34" i="24"/>
  <c r="H34" i="24"/>
  <c r="D34" i="24"/>
  <c r="N33" i="24"/>
  <c r="J33" i="24"/>
  <c r="E33" i="24"/>
  <c r="L32" i="24"/>
  <c r="J32" i="24"/>
  <c r="F32" i="24"/>
  <c r="D32" i="24"/>
  <c r="K31" i="24"/>
  <c r="J31" i="24"/>
  <c r="D31" i="24"/>
  <c r="L30" i="24"/>
  <c r="K30" i="24"/>
  <c r="J30" i="24"/>
  <c r="D30" i="24"/>
  <c r="D29" i="24"/>
  <c r="N28" i="24"/>
  <c r="F28" i="24"/>
  <c r="K27" i="24"/>
  <c r="J27" i="24"/>
  <c r="E27" i="24"/>
  <c r="L26" i="24"/>
  <c r="H26" i="24"/>
  <c r="N25" i="24"/>
  <c r="K25" i="24"/>
  <c r="E25" i="24"/>
  <c r="D24" i="24"/>
  <c r="L23" i="24"/>
  <c r="J23" i="24"/>
  <c r="E23" i="24"/>
  <c r="L22" i="24"/>
  <c r="F22" i="24"/>
  <c r="D22" i="24"/>
  <c r="L21" i="24"/>
  <c r="J21" i="24"/>
  <c r="E21" i="24"/>
  <c r="D21" i="24"/>
  <c r="K20" i="24"/>
  <c r="D20" i="24"/>
  <c r="J19" i="24"/>
  <c r="H19" i="24"/>
  <c r="F19" i="24"/>
  <c r="K18" i="24"/>
  <c r="E18" i="24"/>
  <c r="N17" i="24"/>
  <c r="L17" i="24"/>
  <c r="J17" i="24"/>
  <c r="F17" i="24"/>
  <c r="E17" i="24"/>
  <c r="D17" i="24"/>
  <c r="N16" i="24"/>
  <c r="L16" i="24"/>
  <c r="K16" i="24"/>
  <c r="H16" i="24"/>
  <c r="E16" i="24"/>
  <c r="D16" i="24"/>
  <c r="N15" i="24"/>
  <c r="L15" i="24"/>
  <c r="K15" i="24"/>
  <c r="E15" i="24"/>
  <c r="D15" i="24"/>
  <c r="K14" i="24"/>
  <c r="F14" i="24"/>
  <c r="J12" i="24"/>
  <c r="H12" i="24"/>
  <c r="E12" i="24"/>
  <c r="B12" i="22"/>
  <c r="N11" i="24"/>
  <c r="N10" i="24"/>
  <c r="J10" i="24"/>
  <c r="K9" i="24"/>
  <c r="J9" i="24"/>
  <c r="G9" i="24"/>
  <c r="E8" i="22"/>
  <c r="D9" i="24"/>
  <c r="F35" i="21"/>
  <c r="H34" i="21"/>
  <c r="N33" i="21"/>
  <c r="H33" i="21"/>
  <c r="H28" i="21"/>
  <c r="L26" i="21"/>
  <c r="H26" i="21"/>
  <c r="N20" i="21"/>
  <c r="K8" i="20"/>
  <c r="F8" i="20"/>
  <c r="K37" i="21"/>
  <c r="J37" i="21"/>
  <c r="H37" i="21"/>
  <c r="E37" i="21"/>
  <c r="D37" i="21"/>
  <c r="N36" i="21"/>
  <c r="K36" i="21"/>
  <c r="J36" i="21"/>
  <c r="H35" i="21"/>
  <c r="J34" i="21"/>
  <c r="F33" i="21"/>
  <c r="N32" i="21"/>
  <c r="H31" i="21"/>
  <c r="G30" i="21"/>
  <c r="M29" i="21"/>
  <c r="G29" i="21"/>
  <c r="C29" i="21"/>
  <c r="N28" i="21"/>
  <c r="M28" i="21"/>
  <c r="C27" i="21"/>
  <c r="M26" i="21"/>
  <c r="I25" i="21"/>
  <c r="H25" i="21"/>
  <c r="C25" i="21"/>
  <c r="I24" i="21"/>
  <c r="G23" i="21"/>
  <c r="M22" i="21"/>
  <c r="I22" i="21"/>
  <c r="H22" i="21"/>
  <c r="G22" i="21"/>
  <c r="C22" i="21"/>
  <c r="G21" i="21"/>
  <c r="C21" i="21"/>
  <c r="M20" i="21"/>
  <c r="I20" i="21"/>
  <c r="G20" i="21"/>
  <c r="C20" i="21"/>
  <c r="M19" i="21"/>
  <c r="G19" i="21"/>
  <c r="M18" i="21"/>
  <c r="H18" i="21"/>
  <c r="G18" i="21"/>
  <c r="H17" i="21"/>
  <c r="N16" i="21"/>
  <c r="M15" i="21"/>
  <c r="N14" i="21"/>
  <c r="I14" i="21"/>
  <c r="G14" i="21"/>
  <c r="I13" i="21"/>
  <c r="C13" i="21"/>
  <c r="G12" i="21"/>
  <c r="M11" i="21"/>
  <c r="G11" i="21"/>
  <c r="C11" i="21"/>
  <c r="N10" i="21"/>
  <c r="M10" i="21"/>
  <c r="G10" i="21"/>
  <c r="M9" i="21"/>
  <c r="K8" i="19"/>
  <c r="H8" i="19"/>
  <c r="D37" i="18"/>
  <c r="J35" i="18"/>
  <c r="H34" i="18"/>
  <c r="D34" i="18"/>
  <c r="H33" i="18"/>
  <c r="D30" i="18"/>
  <c r="J29" i="18"/>
  <c r="I29" i="18"/>
  <c r="K26" i="18"/>
  <c r="K24" i="18"/>
  <c r="E24" i="18"/>
  <c r="E23" i="18"/>
  <c r="K21" i="18"/>
  <c r="E21" i="18"/>
  <c r="E17" i="18"/>
  <c r="C17" i="18"/>
  <c r="C16" i="18"/>
  <c r="C14" i="18"/>
  <c r="D13" i="18"/>
  <c r="M11" i="18"/>
  <c r="K11" i="18"/>
  <c r="I8" i="17"/>
  <c r="G37" i="18"/>
  <c r="G36" i="18"/>
  <c r="M30" i="18"/>
  <c r="I30" i="18"/>
  <c r="D26" i="18"/>
  <c r="D24" i="18"/>
  <c r="N19" i="18"/>
  <c r="D17" i="18"/>
  <c r="J14" i="18"/>
  <c r="J12" i="18"/>
  <c r="H10" i="18"/>
  <c r="D10" i="18"/>
  <c r="D8" i="16"/>
  <c r="C29" i="15"/>
  <c r="C27" i="15"/>
  <c r="C25" i="15"/>
  <c r="C23" i="15"/>
  <c r="C21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O18" i="15"/>
  <c r="N18" i="15"/>
  <c r="M18" i="15"/>
  <c r="K18" i="15"/>
  <c r="J18" i="15"/>
  <c r="I18" i="15"/>
  <c r="G18" i="15"/>
  <c r="F18" i="15"/>
  <c r="E18" i="15"/>
  <c r="D18" i="15"/>
  <c r="O17" i="15"/>
  <c r="N17" i="15"/>
  <c r="M17" i="15"/>
  <c r="K17" i="15"/>
  <c r="J17" i="15"/>
  <c r="I17" i="15"/>
  <c r="G17" i="15"/>
  <c r="F17" i="15"/>
  <c r="E17" i="15"/>
  <c r="D17" i="15"/>
  <c r="O16" i="15"/>
  <c r="N16" i="15"/>
  <c r="M16" i="15"/>
  <c r="K16" i="15"/>
  <c r="J16" i="15"/>
  <c r="I16" i="15"/>
  <c r="G16" i="15"/>
  <c r="F16" i="15"/>
  <c r="E16" i="15"/>
  <c r="D16" i="15"/>
  <c r="C13" i="15"/>
  <c r="C12" i="15"/>
  <c r="O61" i="8"/>
  <c r="N61" i="8"/>
  <c r="M61" i="8"/>
  <c r="L61" i="8"/>
  <c r="K61" i="8"/>
  <c r="J61" i="8"/>
  <c r="I61" i="8"/>
  <c r="H61" i="8"/>
  <c r="G61" i="8"/>
  <c r="F61" i="8"/>
  <c r="E61" i="8"/>
  <c r="D61" i="8"/>
  <c r="C60" i="8"/>
  <c r="C59" i="8"/>
  <c r="O57" i="8"/>
  <c r="N57" i="8"/>
  <c r="M57" i="8"/>
  <c r="L57" i="8"/>
  <c r="J57" i="8"/>
  <c r="I57" i="8"/>
  <c r="H57" i="8"/>
  <c r="G57" i="8"/>
  <c r="F57" i="8"/>
  <c r="E57" i="8"/>
  <c r="D57" i="8"/>
  <c r="C56" i="8"/>
  <c r="C55" i="8"/>
  <c r="O53" i="8"/>
  <c r="N53" i="8"/>
  <c r="M53" i="8"/>
  <c r="L53" i="8"/>
  <c r="K53" i="8"/>
  <c r="J53" i="8"/>
  <c r="I53" i="8"/>
  <c r="H53" i="8"/>
  <c r="G53" i="8"/>
  <c r="F53" i="8"/>
  <c r="E53" i="8"/>
  <c r="D53" i="8"/>
  <c r="C52" i="8"/>
  <c r="C51" i="8"/>
  <c r="O49" i="8"/>
  <c r="N49" i="8"/>
  <c r="M49" i="8"/>
  <c r="L49" i="8"/>
  <c r="K49" i="8"/>
  <c r="J49" i="8"/>
  <c r="I49" i="8"/>
  <c r="H49" i="8"/>
  <c r="G49" i="8"/>
  <c r="F49" i="8"/>
  <c r="E49" i="8"/>
  <c r="D49" i="8"/>
  <c r="C48" i="8"/>
  <c r="C47" i="8"/>
  <c r="O45" i="8"/>
  <c r="N45" i="8"/>
  <c r="M45" i="8"/>
  <c r="L45" i="8"/>
  <c r="K45" i="8"/>
  <c r="J45" i="8"/>
  <c r="I45" i="8"/>
  <c r="H45" i="8"/>
  <c r="G45" i="8"/>
  <c r="F45" i="8"/>
  <c r="E45" i="8"/>
  <c r="D45" i="8"/>
  <c r="C44" i="8"/>
  <c r="C43" i="8"/>
  <c r="O41" i="8"/>
  <c r="N41" i="8"/>
  <c r="M41" i="8"/>
  <c r="L41" i="8"/>
  <c r="K41" i="8"/>
  <c r="J41" i="8"/>
  <c r="I41" i="8"/>
  <c r="H41" i="8"/>
  <c r="G41" i="8"/>
  <c r="F41" i="8"/>
  <c r="E41" i="8"/>
  <c r="D41" i="8"/>
  <c r="C40" i="8"/>
  <c r="C39" i="8"/>
  <c r="O33" i="8"/>
  <c r="N33" i="8"/>
  <c r="M33" i="8"/>
  <c r="L33" i="8"/>
  <c r="K33" i="8"/>
  <c r="J33" i="8"/>
  <c r="I33" i="8"/>
  <c r="H33" i="8"/>
  <c r="G33" i="8"/>
  <c r="F33" i="8"/>
  <c r="E33" i="8"/>
  <c r="D33" i="8"/>
  <c r="C32" i="8"/>
  <c r="C31" i="8"/>
  <c r="C33" i="8" s="1"/>
  <c r="O28" i="8"/>
  <c r="N28" i="8"/>
  <c r="M28" i="8"/>
  <c r="L28" i="8"/>
  <c r="K28" i="8"/>
  <c r="J28" i="8"/>
  <c r="I28" i="8"/>
  <c r="H28" i="8"/>
  <c r="G28" i="8"/>
  <c r="F28" i="8"/>
  <c r="E28" i="8"/>
  <c r="D28" i="8"/>
  <c r="C27" i="8"/>
  <c r="C26" i="8"/>
  <c r="O23" i="8"/>
  <c r="N23" i="8"/>
  <c r="M23" i="8"/>
  <c r="L23" i="8"/>
  <c r="K23" i="8"/>
  <c r="J23" i="8"/>
  <c r="I23" i="8"/>
  <c r="H23" i="8"/>
  <c r="G23" i="8"/>
  <c r="F23" i="8"/>
  <c r="E23" i="8"/>
  <c r="D23" i="8"/>
  <c r="C22" i="8"/>
  <c r="C21" i="8"/>
  <c r="O18" i="8"/>
  <c r="N18" i="8"/>
  <c r="M18" i="8"/>
  <c r="L18" i="8"/>
  <c r="K18" i="8"/>
  <c r="J18" i="8"/>
  <c r="I18" i="8"/>
  <c r="H18" i="8"/>
  <c r="G18" i="8"/>
  <c r="F18" i="8"/>
  <c r="E18" i="8"/>
  <c r="D18" i="8"/>
  <c r="C17" i="8"/>
  <c r="C16" i="8"/>
  <c r="O13" i="8"/>
  <c r="N13" i="8"/>
  <c r="M13" i="8"/>
  <c r="L13" i="8"/>
  <c r="K13" i="8"/>
  <c r="J13" i="8"/>
  <c r="I13" i="8"/>
  <c r="H13" i="8"/>
  <c r="G13" i="8"/>
  <c r="F13" i="8"/>
  <c r="E13" i="8"/>
  <c r="D13" i="8"/>
  <c r="C12" i="8"/>
  <c r="C11" i="8"/>
  <c r="O8" i="8"/>
  <c r="N8" i="8"/>
  <c r="M8" i="8"/>
  <c r="L8" i="8"/>
  <c r="K8" i="8"/>
  <c r="J8" i="8"/>
  <c r="I8" i="8"/>
  <c r="H8" i="8"/>
  <c r="G8" i="8"/>
  <c r="F8" i="8"/>
  <c r="E8" i="8"/>
  <c r="D8" i="8"/>
  <c r="C7" i="8"/>
  <c r="C6" i="8"/>
  <c r="V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V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V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V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V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I8" i="7"/>
  <c r="H8" i="7"/>
  <c r="G8" i="7"/>
  <c r="F8" i="7"/>
  <c r="E8" i="7"/>
  <c r="D8" i="7"/>
  <c r="C8" i="7"/>
  <c r="Q38" i="5"/>
  <c r="M38" i="5"/>
  <c r="K38" i="5"/>
  <c r="I11" i="5"/>
  <c r="I38" i="5" s="1"/>
  <c r="H11" i="5"/>
  <c r="H38" i="5" s="1"/>
  <c r="G11" i="5"/>
  <c r="G38" i="5" s="1"/>
  <c r="F11" i="5"/>
  <c r="F38" i="5" s="1"/>
  <c r="E11" i="5"/>
  <c r="E38" i="5" s="1"/>
  <c r="D11" i="5"/>
  <c r="D38" i="5" s="1"/>
  <c r="C11" i="5"/>
  <c r="C38" i="5" s="1"/>
  <c r="H16" i="111"/>
  <c r="D8" i="53"/>
  <c r="D28" i="45"/>
  <c r="B19" i="111"/>
  <c r="F21" i="45"/>
  <c r="K26" i="45"/>
  <c r="E31" i="45"/>
  <c r="N21" i="45"/>
  <c r="F24" i="45"/>
  <c r="E25" i="45"/>
  <c r="F19" i="45"/>
  <c r="F29" i="45"/>
  <c r="C28" i="45"/>
  <c r="K28" i="45"/>
  <c r="F31" i="45"/>
  <c r="C30" i="45"/>
  <c r="C21" i="45"/>
  <c r="F28" i="45"/>
  <c r="G21" i="45"/>
  <c r="D25" i="45"/>
  <c r="N23" i="45"/>
  <c r="G19" i="45"/>
  <c r="L23" i="45"/>
  <c r="C25" i="45"/>
  <c r="N28" i="45"/>
  <c r="N33" i="45"/>
  <c r="M23" i="45"/>
  <c r="M33" i="45"/>
  <c r="H19" i="45"/>
  <c r="H21" i="45"/>
  <c r="C32" i="45"/>
  <c r="N22" i="45"/>
  <c r="L26" i="45"/>
  <c r="N30" i="45"/>
  <c r="D29" i="45"/>
  <c r="C31" i="45"/>
  <c r="I19" i="45"/>
  <c r="L22" i="45"/>
  <c r="G28" i="45"/>
  <c r="E30" i="45"/>
  <c r="D21" i="45"/>
  <c r="M30" i="45"/>
  <c r="M27" i="45"/>
  <c r="H24" i="45"/>
  <c r="C33" i="45"/>
  <c r="B19" i="51"/>
  <c r="D31" i="45"/>
  <c r="D30" i="45"/>
  <c r="N32" i="45"/>
  <c r="E29" i="45"/>
  <c r="N26" i="45"/>
  <c r="D32" i="45"/>
  <c r="N25" i="45"/>
  <c r="C26" i="45"/>
  <c r="M32" i="45"/>
  <c r="F30" i="45"/>
  <c r="G24" i="45"/>
  <c r="J21" i="45"/>
  <c r="L21" i="45"/>
  <c r="E32" i="45"/>
  <c r="I21" i="45"/>
  <c r="E24" i="45"/>
  <c r="E28" i="45"/>
  <c r="L24" i="45"/>
  <c r="BZ6" i="56"/>
  <c r="BT27" i="56"/>
  <c r="E12" i="42"/>
  <c r="I13" i="18"/>
  <c r="J13" i="18"/>
  <c r="F13" i="18"/>
  <c r="G20" i="42"/>
  <c r="E32" i="42"/>
  <c r="G18" i="42"/>
  <c r="N18" i="39"/>
  <c r="C34" i="39"/>
  <c r="M26" i="36"/>
  <c r="N13" i="42"/>
  <c r="I14" i="42"/>
  <c r="I26" i="30"/>
  <c r="M22" i="36"/>
  <c r="J35" i="42"/>
  <c r="I12" i="42"/>
  <c r="D10" i="42"/>
  <c r="C36" i="42"/>
  <c r="C12" i="42"/>
  <c r="N21" i="30"/>
  <c r="F18" i="39"/>
  <c r="N37" i="39"/>
  <c r="F13" i="42"/>
  <c r="C34" i="42"/>
  <c r="C10" i="27"/>
  <c r="G23" i="39"/>
  <c r="H17" i="42"/>
  <c r="M12" i="30"/>
  <c r="I19" i="39"/>
  <c r="C18" i="42"/>
  <c r="D15" i="42"/>
  <c r="H10" i="42"/>
  <c r="F17" i="42"/>
  <c r="N17" i="30"/>
  <c r="E33" i="33"/>
  <c r="H29" i="42"/>
  <c r="H37" i="42"/>
  <c r="C27" i="30"/>
  <c r="G33" i="36"/>
  <c r="N32" i="42"/>
  <c r="N9" i="42"/>
  <c r="K21" i="42"/>
  <c r="I18" i="42"/>
  <c r="E9" i="42"/>
  <c r="M9" i="42"/>
  <c r="J18" i="42"/>
  <c r="E19" i="42"/>
  <c r="N29" i="24"/>
  <c r="G33" i="39"/>
  <c r="M30" i="30"/>
  <c r="D21" i="42"/>
  <c r="H9" i="42"/>
  <c r="G26" i="39"/>
  <c r="E18" i="42"/>
  <c r="G28" i="30"/>
  <c r="N27" i="36"/>
  <c r="K14" i="42"/>
  <c r="N29" i="30"/>
  <c r="N9" i="39"/>
  <c r="L30" i="36"/>
  <c r="C15" i="30"/>
  <c r="M25" i="30"/>
  <c r="I29" i="42"/>
  <c r="J31" i="42"/>
  <c r="C30" i="39"/>
  <c r="J16" i="42"/>
  <c r="I27" i="33"/>
  <c r="G36" i="42"/>
  <c r="C20" i="30"/>
  <c r="C23" i="42"/>
  <c r="K13" i="42"/>
  <c r="C27" i="27"/>
  <c r="M23" i="39"/>
  <c r="N14" i="42"/>
  <c r="C17" i="42"/>
  <c r="J19" i="42"/>
  <c r="G29" i="27"/>
  <c r="C31" i="39"/>
  <c r="K30" i="42"/>
  <c r="H31" i="39"/>
  <c r="F32" i="42"/>
  <c r="N17" i="42"/>
  <c r="C32" i="33"/>
  <c r="F19" i="42"/>
  <c r="F12" i="42"/>
  <c r="K18" i="42"/>
  <c r="I15" i="42"/>
  <c r="G36" i="27"/>
  <c r="N33" i="42"/>
  <c r="N9" i="30"/>
  <c r="K21" i="30"/>
  <c r="F18" i="42"/>
  <c r="N18" i="42"/>
  <c r="H18" i="42"/>
  <c r="C11" i="30"/>
  <c r="E36" i="42"/>
  <c r="J10" i="42"/>
  <c r="D17" i="42"/>
  <c r="C9" i="30"/>
  <c r="I31" i="39"/>
  <c r="I35" i="27"/>
  <c r="G26" i="36"/>
  <c r="I17" i="42"/>
  <c r="B30" i="37"/>
  <c r="L36" i="42"/>
  <c r="M9" i="39"/>
  <c r="G27" i="39"/>
  <c r="J24" i="42"/>
  <c r="K28" i="42"/>
  <c r="M10" i="39"/>
  <c r="M28" i="33"/>
  <c r="F10" i="42"/>
  <c r="K19" i="42"/>
  <c r="G13" i="42"/>
  <c r="G30" i="39"/>
  <c r="H30" i="39"/>
  <c r="G31" i="30"/>
  <c r="M11" i="39"/>
  <c r="M18" i="39"/>
  <c r="C14" i="21"/>
  <c r="C21" i="27"/>
  <c r="I37" i="39"/>
  <c r="G29" i="42"/>
  <c r="C26" i="24"/>
  <c r="C24" i="39"/>
  <c r="F15" i="42"/>
  <c r="N36" i="42"/>
  <c r="E35" i="42"/>
  <c r="F14" i="39"/>
  <c r="M14" i="39"/>
  <c r="M28" i="36"/>
  <c r="B19" i="40"/>
  <c r="I15" i="39"/>
  <c r="C32" i="42"/>
  <c r="K37" i="42"/>
  <c r="L15" i="39"/>
  <c r="N16" i="39"/>
  <c r="I23" i="42"/>
  <c r="C19" i="30"/>
  <c r="C21" i="30"/>
  <c r="H28" i="42"/>
  <c r="I21" i="30"/>
  <c r="M28" i="39"/>
  <c r="M28" i="30"/>
  <c r="L9" i="39"/>
  <c r="N19" i="33"/>
  <c r="C19" i="42"/>
  <c r="I23" i="30"/>
  <c r="H22" i="39"/>
  <c r="C24" i="21"/>
  <c r="I34" i="39"/>
  <c r="M14" i="42"/>
  <c r="M22" i="42"/>
  <c r="I11" i="42"/>
  <c r="I16" i="42"/>
  <c r="M30" i="36"/>
  <c r="I35" i="39"/>
  <c r="L29" i="42"/>
  <c r="I31" i="42"/>
  <c r="M23" i="30"/>
  <c r="I25" i="39"/>
  <c r="I35" i="42"/>
  <c r="N20" i="42"/>
  <c r="H26" i="42"/>
  <c r="L20" i="24"/>
  <c r="C22" i="39"/>
  <c r="D32" i="36"/>
  <c r="G22" i="30"/>
  <c r="M12" i="42"/>
  <c r="G29" i="30"/>
  <c r="C25" i="42"/>
  <c r="F36" i="42"/>
  <c r="M34" i="24"/>
  <c r="C33" i="39"/>
  <c r="L24" i="27"/>
  <c r="G14" i="39"/>
  <c r="L32" i="36"/>
  <c r="M18" i="42"/>
  <c r="I33" i="39"/>
  <c r="G30" i="36"/>
  <c r="F29" i="39"/>
  <c r="M19" i="42"/>
  <c r="H12" i="30"/>
  <c r="G14" i="30"/>
  <c r="I30" i="39"/>
  <c r="I32" i="39"/>
  <c r="G34" i="39"/>
  <c r="C35" i="39"/>
  <c r="F36" i="39"/>
  <c r="J17" i="42"/>
  <c r="K25" i="42"/>
  <c r="E29" i="42"/>
  <c r="C24" i="27"/>
  <c r="K34" i="42"/>
  <c r="G17" i="24"/>
  <c r="C37" i="24"/>
  <c r="G26" i="33"/>
  <c r="I29" i="39"/>
  <c r="J9" i="42"/>
  <c r="H21" i="39"/>
  <c r="E23" i="42"/>
  <c r="M24" i="30"/>
  <c r="D29" i="39"/>
  <c r="C16" i="39"/>
  <c r="M20" i="39"/>
  <c r="N12" i="39"/>
  <c r="C30" i="30"/>
  <c r="K11" i="39"/>
  <c r="G12" i="39"/>
  <c r="C23" i="30"/>
  <c r="L10" i="42"/>
  <c r="N29" i="33"/>
  <c r="L13" i="39"/>
  <c r="E10" i="42"/>
  <c r="J25" i="42"/>
  <c r="M25" i="27"/>
  <c r="M26" i="33"/>
  <c r="G19" i="39"/>
  <c r="M21" i="30"/>
  <c r="I24" i="39"/>
  <c r="I27" i="39"/>
  <c r="L26" i="27"/>
  <c r="M30" i="39"/>
  <c r="M23" i="42"/>
  <c r="N24" i="33"/>
  <c r="I25" i="33"/>
  <c r="G13" i="27"/>
  <c r="J23" i="33"/>
  <c r="N32" i="30"/>
  <c r="G21" i="39"/>
  <c r="E24" i="42"/>
  <c r="F33" i="42"/>
  <c r="M10" i="42"/>
  <c r="N25" i="42"/>
  <c r="F20" i="42"/>
  <c r="D11" i="42"/>
  <c r="J22" i="39"/>
  <c r="D9" i="42"/>
  <c r="N32" i="24"/>
  <c r="C20" i="42"/>
  <c r="I36" i="27"/>
  <c r="N22" i="30"/>
  <c r="L35" i="42"/>
  <c r="I9" i="42"/>
  <c r="M29" i="39"/>
  <c r="D28" i="39"/>
  <c r="M15" i="30"/>
  <c r="B15" i="37"/>
  <c r="M25" i="39"/>
  <c r="D24" i="42"/>
  <c r="M17" i="24"/>
  <c r="F32" i="36"/>
  <c r="E15" i="42"/>
  <c r="M15" i="39"/>
  <c r="G29" i="39"/>
  <c r="I20" i="42"/>
  <c r="N24" i="42"/>
  <c r="C37" i="27"/>
  <c r="B31" i="37"/>
  <c r="I14" i="39"/>
  <c r="E21" i="39"/>
  <c r="D10" i="39"/>
  <c r="J10" i="39"/>
  <c r="F11" i="39"/>
  <c r="B12" i="38"/>
  <c r="J19" i="36"/>
  <c r="F22" i="36"/>
  <c r="L29" i="36"/>
  <c r="I22" i="42"/>
  <c r="G26" i="42"/>
  <c r="N11" i="39"/>
  <c r="M13" i="21"/>
  <c r="N11" i="27"/>
  <c r="C36" i="39"/>
  <c r="B36" i="38"/>
  <c r="I20" i="39"/>
  <c r="M21" i="39"/>
  <c r="H28" i="39"/>
  <c r="C27" i="42"/>
  <c r="I10" i="42"/>
  <c r="K32" i="42"/>
  <c r="B29" i="35"/>
  <c r="E8" i="40"/>
  <c r="H37" i="27"/>
  <c r="F25" i="36"/>
  <c r="J26" i="36"/>
  <c r="H19" i="42"/>
  <c r="H23" i="30"/>
  <c r="H13" i="42"/>
  <c r="C30" i="27"/>
  <c r="F18" i="24"/>
  <c r="C11" i="27"/>
  <c r="C34" i="27"/>
  <c r="B16" i="38"/>
  <c r="N12" i="30"/>
  <c r="D12" i="42"/>
  <c r="C11" i="42"/>
  <c r="L22" i="42"/>
  <c r="C9" i="42"/>
  <c r="J15" i="42"/>
  <c r="L19" i="42"/>
  <c r="M11" i="30"/>
  <c r="L31" i="36"/>
  <c r="M9" i="30"/>
  <c r="B29" i="37"/>
  <c r="M26" i="27"/>
  <c r="L12" i="42"/>
  <c r="C14" i="24"/>
  <c r="G23" i="27"/>
  <c r="M28" i="27"/>
  <c r="C28" i="30"/>
  <c r="F31" i="36"/>
  <c r="C24" i="42"/>
  <c r="M20" i="27"/>
  <c r="K14" i="39"/>
  <c r="L9" i="42"/>
  <c r="G17" i="27"/>
  <c r="C18" i="30"/>
  <c r="M31" i="30"/>
  <c r="N24" i="36"/>
  <c r="G25" i="39"/>
  <c r="M27" i="30"/>
  <c r="N28" i="33"/>
  <c r="M30" i="33"/>
  <c r="J14" i="39"/>
  <c r="E35" i="39"/>
  <c r="G36" i="39"/>
  <c r="B22" i="40"/>
  <c r="F16" i="42"/>
  <c r="J21" i="42"/>
  <c r="K22" i="42"/>
  <c r="K26" i="42"/>
  <c r="B11" i="40"/>
  <c r="N11" i="42"/>
  <c r="I24" i="42"/>
  <c r="G34" i="42"/>
  <c r="G18" i="30"/>
  <c r="N28" i="36"/>
  <c r="L14" i="39"/>
  <c r="J30" i="39"/>
  <c r="M32" i="39"/>
  <c r="K37" i="39"/>
  <c r="G11" i="42"/>
  <c r="N23" i="42"/>
  <c r="L25" i="42"/>
  <c r="D37" i="42"/>
  <c r="F27" i="39"/>
  <c r="B27" i="37"/>
  <c r="J25" i="30"/>
  <c r="G30" i="33"/>
  <c r="K21" i="39"/>
  <c r="G8" i="37"/>
  <c r="G24" i="42"/>
  <c r="G30" i="42"/>
  <c r="K31" i="42"/>
  <c r="E33" i="42"/>
  <c r="D8" i="35"/>
  <c r="J11" i="42"/>
  <c r="I23" i="33"/>
  <c r="C33" i="33"/>
  <c r="C8" i="28"/>
  <c r="C10" i="30"/>
  <c r="N8" i="32"/>
  <c r="N22" i="33"/>
  <c r="N28" i="39"/>
  <c r="B22" i="37"/>
  <c r="B21" i="37"/>
  <c r="H16" i="30"/>
  <c r="I31" i="27"/>
  <c r="G15" i="30"/>
  <c r="C30" i="42"/>
  <c r="I34" i="42"/>
  <c r="C22" i="24"/>
  <c r="I27" i="42"/>
  <c r="C19" i="39"/>
  <c r="E37" i="39"/>
  <c r="M28" i="24"/>
  <c r="F35" i="42"/>
  <c r="I29" i="24"/>
  <c r="B36" i="40"/>
  <c r="B34" i="41"/>
  <c r="I30" i="21"/>
  <c r="M15" i="24"/>
  <c r="C19" i="27"/>
  <c r="M32" i="27"/>
  <c r="B22" i="38"/>
  <c r="H35" i="24"/>
  <c r="B27" i="34"/>
  <c r="G37" i="39"/>
  <c r="I15" i="27"/>
  <c r="I17" i="30"/>
  <c r="N22" i="36"/>
  <c r="I25" i="36"/>
  <c r="B20" i="37"/>
  <c r="F37" i="42"/>
  <c r="M37" i="42"/>
  <c r="I24" i="27"/>
  <c r="F16" i="39"/>
  <c r="I28" i="24"/>
  <c r="M22" i="30"/>
  <c r="K15" i="39"/>
  <c r="E23" i="39"/>
  <c r="E31" i="39"/>
  <c r="M31" i="39"/>
  <c r="D29" i="27"/>
  <c r="H32" i="39"/>
  <c r="I26" i="27"/>
  <c r="C35" i="27"/>
  <c r="G25" i="36"/>
  <c r="H10" i="39"/>
  <c r="J20" i="39"/>
  <c r="K30" i="39"/>
  <c r="B24" i="40"/>
  <c r="I32" i="42"/>
  <c r="D36" i="42"/>
  <c r="B36" i="31"/>
  <c r="F19" i="36"/>
  <c r="I10" i="39"/>
  <c r="N16" i="27"/>
  <c r="M27" i="27"/>
  <c r="J23" i="36"/>
  <c r="E30" i="39"/>
  <c r="N35" i="39"/>
  <c r="DP6" i="56"/>
  <c r="DK6" i="56"/>
  <c r="DJ36" i="56"/>
  <c r="BV6" i="56"/>
  <c r="BT9" i="56"/>
  <c r="BT26" i="56"/>
  <c r="BT29" i="56"/>
  <c r="AJ6" i="56"/>
  <c r="AG6" i="56"/>
  <c r="N10" i="30"/>
  <c r="G33" i="27"/>
  <c r="D29" i="42"/>
  <c r="C28" i="36"/>
  <c r="B28" i="35"/>
  <c r="M16" i="42"/>
  <c r="C28" i="42"/>
  <c r="B29" i="41"/>
  <c r="M8" i="26"/>
  <c r="C25" i="27"/>
  <c r="C23" i="21"/>
  <c r="C31" i="42"/>
  <c r="I18" i="27"/>
  <c r="I8" i="26"/>
  <c r="M24" i="27"/>
  <c r="B21" i="40"/>
  <c r="G31" i="24"/>
  <c r="I23" i="21"/>
  <c r="C13" i="42"/>
  <c r="G19" i="33"/>
  <c r="F23" i="33"/>
  <c r="C29" i="33"/>
  <c r="C14" i="42"/>
  <c r="B12" i="41"/>
  <c r="N12" i="42"/>
  <c r="F26" i="39"/>
  <c r="C29" i="42"/>
  <c r="B13" i="40"/>
  <c r="N9" i="24"/>
  <c r="N26" i="30"/>
  <c r="H26" i="33"/>
  <c r="G24" i="39"/>
  <c r="B24" i="38"/>
  <c r="C25" i="39"/>
  <c r="C37" i="21"/>
  <c r="C33" i="24"/>
  <c r="C18" i="27"/>
  <c r="I29" i="33"/>
  <c r="D27" i="39"/>
  <c r="B9" i="41"/>
  <c r="F6" i="9"/>
  <c r="N34" i="21"/>
  <c r="M37" i="21"/>
  <c r="G9" i="39"/>
  <c r="F13" i="39"/>
  <c r="G30" i="24"/>
  <c r="I31" i="21"/>
  <c r="I34" i="21"/>
  <c r="I31" i="24"/>
  <c r="B19" i="35"/>
  <c r="J32" i="42"/>
  <c r="G13" i="21"/>
  <c r="C26" i="21"/>
  <c r="I26" i="21"/>
  <c r="G33" i="42"/>
  <c r="H16" i="27"/>
  <c r="I31" i="30"/>
  <c r="M21" i="33"/>
  <c r="B14" i="35"/>
  <c r="B16" i="35"/>
  <c r="K29" i="36"/>
  <c r="C15" i="42"/>
  <c r="N21" i="24"/>
  <c r="M31" i="27"/>
  <c r="N34" i="27"/>
  <c r="F32" i="30"/>
  <c r="J26" i="39"/>
  <c r="D27" i="42"/>
  <c r="E34" i="42"/>
  <c r="C18" i="24"/>
  <c r="J8" i="35"/>
  <c r="B14" i="38"/>
  <c r="C26" i="39"/>
  <c r="K26" i="39"/>
  <c r="J32" i="36"/>
  <c r="M33" i="36"/>
  <c r="G37" i="42"/>
  <c r="H6" i="9"/>
  <c r="H6" i="11" s="1"/>
  <c r="M15" i="27"/>
  <c r="N11" i="30"/>
  <c r="I22" i="30"/>
  <c r="I22" i="33"/>
  <c r="E23" i="33"/>
  <c r="L8" i="35"/>
  <c r="E23" i="36"/>
  <c r="K32" i="36"/>
  <c r="C35" i="42"/>
  <c r="C32" i="36"/>
  <c r="K24" i="39"/>
  <c r="I26" i="39"/>
  <c r="H33" i="42"/>
  <c r="C31" i="30"/>
  <c r="G27" i="36"/>
  <c r="D13" i="39"/>
  <c r="I22" i="27"/>
  <c r="E28" i="36"/>
  <c r="G13" i="39"/>
  <c r="C20" i="39"/>
  <c r="M33" i="42"/>
  <c r="C36" i="113"/>
  <c r="I6" i="110"/>
  <c r="G27" i="92"/>
  <c r="B37" i="38"/>
  <c r="H37" i="39"/>
  <c r="K23" i="42"/>
  <c r="C33" i="42"/>
  <c r="B33" i="41"/>
  <c r="G12" i="42"/>
  <c r="D19" i="39"/>
  <c r="G36" i="21"/>
  <c r="N18" i="21"/>
  <c r="E24" i="27"/>
  <c r="J31" i="39"/>
  <c r="N32" i="39"/>
  <c r="B32" i="38"/>
  <c r="F16" i="30"/>
  <c r="C21" i="39"/>
  <c r="E13" i="18"/>
  <c r="I11" i="27"/>
  <c r="G24" i="27"/>
  <c r="C28" i="39"/>
  <c r="C8" i="37"/>
  <c r="B28" i="37"/>
  <c r="F33" i="39"/>
  <c r="J34" i="39"/>
  <c r="F15" i="39"/>
  <c r="I25" i="27"/>
  <c r="G21" i="42"/>
  <c r="N27" i="39"/>
  <c r="B12" i="40"/>
  <c r="C15" i="24"/>
  <c r="C8" i="25"/>
  <c r="M19" i="24"/>
  <c r="I12" i="21"/>
  <c r="E26" i="27"/>
  <c r="F28" i="42"/>
  <c r="E31" i="42"/>
  <c r="B31" i="41"/>
  <c r="C12" i="27"/>
  <c r="C32" i="27"/>
  <c r="N25" i="30"/>
  <c r="B23" i="38"/>
  <c r="C23" i="39"/>
  <c r="N8" i="26"/>
  <c r="B17" i="38"/>
  <c r="B35" i="41"/>
  <c r="M34" i="39"/>
  <c r="C11" i="24"/>
  <c r="H21" i="24"/>
  <c r="N19" i="39"/>
  <c r="B19" i="37"/>
  <c r="N18" i="18"/>
  <c r="I26" i="24"/>
  <c r="B25" i="31"/>
  <c r="N12" i="33"/>
  <c r="D25" i="42"/>
  <c r="C19" i="33"/>
  <c r="C21" i="33"/>
  <c r="N29" i="36"/>
  <c r="J36" i="42"/>
  <c r="N26" i="24"/>
  <c r="B20" i="38"/>
  <c r="J36" i="18"/>
  <c r="C10" i="24"/>
  <c r="M21" i="27"/>
  <c r="M8" i="28"/>
  <c r="C8" i="31"/>
  <c r="B17" i="41"/>
  <c r="E17" i="42"/>
  <c r="M13" i="30"/>
  <c r="M23" i="33"/>
  <c r="J32" i="39"/>
  <c r="M8" i="40"/>
  <c r="J12" i="30"/>
  <c r="F13" i="30"/>
  <c r="M27" i="36"/>
  <c r="N23" i="24"/>
  <c r="N27" i="27"/>
  <c r="N23" i="33"/>
  <c r="E32" i="21"/>
  <c r="J13" i="24"/>
  <c r="M35" i="24"/>
  <c r="H36" i="24"/>
  <c r="N31" i="27"/>
  <c r="B16" i="32"/>
  <c r="M27" i="33"/>
  <c r="L16" i="39"/>
  <c r="K9" i="42"/>
  <c r="M31" i="42"/>
  <c r="N13" i="24"/>
  <c r="N8" i="28"/>
  <c r="B27" i="31"/>
  <c r="I31" i="36"/>
  <c r="I21" i="39"/>
  <c r="C32" i="39"/>
  <c r="N22" i="42"/>
  <c r="F28" i="33"/>
  <c r="F30" i="36"/>
  <c r="L37" i="39"/>
  <c r="B37" i="40"/>
  <c r="D34" i="42"/>
  <c r="C6" i="9"/>
  <c r="M30" i="27"/>
  <c r="K23" i="33"/>
  <c r="N27" i="33"/>
  <c r="I30" i="33"/>
  <c r="I23" i="36"/>
  <c r="N14" i="39"/>
  <c r="C8" i="40"/>
  <c r="B32" i="41"/>
  <c r="M36" i="42"/>
  <c r="I14" i="27"/>
  <c r="C22" i="33"/>
  <c r="J30" i="33"/>
  <c r="D11" i="39"/>
  <c r="J8" i="40"/>
  <c r="M27" i="42"/>
  <c r="K29" i="33"/>
  <c r="E8" i="32"/>
  <c r="H8" i="25"/>
  <c r="B25" i="26"/>
  <c r="C8" i="20"/>
  <c r="N33" i="18"/>
  <c r="M8" i="23"/>
  <c r="G19" i="24"/>
  <c r="G8" i="23"/>
  <c r="N8" i="23"/>
  <c r="N19" i="24"/>
  <c r="F13" i="27"/>
  <c r="N8" i="25"/>
  <c r="N13" i="27"/>
  <c r="B17" i="31"/>
  <c r="F8" i="31"/>
  <c r="N8" i="31"/>
  <c r="E8" i="38"/>
  <c r="J25" i="39"/>
  <c r="E26" i="39"/>
  <c r="M26" i="39"/>
  <c r="C29" i="27"/>
  <c r="B18" i="20"/>
  <c r="D8" i="38"/>
  <c r="J8" i="26"/>
  <c r="B14" i="40"/>
  <c r="C19" i="21"/>
  <c r="B37" i="41"/>
  <c r="M10" i="24"/>
  <c r="I28" i="42"/>
  <c r="H9" i="24"/>
  <c r="I8" i="28"/>
  <c r="I20" i="30"/>
  <c r="B30" i="28"/>
  <c r="G12" i="33"/>
  <c r="B12" i="32"/>
  <c r="G8" i="32"/>
  <c r="L22" i="33"/>
  <c r="B22" i="32"/>
  <c r="N25" i="33"/>
  <c r="D24" i="36"/>
  <c r="B24" i="35"/>
  <c r="H8" i="35"/>
  <c r="D25" i="36"/>
  <c r="B25" i="35"/>
  <c r="B7" i="12"/>
  <c r="I31" i="33"/>
  <c r="M17" i="30"/>
  <c r="M8" i="29"/>
  <c r="B19" i="32"/>
  <c r="C25" i="24"/>
  <c r="B9" i="31"/>
  <c r="B23" i="29"/>
  <c r="N26" i="21"/>
  <c r="I8" i="23"/>
  <c r="B16" i="41"/>
  <c r="G16" i="42"/>
  <c r="L23" i="42"/>
  <c r="B23" i="41"/>
  <c r="H36" i="42"/>
  <c r="B36" i="41"/>
  <c r="C6" i="10"/>
  <c r="E19" i="18"/>
  <c r="D8" i="32"/>
  <c r="I17" i="18"/>
  <c r="I21" i="21"/>
  <c r="C36" i="27"/>
  <c r="F8" i="25"/>
  <c r="G23" i="30"/>
  <c r="B18" i="29"/>
  <c r="I8" i="29"/>
  <c r="G24" i="33"/>
  <c r="B36" i="23"/>
  <c r="B19" i="38"/>
  <c r="I22" i="24"/>
  <c r="I18" i="30"/>
  <c r="N9" i="21"/>
  <c r="I18" i="21"/>
  <c r="M22" i="24"/>
  <c r="G37" i="27"/>
  <c r="G12" i="27"/>
  <c r="C13" i="27"/>
  <c r="C8" i="26"/>
  <c r="C17" i="27"/>
  <c r="B34" i="38"/>
  <c r="F34" i="39"/>
  <c r="G9" i="42"/>
  <c r="G8" i="41"/>
  <c r="K8" i="41"/>
  <c r="K10" i="42"/>
  <c r="G15" i="42"/>
  <c r="B15" i="41"/>
  <c r="D22" i="42"/>
  <c r="B22" i="41"/>
  <c r="F33" i="27"/>
  <c r="G30" i="27"/>
  <c r="B33" i="29"/>
  <c r="G33" i="33"/>
  <c r="G18" i="24"/>
  <c r="M19" i="33"/>
  <c r="M8" i="32"/>
  <c r="F24" i="42"/>
  <c r="B24" i="41"/>
  <c r="E28" i="42"/>
  <c r="F15" i="24"/>
  <c r="G15" i="24"/>
  <c r="C29" i="24"/>
  <c r="C34" i="24"/>
  <c r="I9" i="27"/>
  <c r="I27" i="30"/>
  <c r="B27" i="29"/>
  <c r="F9" i="42"/>
  <c r="N28" i="42"/>
  <c r="N8" i="40"/>
  <c r="H8" i="23"/>
  <c r="G6" i="10"/>
  <c r="M8" i="25"/>
  <c r="B25" i="40"/>
  <c r="B23" i="23"/>
  <c r="F8" i="41"/>
  <c r="B9" i="40"/>
  <c r="N8" i="22"/>
  <c r="C12" i="24"/>
  <c r="B30" i="41"/>
  <c r="E29" i="30"/>
  <c r="E6" i="9"/>
  <c r="G6" i="9"/>
  <c r="C36" i="21"/>
  <c r="H8" i="20"/>
  <c r="H9" i="21"/>
  <c r="J10" i="21"/>
  <c r="J8" i="20"/>
  <c r="C8" i="23"/>
  <c r="B21" i="23"/>
  <c r="I19" i="33"/>
  <c r="E8" i="35"/>
  <c r="D24" i="39"/>
  <c r="F25" i="39"/>
  <c r="L19" i="39"/>
  <c r="N20" i="39"/>
  <c r="N8" i="38"/>
  <c r="B21" i="38"/>
  <c r="B29" i="38"/>
  <c r="B29" i="39" s="1"/>
  <c r="G8" i="38"/>
  <c r="B27" i="40"/>
  <c r="D13" i="42"/>
  <c r="D8" i="41"/>
  <c r="K27" i="18"/>
  <c r="N30" i="18"/>
  <c r="F21" i="27"/>
  <c r="H35" i="27"/>
  <c r="I24" i="30"/>
  <c r="B24" i="28"/>
  <c r="J28" i="30"/>
  <c r="C35" i="18"/>
  <c r="N27" i="24"/>
  <c r="B23" i="40"/>
  <c r="H23" i="42"/>
  <c r="D22" i="21"/>
  <c r="N18" i="24"/>
  <c r="K28" i="24"/>
  <c r="N19" i="30"/>
  <c r="C18" i="33"/>
  <c r="L22" i="36"/>
  <c r="C33" i="36"/>
  <c r="L12" i="39"/>
  <c r="D14" i="18"/>
  <c r="N31" i="18"/>
  <c r="B35" i="23"/>
  <c r="J12" i="27"/>
  <c r="B29" i="28"/>
  <c r="K29" i="30"/>
  <c r="E28" i="33"/>
  <c r="J28" i="36"/>
  <c r="H19" i="39"/>
  <c r="F8" i="38"/>
  <c r="I8" i="38"/>
  <c r="M37" i="39"/>
  <c r="B15" i="40"/>
  <c r="L33" i="42"/>
  <c r="D18" i="42"/>
  <c r="F8" i="22"/>
  <c r="I12" i="24"/>
  <c r="N24" i="24"/>
  <c r="I34" i="24"/>
  <c r="B17" i="28"/>
  <c r="K26" i="30"/>
  <c r="B9" i="32"/>
  <c r="I23" i="39"/>
  <c r="B33" i="38"/>
  <c r="E11" i="42"/>
  <c r="H15" i="24"/>
  <c r="G9" i="27"/>
  <c r="E34" i="27"/>
  <c r="J27" i="39"/>
  <c r="E22" i="42"/>
  <c r="L28" i="42"/>
  <c r="N14" i="24"/>
  <c r="C16" i="27"/>
  <c r="G14" i="24"/>
  <c r="G21" i="24"/>
  <c r="G34" i="24"/>
  <c r="H25" i="27"/>
  <c r="G31" i="27"/>
  <c r="C22" i="30"/>
  <c r="E27" i="30"/>
  <c r="I28" i="30"/>
  <c r="D29" i="30"/>
  <c r="L29" i="39"/>
  <c r="M13" i="42"/>
  <c r="K16" i="42"/>
  <c r="F8" i="28"/>
  <c r="M20" i="30"/>
  <c r="E31" i="36"/>
  <c r="D12" i="39"/>
  <c r="J27" i="42"/>
  <c r="F27" i="36"/>
  <c r="I28" i="36"/>
  <c r="G28" i="39"/>
  <c r="B17" i="40"/>
  <c r="N27" i="42"/>
  <c r="K29" i="42"/>
  <c r="I13" i="27"/>
  <c r="I17" i="27"/>
  <c r="C26" i="27"/>
  <c r="M12" i="33"/>
  <c r="K29" i="39"/>
  <c r="L24" i="42"/>
  <c r="K36" i="42"/>
  <c r="N37" i="42"/>
  <c r="J11" i="30"/>
  <c r="B26" i="40"/>
  <c r="J23" i="42"/>
  <c r="H8" i="40"/>
  <c r="E29" i="21"/>
  <c r="G16" i="30"/>
  <c r="B16" i="28"/>
  <c r="N33" i="39"/>
  <c r="B33" i="37"/>
  <c r="B27" i="41"/>
  <c r="F10" i="39"/>
  <c r="B24" i="37"/>
  <c r="C26" i="42"/>
  <c r="J8" i="17"/>
  <c r="B11" i="37"/>
  <c r="B21" i="31"/>
  <c r="B6" i="10"/>
  <c r="F30" i="18"/>
  <c r="C17" i="24"/>
  <c r="I10" i="27"/>
  <c r="B10" i="26"/>
  <c r="G17" i="42"/>
  <c r="G8" i="40"/>
  <c r="L8" i="40"/>
  <c r="B18" i="40"/>
  <c r="F8" i="40"/>
  <c r="C8" i="41"/>
  <c r="B25" i="38"/>
  <c r="D6" i="9"/>
  <c r="N8" i="37"/>
  <c r="B21" i="41"/>
  <c r="F19" i="27"/>
  <c r="B32" i="40"/>
  <c r="B19" i="34"/>
  <c r="B30" i="40"/>
  <c r="I36" i="39"/>
  <c r="C32" i="24"/>
  <c r="D18" i="27"/>
  <c r="B18" i="25"/>
  <c r="F9" i="27"/>
  <c r="F8" i="26"/>
  <c r="N9" i="27"/>
  <c r="L8" i="26"/>
  <c r="B19" i="26"/>
  <c r="F8" i="35"/>
  <c r="N8" i="35"/>
  <c r="L8" i="37"/>
  <c r="D37" i="39"/>
  <c r="B37" i="37"/>
  <c r="H8" i="38"/>
  <c r="B9" i="38"/>
  <c r="H9" i="39"/>
  <c r="M17" i="39"/>
  <c r="M8" i="38"/>
  <c r="I18" i="39"/>
  <c r="G31" i="39"/>
  <c r="B31" i="38"/>
  <c r="E8" i="41"/>
  <c r="L11" i="42"/>
  <c r="B11" i="41"/>
  <c r="B12" i="34"/>
  <c r="D8" i="34"/>
  <c r="I13" i="39"/>
  <c r="B13" i="37"/>
  <c r="J8" i="29"/>
  <c r="K8" i="31"/>
  <c r="K22" i="33"/>
  <c r="H28" i="33"/>
  <c r="B28" i="32"/>
  <c r="B30" i="32"/>
  <c r="B29" i="34"/>
  <c r="C29" i="36"/>
  <c r="C18" i="39"/>
  <c r="C8" i="38"/>
  <c r="E6" i="13"/>
  <c r="E6" i="14" s="1"/>
  <c r="I8" i="34"/>
  <c r="B9" i="35"/>
  <c r="C8" i="32"/>
  <c r="C12" i="21"/>
  <c r="C8" i="19"/>
  <c r="G37" i="21"/>
  <c r="B13" i="31"/>
  <c r="K8" i="29"/>
  <c r="I8" i="20"/>
  <c r="B13" i="41"/>
  <c r="B15" i="22"/>
  <c r="B12" i="26"/>
  <c r="G8" i="31"/>
  <c r="K8" i="38"/>
  <c r="B34" i="40"/>
  <c r="B22" i="26"/>
  <c r="F26" i="36"/>
  <c r="J22" i="36"/>
  <c r="C8" i="34"/>
  <c r="C25" i="36"/>
  <c r="H8" i="41"/>
  <c r="H25" i="42"/>
  <c r="B25" i="41"/>
  <c r="B12" i="37"/>
  <c r="J9" i="39"/>
  <c r="B9" i="37"/>
  <c r="M12" i="39"/>
  <c r="B20" i="41"/>
  <c r="J8" i="41"/>
  <c r="J20" i="42"/>
  <c r="H8" i="37"/>
  <c r="J8" i="38"/>
  <c r="L8" i="41"/>
  <c r="B28" i="34"/>
  <c r="D23" i="21"/>
  <c r="C24" i="30"/>
  <c r="B24" i="29"/>
  <c r="C8" i="29"/>
  <c r="B10" i="34"/>
  <c r="I8" i="37"/>
  <c r="F8" i="37"/>
  <c r="D6" i="10"/>
  <c r="G8" i="19"/>
  <c r="B26" i="38"/>
  <c r="B25" i="37"/>
  <c r="B35" i="37"/>
  <c r="F8" i="19"/>
  <c r="F10" i="21"/>
  <c r="L20" i="21"/>
  <c r="M24" i="21"/>
  <c r="C33" i="27"/>
  <c r="B33" i="26"/>
  <c r="E10" i="30"/>
  <c r="B10" i="28"/>
  <c r="L12" i="30"/>
  <c r="L8" i="28"/>
  <c r="H13" i="30"/>
  <c r="B13" i="28"/>
  <c r="H8" i="28"/>
  <c r="F8" i="32"/>
  <c r="F33" i="33"/>
  <c r="I8" i="40"/>
  <c r="B33" i="40"/>
  <c r="B6" i="13"/>
  <c r="B6" i="14" s="1"/>
  <c r="G19" i="36"/>
  <c r="B33" i="34"/>
  <c r="B30" i="38"/>
  <c r="L18" i="42"/>
  <c r="B18" i="41"/>
  <c r="N8" i="41"/>
  <c r="B19" i="41"/>
  <c r="M21" i="42"/>
  <c r="M8" i="41"/>
  <c r="C27" i="39"/>
  <c r="L8" i="38"/>
  <c r="N19" i="42"/>
  <c r="J12" i="21"/>
  <c r="J8" i="19"/>
  <c r="F13" i="24"/>
  <c r="B18" i="31"/>
  <c r="B21" i="25"/>
  <c r="G8" i="26"/>
  <c r="B33" i="35"/>
  <c r="I19" i="24"/>
  <c r="B24" i="31"/>
  <c r="B32" i="32"/>
  <c r="B23" i="31"/>
  <c r="B29" i="32"/>
  <c r="N8" i="20"/>
  <c r="B31" i="40"/>
  <c r="B14" i="28"/>
  <c r="E30" i="33"/>
  <c r="C25" i="18"/>
  <c r="G15" i="21"/>
  <c r="G24" i="21"/>
  <c r="F14" i="27"/>
  <c r="B14" i="26"/>
  <c r="K30" i="27"/>
  <c r="F29" i="18"/>
  <c r="C28" i="21"/>
  <c r="J28" i="21"/>
  <c r="N22" i="24"/>
  <c r="E20" i="30"/>
  <c r="B20" i="29"/>
  <c r="J8" i="32"/>
  <c r="B17" i="37"/>
  <c r="H17" i="39"/>
  <c r="F6" i="13"/>
  <c r="D6" i="13"/>
  <c r="F15" i="21"/>
  <c r="N17" i="21"/>
  <c r="L15" i="27"/>
  <c r="B15" i="25"/>
  <c r="G32" i="30"/>
  <c r="B14" i="29"/>
  <c r="I14" i="30"/>
  <c r="L8" i="29"/>
  <c r="E18" i="33"/>
  <c r="B18" i="32"/>
  <c r="C31" i="18"/>
  <c r="L30" i="18"/>
  <c r="G31" i="18"/>
  <c r="D9" i="21"/>
  <c r="B30" i="22"/>
  <c r="F30" i="24"/>
  <c r="L13" i="24"/>
  <c r="L8" i="23"/>
  <c r="L18" i="24"/>
  <c r="B25" i="23"/>
  <c r="C27" i="24"/>
  <c r="B27" i="23"/>
  <c r="G13" i="30"/>
  <c r="K18" i="18"/>
  <c r="K20" i="18"/>
  <c r="L14" i="21"/>
  <c r="D18" i="21"/>
  <c r="I17" i="24"/>
  <c r="E8" i="23"/>
  <c r="B21" i="28"/>
  <c r="E21" i="30"/>
  <c r="D20" i="42"/>
  <c r="B20" i="40"/>
  <c r="N8" i="17"/>
  <c r="J11" i="18"/>
  <c r="H23" i="18"/>
  <c r="N25" i="18"/>
  <c r="D33" i="18"/>
  <c r="I8" i="19"/>
  <c r="N25" i="21"/>
  <c r="L29" i="21"/>
  <c r="G13" i="24"/>
  <c r="L8" i="25"/>
  <c r="B14" i="25"/>
  <c r="C14" i="27"/>
  <c r="H8" i="26"/>
  <c r="H9" i="27"/>
  <c r="B29" i="29"/>
  <c r="D31" i="33"/>
  <c r="B31" i="32"/>
  <c r="H33" i="36"/>
  <c r="F7" i="12"/>
  <c r="N27" i="18"/>
  <c r="M29" i="18"/>
  <c r="L8" i="19"/>
  <c r="L9" i="21"/>
  <c r="I11" i="21"/>
  <c r="I8" i="32"/>
  <c r="H14" i="39"/>
  <c r="I33" i="42"/>
  <c r="E11" i="18"/>
  <c r="I14" i="18"/>
  <c r="I25" i="18"/>
  <c r="J30" i="18"/>
  <c r="H14" i="21"/>
  <c r="C16" i="21"/>
  <c r="L17" i="21"/>
  <c r="I19" i="21"/>
  <c r="M21" i="21"/>
  <c r="H24" i="21"/>
  <c r="N24" i="21"/>
  <c r="L35" i="21"/>
  <c r="N19" i="36"/>
  <c r="M13" i="39"/>
  <c r="E24" i="39"/>
  <c r="D14" i="42"/>
  <c r="B14" i="41"/>
  <c r="C19" i="18"/>
  <c r="E26" i="18"/>
  <c r="N8" i="19"/>
  <c r="B24" i="20"/>
  <c r="J11" i="24"/>
  <c r="E24" i="24"/>
  <c r="B11" i="25"/>
  <c r="M12" i="27"/>
  <c r="N27" i="30"/>
  <c r="F22" i="39"/>
  <c r="B16" i="40"/>
  <c r="G35" i="42"/>
  <c r="B35" i="40"/>
  <c r="F24" i="24"/>
  <c r="M26" i="24"/>
  <c r="F36" i="24"/>
  <c r="B22" i="25"/>
  <c r="D30" i="27"/>
  <c r="B36" i="26"/>
  <c r="B19" i="28"/>
  <c r="F27" i="33"/>
  <c r="L32" i="33"/>
  <c r="K25" i="36"/>
  <c r="B26" i="37"/>
  <c r="N17" i="39"/>
  <c r="B35" i="22"/>
  <c r="M12" i="24"/>
  <c r="C19" i="24"/>
  <c r="M27" i="24"/>
  <c r="M32" i="24"/>
  <c r="B27" i="25"/>
  <c r="B30" i="25"/>
  <c r="B23" i="26"/>
  <c r="L32" i="27"/>
  <c r="D8" i="31"/>
  <c r="L8" i="31"/>
  <c r="H8" i="31"/>
  <c r="C19" i="36"/>
  <c r="N30" i="39"/>
  <c r="N15" i="42"/>
  <c r="K8" i="40"/>
  <c r="E6" i="10"/>
  <c r="E9" i="24"/>
  <c r="H10" i="24"/>
  <c r="N12" i="24"/>
  <c r="B17" i="23"/>
  <c r="J26" i="24"/>
  <c r="K34" i="24"/>
  <c r="B28" i="28"/>
  <c r="G20" i="30"/>
  <c r="M26" i="30"/>
  <c r="K28" i="30"/>
  <c r="E31" i="30"/>
  <c r="K8" i="32"/>
  <c r="B13" i="35"/>
  <c r="B37" i="35"/>
  <c r="N25" i="39"/>
  <c r="C16" i="42"/>
  <c r="B34" i="22"/>
  <c r="F9" i="24"/>
  <c r="J16" i="24"/>
  <c r="H20" i="24"/>
  <c r="L24" i="24"/>
  <c r="B16" i="25"/>
  <c r="L14" i="27"/>
  <c r="J22" i="27"/>
  <c r="K16" i="30"/>
  <c r="B37" i="32"/>
  <c r="B21" i="35"/>
  <c r="G20" i="39"/>
  <c r="B28" i="38"/>
  <c r="B28" i="39" s="1"/>
  <c r="B10" i="41"/>
  <c r="D7" i="12"/>
  <c r="D6" i="14" s="1"/>
  <c r="F11" i="30"/>
  <c r="D21" i="30"/>
  <c r="I32" i="30"/>
  <c r="I8" i="31"/>
  <c r="B20" i="31"/>
  <c r="B9" i="34"/>
  <c r="B18" i="37"/>
  <c r="B23" i="37"/>
  <c r="E28" i="30"/>
  <c r="B10" i="31"/>
  <c r="N21" i="33"/>
  <c r="N30" i="33"/>
  <c r="M8" i="35"/>
  <c r="B20" i="35"/>
  <c r="G24" i="36"/>
  <c r="B36" i="35"/>
  <c r="J37" i="42"/>
  <c r="F6" i="10"/>
  <c r="G8" i="29"/>
  <c r="G12" i="30"/>
  <c r="M14" i="30"/>
  <c r="L27" i="30"/>
  <c r="F28" i="30"/>
  <c r="M32" i="30"/>
  <c r="G21" i="33"/>
  <c r="B33" i="32"/>
  <c r="F23" i="36"/>
  <c r="C37" i="42"/>
  <c r="F14" i="30"/>
  <c r="J8" i="34"/>
  <c r="B10" i="35"/>
  <c r="K22" i="36"/>
  <c r="F17" i="39"/>
  <c r="L34" i="39"/>
  <c r="J36" i="39"/>
  <c r="B29" i="40"/>
  <c r="I8" i="41"/>
  <c r="N31" i="42"/>
  <c r="B6" i="9"/>
  <c r="C13" i="8"/>
  <c r="E6" i="6"/>
  <c r="B8" i="112"/>
  <c r="C10" i="15"/>
  <c r="H17" i="15"/>
  <c r="H16" i="15"/>
  <c r="B29" i="44"/>
  <c r="G29" i="45"/>
  <c r="H8" i="16"/>
  <c r="B22" i="16"/>
  <c r="D8" i="17"/>
  <c r="D20" i="18"/>
  <c r="J21" i="18"/>
  <c r="G30" i="18"/>
  <c r="L32" i="18"/>
  <c r="E22" i="18"/>
  <c r="K22" i="18"/>
  <c r="D25" i="18"/>
  <c r="N29" i="18"/>
  <c r="C29" i="18"/>
  <c r="D12" i="18"/>
  <c r="E15" i="18"/>
  <c r="L21" i="18"/>
  <c r="E27" i="18"/>
  <c r="M34" i="18"/>
  <c r="M20" i="18"/>
  <c r="E16" i="18"/>
  <c r="J33" i="18"/>
  <c r="H36" i="18"/>
  <c r="N10" i="18"/>
  <c r="H11" i="18"/>
  <c r="J17" i="18"/>
  <c r="I21" i="18"/>
  <c r="H25" i="18"/>
  <c r="H28" i="18"/>
  <c r="N28" i="18"/>
  <c r="B10" i="23"/>
  <c r="K13" i="27"/>
  <c r="I19" i="27"/>
  <c r="N21" i="27"/>
  <c r="N22" i="27"/>
  <c r="F28" i="27"/>
  <c r="I32" i="27"/>
  <c r="D20" i="27"/>
  <c r="D21" i="27"/>
  <c r="J33" i="27"/>
  <c r="M37" i="27"/>
  <c r="M10" i="30"/>
  <c r="G14" i="27"/>
  <c r="I29" i="27"/>
  <c r="H31" i="27"/>
  <c r="D8" i="20"/>
  <c r="I12" i="27"/>
  <c r="J26" i="27"/>
  <c r="G16" i="27"/>
  <c r="I16" i="27"/>
  <c r="N20" i="27"/>
  <c r="G22" i="27"/>
  <c r="B29" i="26"/>
  <c r="J31" i="27"/>
  <c r="H33" i="27"/>
  <c r="N33" i="27"/>
  <c r="K27" i="39"/>
  <c r="I8" i="35"/>
  <c r="E19" i="36"/>
  <c r="N31" i="36"/>
  <c r="E13" i="39"/>
  <c r="F24" i="39"/>
  <c r="M36" i="39"/>
  <c r="E8" i="34"/>
  <c r="N26" i="39"/>
  <c r="D35" i="39"/>
  <c r="D8" i="55"/>
  <c r="K8" i="35"/>
  <c r="C23" i="36"/>
  <c r="L33" i="39"/>
  <c r="K30" i="36"/>
  <c r="D33" i="36"/>
  <c r="E15" i="39"/>
  <c r="N31" i="39"/>
  <c r="C24" i="36"/>
  <c r="B18" i="35"/>
  <c r="C29" i="39"/>
  <c r="D29" i="18"/>
  <c r="C41" i="8" l="1"/>
  <c r="AD19" i="56"/>
  <c r="AD25" i="56"/>
  <c r="AD29" i="56"/>
  <c r="AD31" i="56"/>
  <c r="BT35" i="56"/>
  <c r="L6" i="112"/>
  <c r="B18" i="39"/>
  <c r="AD33" i="56"/>
  <c r="C12" i="113"/>
  <c r="AD27" i="56"/>
  <c r="AD18" i="56"/>
  <c r="C28" i="113"/>
  <c r="E8" i="42"/>
  <c r="DN6" i="56"/>
  <c r="CF6" i="56"/>
  <c r="BT34" i="56"/>
  <c r="AE6" i="56"/>
  <c r="B30" i="39"/>
  <c r="J6" i="110"/>
  <c r="N6" i="110"/>
  <c r="B15" i="51"/>
  <c r="B9" i="42"/>
  <c r="C8" i="113"/>
  <c r="J8" i="42"/>
  <c r="B30" i="45"/>
  <c r="B10" i="51"/>
  <c r="B26" i="45"/>
  <c r="B33" i="45"/>
  <c r="B28" i="45"/>
  <c r="B23" i="51"/>
  <c r="F6" i="6"/>
  <c r="B29" i="42"/>
  <c r="H8" i="27"/>
  <c r="B11" i="42"/>
  <c r="B21" i="45"/>
  <c r="B25" i="45"/>
  <c r="B24" i="30"/>
  <c r="H8" i="39"/>
  <c r="B25" i="112"/>
  <c r="C32" i="113"/>
  <c r="B25" i="110"/>
  <c r="B6" i="11"/>
  <c r="D6" i="11"/>
  <c r="B9" i="39"/>
  <c r="C57" i="8"/>
  <c r="C17" i="15"/>
  <c r="K6" i="111"/>
  <c r="B22" i="45"/>
  <c r="B32" i="45"/>
  <c r="D8" i="36"/>
  <c r="I8" i="39"/>
  <c r="DJ8" i="56"/>
  <c r="DJ13" i="56"/>
  <c r="DJ14" i="56"/>
  <c r="DJ16" i="56"/>
  <c r="DJ17" i="56"/>
  <c r="DJ23" i="56"/>
  <c r="DJ28" i="56"/>
  <c r="C53" i="8"/>
  <c r="L6" i="110"/>
  <c r="G6" i="111"/>
  <c r="C16" i="113"/>
  <c r="K8" i="30"/>
  <c r="B13" i="51"/>
  <c r="B21" i="51"/>
  <c r="B25" i="51"/>
  <c r="B22" i="51"/>
  <c r="B31" i="51"/>
  <c r="F6" i="112"/>
  <c r="C6" i="112"/>
  <c r="G6" i="112"/>
  <c r="H6" i="111"/>
  <c r="N6" i="111"/>
  <c r="C6" i="110"/>
  <c r="G6" i="110"/>
  <c r="B34" i="110"/>
  <c r="B32" i="51"/>
  <c r="B28" i="51"/>
  <c r="B14" i="51"/>
  <c r="B33" i="51"/>
  <c r="B26" i="51"/>
  <c r="B24" i="51"/>
  <c r="B30" i="51"/>
  <c r="B35" i="42"/>
  <c r="B31" i="42"/>
  <c r="B31" i="45"/>
  <c r="B22" i="42"/>
  <c r="B29" i="51"/>
  <c r="B24" i="45"/>
  <c r="B23" i="45"/>
  <c r="B27" i="45"/>
  <c r="B25" i="42"/>
  <c r="N8" i="42"/>
  <c r="E8" i="36"/>
  <c r="H8" i="30"/>
  <c r="N8" i="24"/>
  <c r="C18" i="15"/>
  <c r="E6" i="11"/>
  <c r="F6" i="11"/>
  <c r="C49" i="8"/>
  <c r="B23" i="39"/>
  <c r="DJ10" i="56"/>
  <c r="DJ18" i="56"/>
  <c r="DJ32" i="56"/>
  <c r="DJ34" i="56"/>
  <c r="DJ31" i="56"/>
  <c r="DJ33" i="56"/>
  <c r="BW6" i="56"/>
  <c r="AF6" i="56"/>
  <c r="AP6" i="56"/>
  <c r="D8" i="25"/>
  <c r="D8" i="27" s="1"/>
  <c r="C8" i="30"/>
  <c r="B29" i="36"/>
  <c r="G8" i="39"/>
  <c r="C9" i="18"/>
  <c r="C10" i="18"/>
  <c r="C12" i="18"/>
  <c r="M14" i="18"/>
  <c r="M16" i="18"/>
  <c r="M17" i="18"/>
  <c r="M18" i="18"/>
  <c r="M21" i="18"/>
  <c r="M22" i="18"/>
  <c r="M23" i="18"/>
  <c r="M24" i="18"/>
  <c r="M26" i="18"/>
  <c r="M27" i="18"/>
  <c r="M28" i="18"/>
  <c r="F36" i="18"/>
  <c r="F37" i="18"/>
  <c r="F10" i="18"/>
  <c r="H8" i="33"/>
  <c r="B34" i="42"/>
  <c r="D19" i="24"/>
  <c r="K29" i="18"/>
  <c r="F24" i="21"/>
  <c r="J25" i="24"/>
  <c r="J29" i="24"/>
  <c r="J20" i="30"/>
  <c r="J31" i="30"/>
  <c r="J32" i="30"/>
  <c r="J18" i="33"/>
  <c r="J21" i="33"/>
  <c r="J32" i="33"/>
  <c r="J33" i="33"/>
  <c r="J24" i="36"/>
  <c r="J29" i="36"/>
  <c r="J31" i="36"/>
  <c r="J18" i="39"/>
  <c r="J21" i="39"/>
  <c r="N8" i="33"/>
  <c r="H9" i="30"/>
  <c r="D21" i="33"/>
  <c r="I9" i="18"/>
  <c r="I10" i="18"/>
  <c r="I11" i="18"/>
  <c r="I12" i="18"/>
  <c r="G15" i="18"/>
  <c r="G16" i="18"/>
  <c r="G17" i="18"/>
  <c r="G19" i="18"/>
  <c r="G20" i="18"/>
  <c r="G21" i="18"/>
  <c r="G24" i="18"/>
  <c r="G25" i="18"/>
  <c r="G27" i="18"/>
  <c r="G28" i="18"/>
  <c r="L31" i="18"/>
  <c r="L33" i="18"/>
  <c r="L34" i="18"/>
  <c r="H35" i="18"/>
  <c r="L36" i="18"/>
  <c r="L37" i="18"/>
  <c r="L12" i="18"/>
  <c r="I21" i="42"/>
  <c r="B19" i="36"/>
  <c r="L8" i="16"/>
  <c r="D11" i="24"/>
  <c r="D12" i="24"/>
  <c r="D14" i="24"/>
  <c r="D23" i="24"/>
  <c r="D27" i="24"/>
  <c r="D11" i="27"/>
  <c r="D14" i="27"/>
  <c r="D15" i="27"/>
  <c r="D26" i="27"/>
  <c r="D33" i="27"/>
  <c r="D12" i="30"/>
  <c r="D30" i="30"/>
  <c r="D24" i="33"/>
  <c r="D26" i="33"/>
  <c r="D27" i="33"/>
  <c r="D19" i="36"/>
  <c r="D31" i="36"/>
  <c r="B15" i="39"/>
  <c r="G6" i="6"/>
  <c r="B23" i="16"/>
  <c r="G23" i="18"/>
  <c r="B31" i="16"/>
  <c r="B35" i="16"/>
  <c r="F8" i="17"/>
  <c r="B11" i="17"/>
  <c r="B16" i="17"/>
  <c r="F17" i="18"/>
  <c r="D10" i="21"/>
  <c r="D11" i="21"/>
  <c r="D12" i="21"/>
  <c r="D15" i="21"/>
  <c r="D20" i="21"/>
  <c r="J25" i="21"/>
  <c r="D26" i="21"/>
  <c r="D29" i="21"/>
  <c r="D31" i="21"/>
  <c r="B9" i="20"/>
  <c r="B32" i="28"/>
  <c r="B32" i="30" s="1"/>
  <c r="B33" i="42"/>
  <c r="B30" i="31"/>
  <c r="B30" i="33" s="1"/>
  <c r="B28" i="31"/>
  <c r="B28" i="33" s="1"/>
  <c r="C10" i="42"/>
  <c r="B32" i="42"/>
  <c r="C8" i="42"/>
  <c r="B24" i="39"/>
  <c r="E9" i="18"/>
  <c r="K9" i="18"/>
  <c r="K10" i="18"/>
  <c r="H14" i="42"/>
  <c r="F30" i="42"/>
  <c r="C8" i="39"/>
  <c r="E8" i="20"/>
  <c r="G25" i="42"/>
  <c r="M25" i="42"/>
  <c r="G31" i="42"/>
  <c r="H27" i="91"/>
  <c r="B13" i="42"/>
  <c r="B21" i="42"/>
  <c r="N26" i="42"/>
  <c r="G27" i="91"/>
  <c r="L14" i="18"/>
  <c r="F15" i="18"/>
  <c r="L15" i="18"/>
  <c r="L16" i="18"/>
  <c r="B17" i="17"/>
  <c r="L17" i="18"/>
  <c r="F18" i="18"/>
  <c r="F20" i="18"/>
  <c r="F21" i="18"/>
  <c r="F22" i="18"/>
  <c r="F24" i="18"/>
  <c r="L24" i="18"/>
  <c r="F25" i="18"/>
  <c r="L25" i="18"/>
  <c r="F26" i="18"/>
  <c r="L26" i="18"/>
  <c r="F27" i="18"/>
  <c r="B30" i="17"/>
  <c r="K31" i="18"/>
  <c r="E8" i="17"/>
  <c r="B34" i="17"/>
  <c r="K35" i="18"/>
  <c r="B36" i="17"/>
  <c r="E37" i="18"/>
  <c r="K37" i="18"/>
  <c r="B10" i="19"/>
  <c r="B13" i="19"/>
  <c r="B15" i="19"/>
  <c r="B17" i="19"/>
  <c r="B18" i="19"/>
  <c r="B18" i="21" s="1"/>
  <c r="B19" i="19"/>
  <c r="B20" i="19"/>
  <c r="B21" i="19"/>
  <c r="B24" i="19"/>
  <c r="B24" i="21" s="1"/>
  <c r="B27" i="19"/>
  <c r="B34" i="19"/>
  <c r="B15" i="20"/>
  <c r="B17" i="20"/>
  <c r="B19" i="20"/>
  <c r="B20" i="20"/>
  <c r="B23" i="20"/>
  <c r="B26" i="20"/>
  <c r="B28" i="20"/>
  <c r="B31" i="20"/>
  <c r="B10" i="22"/>
  <c r="B11" i="22"/>
  <c r="B20" i="22"/>
  <c r="B31" i="22"/>
  <c r="B9" i="23"/>
  <c r="B15" i="23"/>
  <c r="B15" i="24" s="1"/>
  <c r="B16" i="23"/>
  <c r="B20" i="23"/>
  <c r="B29" i="23"/>
  <c r="B32" i="23"/>
  <c r="B33" i="23"/>
  <c r="B34" i="23"/>
  <c r="B34" i="24" s="1"/>
  <c r="B37" i="23"/>
  <c r="B10" i="25"/>
  <c r="B10" i="27" s="1"/>
  <c r="B12" i="25"/>
  <c r="B12" i="27" s="1"/>
  <c r="B20" i="25"/>
  <c r="B25" i="25"/>
  <c r="B25" i="27" s="1"/>
  <c r="B28" i="25"/>
  <c r="B35" i="25"/>
  <c r="B13" i="26"/>
  <c r="B17" i="26"/>
  <c r="B17" i="27" s="1"/>
  <c r="B21" i="26"/>
  <c r="B21" i="27" s="1"/>
  <c r="B24" i="26"/>
  <c r="B28" i="26"/>
  <c r="B30" i="26"/>
  <c r="B30" i="27" s="1"/>
  <c r="B31" i="26"/>
  <c r="B34" i="26"/>
  <c r="B35" i="26"/>
  <c r="B37" i="26"/>
  <c r="B23" i="28"/>
  <c r="B23" i="30" s="1"/>
  <c r="B25" i="28"/>
  <c r="B31" i="29"/>
  <c r="B11" i="31"/>
  <c r="B26" i="31"/>
  <c r="B35" i="31"/>
  <c r="B23" i="32"/>
  <c r="B25" i="32"/>
  <c r="B25" i="33" s="1"/>
  <c r="B26" i="32"/>
  <c r="B27" i="32"/>
  <c r="B27" i="33" s="1"/>
  <c r="J22" i="42"/>
  <c r="J34" i="42"/>
  <c r="B34" i="112"/>
  <c r="I6" i="112"/>
  <c r="B16" i="111"/>
  <c r="F6" i="111"/>
  <c r="C6" i="111"/>
  <c r="I6" i="111"/>
  <c r="F6" i="110"/>
  <c r="B37" i="42"/>
  <c r="D9" i="39"/>
  <c r="J12" i="39"/>
  <c r="D15" i="39"/>
  <c r="J15" i="39"/>
  <c r="D16" i="39"/>
  <c r="D17" i="39"/>
  <c r="D18" i="39"/>
  <c r="D20" i="39"/>
  <c r="J24" i="39"/>
  <c r="D25" i="39"/>
  <c r="D26" i="39"/>
  <c r="D31" i="39"/>
  <c r="D32" i="39"/>
  <c r="G8" i="17"/>
  <c r="K18" i="21"/>
  <c r="E21" i="21"/>
  <c r="E24" i="21"/>
  <c r="K25" i="21"/>
  <c r="K30" i="21"/>
  <c r="K33" i="21"/>
  <c r="E34" i="21"/>
  <c r="K10" i="24"/>
  <c r="K11" i="24"/>
  <c r="K12" i="24"/>
  <c r="K17" i="24"/>
  <c r="K21" i="24"/>
  <c r="E22" i="24"/>
  <c r="K22" i="24"/>
  <c r="K26" i="24"/>
  <c r="K29" i="24"/>
  <c r="E31" i="24"/>
  <c r="K35" i="24"/>
  <c r="E10" i="27"/>
  <c r="K10" i="27"/>
  <c r="K17" i="27"/>
  <c r="E20" i="27"/>
  <c r="K24" i="27"/>
  <c r="K26" i="27"/>
  <c r="K32" i="27"/>
  <c r="E33" i="27"/>
  <c r="E11" i="30"/>
  <c r="K12" i="30"/>
  <c r="E14" i="30"/>
  <c r="K14" i="30"/>
  <c r="K15" i="30"/>
  <c r="K20" i="30"/>
  <c r="E26" i="30"/>
  <c r="E30" i="30"/>
  <c r="K21" i="33"/>
  <c r="E24" i="33"/>
  <c r="K31" i="33"/>
  <c r="K32" i="33"/>
  <c r="B12" i="35"/>
  <c r="K23" i="36"/>
  <c r="K31" i="36"/>
  <c r="B32" i="35"/>
  <c r="B34" i="35"/>
  <c r="F8" i="42"/>
  <c r="B33" i="27"/>
  <c r="E8" i="30"/>
  <c r="B10" i="42"/>
  <c r="E20" i="21"/>
  <c r="K8" i="16"/>
  <c r="F16" i="18"/>
  <c r="I37" i="42"/>
  <c r="E8" i="24"/>
  <c r="B36" i="16"/>
  <c r="B35" i="24"/>
  <c r="B9" i="26"/>
  <c r="B37" i="25"/>
  <c r="B15" i="16"/>
  <c r="E28" i="27"/>
  <c r="B31" i="23"/>
  <c r="M13" i="18"/>
  <c r="H8" i="17"/>
  <c r="H8" i="18" s="1"/>
  <c r="B10" i="24"/>
  <c r="B20" i="16"/>
  <c r="B19" i="31"/>
  <c r="B19" i="33" s="1"/>
  <c r="D15" i="18"/>
  <c r="J15" i="18"/>
  <c r="D16" i="18"/>
  <c r="D19" i="18"/>
  <c r="J22" i="18"/>
  <c r="D23" i="18"/>
  <c r="D28" i="18"/>
  <c r="C32" i="18"/>
  <c r="I35" i="18"/>
  <c r="C36" i="18"/>
  <c r="I36" i="18"/>
  <c r="C37" i="18"/>
  <c r="H11" i="39"/>
  <c r="H12" i="39"/>
  <c r="H13" i="39"/>
  <c r="H15" i="39"/>
  <c r="N15" i="39"/>
  <c r="H16" i="39"/>
  <c r="E27" i="42"/>
  <c r="K27" i="42"/>
  <c r="K33" i="42"/>
  <c r="J8" i="36"/>
  <c r="E23" i="21"/>
  <c r="B17" i="22"/>
  <c r="B17" i="24" s="1"/>
  <c r="B10" i="16"/>
  <c r="E36" i="18"/>
  <c r="D8" i="33"/>
  <c r="B11" i="39"/>
  <c r="K8" i="22"/>
  <c r="K8" i="24" s="1"/>
  <c r="B24" i="32"/>
  <c r="B24" i="33" s="1"/>
  <c r="J21" i="21"/>
  <c r="J26" i="21"/>
  <c r="D30" i="21"/>
  <c r="J31" i="21"/>
  <c r="D33" i="21"/>
  <c r="B37" i="16"/>
  <c r="B10" i="17"/>
  <c r="B10" i="18" s="1"/>
  <c r="H12" i="18"/>
  <c r="B14" i="17"/>
  <c r="B15" i="17"/>
  <c r="H17" i="18"/>
  <c r="B18" i="17"/>
  <c r="B19" i="17"/>
  <c r="H20" i="18"/>
  <c r="B21" i="17"/>
  <c r="H22" i="18"/>
  <c r="B23" i="17"/>
  <c r="B23" i="18" s="1"/>
  <c r="B24" i="17"/>
  <c r="B25" i="17"/>
  <c r="B27" i="17"/>
  <c r="M8" i="17"/>
  <c r="B31" i="17"/>
  <c r="B31" i="18" s="1"/>
  <c r="B32" i="17"/>
  <c r="B33" i="17"/>
  <c r="M33" i="18"/>
  <c r="G34" i="18"/>
  <c r="B35" i="17"/>
  <c r="B14" i="30"/>
  <c r="B19" i="39"/>
  <c r="J8" i="27"/>
  <c r="B13" i="16"/>
  <c r="L8" i="17"/>
  <c r="L18" i="18"/>
  <c r="F19" i="18"/>
  <c r="L27" i="18"/>
  <c r="E30" i="18"/>
  <c r="K30" i="18"/>
  <c r="E31" i="18"/>
  <c r="E32" i="18"/>
  <c r="K32" i="18"/>
  <c r="E33" i="18"/>
  <c r="E34" i="18"/>
  <c r="E33" i="21"/>
  <c r="B37" i="17"/>
  <c r="B9" i="19"/>
  <c r="B28" i="19"/>
  <c r="B32" i="19"/>
  <c r="B10" i="20"/>
  <c r="B11" i="20"/>
  <c r="F12" i="21"/>
  <c r="B14" i="20"/>
  <c r="B16" i="20"/>
  <c r="L16" i="21"/>
  <c r="F19" i="21"/>
  <c r="F20" i="21"/>
  <c r="B21" i="20"/>
  <c r="B21" i="21" s="1"/>
  <c r="L21" i="21"/>
  <c r="L23" i="21"/>
  <c r="L24" i="21"/>
  <c r="B25" i="20"/>
  <c r="L25" i="21"/>
  <c r="F27" i="21"/>
  <c r="B29" i="20"/>
  <c r="B30" i="20"/>
  <c r="F31" i="21"/>
  <c r="L33" i="21"/>
  <c r="F34" i="21"/>
  <c r="B35" i="20"/>
  <c r="B36" i="20"/>
  <c r="L36" i="21"/>
  <c r="F37" i="21"/>
  <c r="L37" i="21"/>
  <c r="B16" i="22"/>
  <c r="B21" i="22"/>
  <c r="B21" i="24" s="1"/>
  <c r="B23" i="22"/>
  <c r="B23" i="24" s="1"/>
  <c r="B24" i="22"/>
  <c r="L9" i="24"/>
  <c r="F10" i="24"/>
  <c r="F11" i="24"/>
  <c r="L11" i="24"/>
  <c r="F12" i="24"/>
  <c r="B14" i="23"/>
  <c r="B18" i="23"/>
  <c r="L19" i="24"/>
  <c r="F20" i="24"/>
  <c r="F21" i="24"/>
  <c r="F25" i="24"/>
  <c r="B26" i="23"/>
  <c r="F27" i="24"/>
  <c r="L28" i="24"/>
  <c r="F29" i="24"/>
  <c r="L29" i="24"/>
  <c r="F31" i="24"/>
  <c r="L33" i="24"/>
  <c r="F34" i="24"/>
  <c r="L36" i="24"/>
  <c r="F37" i="24"/>
  <c r="B9" i="25"/>
  <c r="B13" i="25"/>
  <c r="B24" i="25"/>
  <c r="B31" i="25"/>
  <c r="L9" i="27"/>
  <c r="L10" i="27"/>
  <c r="F11" i="27"/>
  <c r="L11" i="27"/>
  <c r="L19" i="27"/>
  <c r="F20" i="27"/>
  <c r="F23" i="27"/>
  <c r="F24" i="27"/>
  <c r="B26" i="26"/>
  <c r="B26" i="27" s="1"/>
  <c r="L29" i="27"/>
  <c r="L30" i="27"/>
  <c r="B32" i="26"/>
  <c r="B32" i="27" s="1"/>
  <c r="F35" i="27"/>
  <c r="L35" i="27"/>
  <c r="F36" i="27"/>
  <c r="B22" i="28"/>
  <c r="F10" i="30"/>
  <c r="B11" i="29"/>
  <c r="F12" i="30"/>
  <c r="L13" i="30"/>
  <c r="B26" i="29"/>
  <c r="L32" i="30"/>
  <c r="F18" i="33"/>
  <c r="F19" i="33"/>
  <c r="L27" i="33"/>
  <c r="F29" i="33"/>
  <c r="L31" i="33"/>
  <c r="B17" i="16"/>
  <c r="B17" i="18" s="1"/>
  <c r="J8" i="16"/>
  <c r="J8" i="18" s="1"/>
  <c r="B21" i="16"/>
  <c r="B24" i="16"/>
  <c r="B25" i="16"/>
  <c r="B25" i="18" s="1"/>
  <c r="B26" i="16"/>
  <c r="B27" i="16"/>
  <c r="B29" i="16"/>
  <c r="B30" i="16"/>
  <c r="B30" i="18" s="1"/>
  <c r="L13" i="18"/>
  <c r="G9" i="18"/>
  <c r="G10" i="18"/>
  <c r="M10" i="18"/>
  <c r="G11" i="18"/>
  <c r="B12" i="16"/>
  <c r="M12" i="18"/>
  <c r="K14" i="18"/>
  <c r="J34" i="18"/>
  <c r="D35" i="18"/>
  <c r="D36" i="18"/>
  <c r="J37" i="18"/>
  <c r="J11" i="21"/>
  <c r="J13" i="21"/>
  <c r="D14" i="21"/>
  <c r="D17" i="21"/>
  <c r="J19" i="21"/>
  <c r="J16" i="39"/>
  <c r="M8" i="19"/>
  <c r="G8" i="16"/>
  <c r="G12" i="18"/>
  <c r="B22" i="19"/>
  <c r="E8" i="16"/>
  <c r="H18" i="18"/>
  <c r="B27" i="20"/>
  <c r="D27" i="18"/>
  <c r="B23" i="19"/>
  <c r="F21" i="21"/>
  <c r="F9" i="21"/>
  <c r="N13" i="18"/>
  <c r="B12" i="17"/>
  <c r="G9" i="21"/>
  <c r="B31" i="39"/>
  <c r="B29" i="19"/>
  <c r="F16" i="24"/>
  <c r="H21" i="18"/>
  <c r="B22" i="22"/>
  <c r="B32" i="22"/>
  <c r="D21" i="18"/>
  <c r="G28" i="21"/>
  <c r="H14" i="18"/>
  <c r="H15" i="18"/>
  <c r="N15" i="18"/>
  <c r="B13" i="32"/>
  <c r="B14" i="32"/>
  <c r="B23" i="33"/>
  <c r="B20" i="17"/>
  <c r="B20" i="18" s="1"/>
  <c r="B34" i="20"/>
  <c r="H9" i="18"/>
  <c r="F26" i="30"/>
  <c r="H16" i="18"/>
  <c r="H19" i="18"/>
  <c r="N21" i="18"/>
  <c r="N22" i="18"/>
  <c r="N24" i="18"/>
  <c r="H26" i="18"/>
  <c r="B22" i="20"/>
  <c r="B26" i="22"/>
  <c r="B18" i="26"/>
  <c r="B18" i="27" s="1"/>
  <c r="B27" i="26"/>
  <c r="B27" i="27" s="1"/>
  <c r="B37" i="28"/>
  <c r="B21" i="29"/>
  <c r="B21" i="30" s="1"/>
  <c r="B30" i="29"/>
  <c r="B30" i="30" s="1"/>
  <c r="B9" i="17"/>
  <c r="B11" i="16"/>
  <c r="B11" i="18" s="1"/>
  <c r="B29" i="25"/>
  <c r="B29" i="27" s="1"/>
  <c r="L10" i="18"/>
  <c r="F11" i="18"/>
  <c r="L11" i="18"/>
  <c r="F12" i="18"/>
  <c r="F30" i="21"/>
  <c r="L30" i="21"/>
  <c r="L31" i="21"/>
  <c r="L32" i="21"/>
  <c r="B19" i="42"/>
  <c r="B28" i="36"/>
  <c r="B12" i="39"/>
  <c r="B13" i="17"/>
  <c r="B12" i="23"/>
  <c r="B12" i="24" s="1"/>
  <c r="B11" i="19"/>
  <c r="N9" i="18"/>
  <c r="N12" i="18"/>
  <c r="F14" i="18"/>
  <c r="F29" i="21"/>
  <c r="C23" i="18"/>
  <c r="J13" i="39"/>
  <c r="J19" i="39"/>
  <c r="D22" i="39"/>
  <c r="D30" i="39"/>
  <c r="J33" i="39"/>
  <c r="D34" i="39"/>
  <c r="D36" i="39"/>
  <c r="J10" i="18"/>
  <c r="D22" i="18"/>
  <c r="J24" i="18"/>
  <c r="I32" i="18"/>
  <c r="C33" i="18"/>
  <c r="C34" i="18"/>
  <c r="F34" i="18"/>
  <c r="K34" i="18"/>
  <c r="E35" i="18"/>
  <c r="K36" i="18"/>
  <c r="K8" i="17"/>
  <c r="N26" i="33"/>
  <c r="H32" i="33"/>
  <c r="N33" i="33"/>
  <c r="H25" i="36"/>
  <c r="H28" i="36"/>
  <c r="H30" i="36"/>
  <c r="N30" i="36"/>
  <c r="F37" i="39"/>
  <c r="J33" i="21"/>
  <c r="D35" i="21"/>
  <c r="D13" i="24"/>
  <c r="J18" i="24"/>
  <c r="D26" i="24"/>
  <c r="B15" i="28"/>
  <c r="I12" i="33"/>
  <c r="C28" i="33"/>
  <c r="I28" i="33"/>
  <c r="C31" i="33"/>
  <c r="I33" i="33"/>
  <c r="C22" i="36"/>
  <c r="I24" i="36"/>
  <c r="C26" i="36"/>
  <c r="I27" i="36"/>
  <c r="B30" i="35"/>
  <c r="B33" i="19"/>
  <c r="K9" i="21"/>
  <c r="K11" i="21"/>
  <c r="E12" i="21"/>
  <c r="E14" i="21"/>
  <c r="K14" i="21"/>
  <c r="E15" i="21"/>
  <c r="E18" i="21"/>
  <c r="E27" i="21"/>
  <c r="K29" i="21"/>
  <c r="E30" i="21"/>
  <c r="K32" i="21"/>
  <c r="K13" i="24"/>
  <c r="K37" i="24"/>
  <c r="AD10" i="56"/>
  <c r="AD26" i="56"/>
  <c r="AD28" i="56"/>
  <c r="AD30" i="56"/>
  <c r="BT30" i="56"/>
  <c r="DU6" i="56"/>
  <c r="DJ12" i="56"/>
  <c r="DJ15" i="56"/>
  <c r="DJ19" i="56"/>
  <c r="DJ21" i="56"/>
  <c r="DJ22" i="56"/>
  <c r="DJ24" i="56"/>
  <c r="DJ25" i="56"/>
  <c r="DJ26" i="56"/>
  <c r="DJ27" i="56"/>
  <c r="DJ29" i="56"/>
  <c r="P6" i="56"/>
  <c r="BT12" i="56"/>
  <c r="AK6" i="56"/>
  <c r="AD8" i="56"/>
  <c r="AD16" i="56"/>
  <c r="AD20" i="56"/>
  <c r="AD32" i="56"/>
  <c r="DV6" i="56"/>
  <c r="B6" i="56"/>
  <c r="CV6" i="56"/>
  <c r="DL6" i="56"/>
  <c r="BT10" i="56"/>
  <c r="BT11" i="56"/>
  <c r="BT14" i="56"/>
  <c r="BT16" i="56"/>
  <c r="BT17" i="56"/>
  <c r="BT20" i="56"/>
  <c r="BT22" i="56"/>
  <c r="BT23" i="56"/>
  <c r="BT25" i="56"/>
  <c r="BT28" i="56"/>
  <c r="BX6" i="56"/>
  <c r="DM6" i="56"/>
  <c r="DS6" i="56"/>
  <c r="DJ11" i="56"/>
  <c r="DJ35" i="56"/>
  <c r="AR6" i="56"/>
  <c r="BY6" i="56"/>
  <c r="CE6" i="56"/>
  <c r="CH6" i="56"/>
  <c r="D8" i="54"/>
  <c r="G8" i="54"/>
  <c r="G8" i="53"/>
  <c r="I8" i="42"/>
  <c r="C8" i="21"/>
  <c r="B35" i="19"/>
  <c r="D33" i="24"/>
  <c r="B33" i="22"/>
  <c r="D10" i="24"/>
  <c r="B11" i="23"/>
  <c r="J22" i="24"/>
  <c r="J24" i="24"/>
  <c r="D25" i="24"/>
  <c r="J35" i="24"/>
  <c r="J36" i="24"/>
  <c r="J37" i="24"/>
  <c r="D10" i="27"/>
  <c r="J14" i="27"/>
  <c r="J23" i="27"/>
  <c r="J29" i="27"/>
  <c r="J35" i="27"/>
  <c r="J37" i="27"/>
  <c r="D20" i="30"/>
  <c r="B20" i="28"/>
  <c r="B20" i="30" s="1"/>
  <c r="D13" i="30"/>
  <c r="J13" i="30"/>
  <c r="D14" i="30"/>
  <c r="D15" i="30"/>
  <c r="B16" i="29"/>
  <c r="B16" i="30" s="1"/>
  <c r="D16" i="30"/>
  <c r="D17" i="30"/>
  <c r="D22" i="30"/>
  <c r="J22" i="30"/>
  <c r="J23" i="30"/>
  <c r="J24" i="30"/>
  <c r="D25" i="30"/>
  <c r="B25" i="29"/>
  <c r="K34" i="21"/>
  <c r="E10" i="24"/>
  <c r="E11" i="24"/>
  <c r="E13" i="24"/>
  <c r="E14" i="24"/>
  <c r="K19" i="24"/>
  <c r="E20" i="24"/>
  <c r="K23" i="24"/>
  <c r="K24" i="24"/>
  <c r="E26" i="24"/>
  <c r="E28" i="24"/>
  <c r="E30" i="24"/>
  <c r="K32" i="24"/>
  <c r="E34" i="24"/>
  <c r="E36" i="24"/>
  <c r="E37" i="24"/>
  <c r="E9" i="27"/>
  <c r="K9" i="27"/>
  <c r="K11" i="27"/>
  <c r="E12" i="27"/>
  <c r="K12" i="27"/>
  <c r="E13" i="27"/>
  <c r="E14" i="27"/>
  <c r="K15" i="27"/>
  <c r="E16" i="27"/>
  <c r="K16" i="27"/>
  <c r="E18" i="27"/>
  <c r="E23" i="27"/>
  <c r="K23" i="27"/>
  <c r="E25" i="27"/>
  <c r="E27" i="27"/>
  <c r="E29" i="27"/>
  <c r="E30" i="27"/>
  <c r="E32" i="27"/>
  <c r="K35" i="27"/>
  <c r="K36" i="27"/>
  <c r="E9" i="30"/>
  <c r="K9" i="30"/>
  <c r="K10" i="30"/>
  <c r="E13" i="30"/>
  <c r="K13" i="30"/>
  <c r="E17" i="30"/>
  <c r="K17" i="30"/>
  <c r="E18" i="30"/>
  <c r="E22" i="30"/>
  <c r="E23" i="30"/>
  <c r="E25" i="30"/>
  <c r="K27" i="30"/>
  <c r="E32" i="30"/>
  <c r="B16" i="42"/>
  <c r="I8" i="21"/>
  <c r="J8" i="21"/>
  <c r="F8" i="33"/>
  <c r="I37" i="18"/>
  <c r="H29" i="18"/>
  <c r="J16" i="21"/>
  <c r="J17" i="21"/>
  <c r="J18" i="21"/>
  <c r="D19" i="21"/>
  <c r="B10" i="29"/>
  <c r="B10" i="30" s="1"/>
  <c r="B12" i="29"/>
  <c r="B15" i="29"/>
  <c r="B17" i="29"/>
  <c r="B17" i="30" s="1"/>
  <c r="J11" i="39"/>
  <c r="J16" i="18"/>
  <c r="D18" i="18"/>
  <c r="J18" i="18"/>
  <c r="J19" i="18"/>
  <c r="J20" i="18"/>
  <c r="J23" i="18"/>
  <c r="J25" i="18"/>
  <c r="J26" i="18"/>
  <c r="C30" i="18"/>
  <c r="E9" i="21"/>
  <c r="E10" i="21"/>
  <c r="K10" i="21"/>
  <c r="K12" i="21"/>
  <c r="K13" i="21"/>
  <c r="K15" i="21"/>
  <c r="E16" i="21"/>
  <c r="K16" i="21"/>
  <c r="E17" i="21"/>
  <c r="K17" i="21"/>
  <c r="E19" i="21"/>
  <c r="K20" i="21"/>
  <c r="K21" i="21"/>
  <c r="E22" i="21"/>
  <c r="D14" i="39"/>
  <c r="N10" i="42"/>
  <c r="H16" i="42"/>
  <c r="N16" i="42"/>
  <c r="E25" i="42"/>
  <c r="K25" i="18"/>
  <c r="E28" i="18"/>
  <c r="F13" i="21"/>
  <c r="F14" i="21"/>
  <c r="F23" i="21"/>
  <c r="F25" i="21"/>
  <c r="F26" i="21"/>
  <c r="F28" i="21"/>
  <c r="L28" i="21"/>
  <c r="H18" i="33"/>
  <c r="N18" i="33"/>
  <c r="H22" i="33"/>
  <c r="H23" i="33"/>
  <c r="H24" i="33"/>
  <c r="H27" i="33"/>
  <c r="H29" i="33"/>
  <c r="F26" i="42"/>
  <c r="L26" i="42"/>
  <c r="E37" i="42"/>
  <c r="D9" i="18"/>
  <c r="J9" i="18"/>
  <c r="D11" i="18"/>
  <c r="D31" i="18"/>
  <c r="J31" i="18"/>
  <c r="J32" i="21"/>
  <c r="B24" i="23"/>
  <c r="B28" i="23"/>
  <c r="I26" i="33"/>
  <c r="C27" i="33"/>
  <c r="H31" i="33"/>
  <c r="N31" i="33"/>
  <c r="D21" i="39"/>
  <c r="D33" i="39"/>
  <c r="J12" i="42"/>
  <c r="G27" i="42"/>
  <c r="L32" i="42"/>
  <c r="E13" i="42"/>
  <c r="H22" i="42"/>
  <c r="B10" i="37"/>
  <c r="B10" i="39" s="1"/>
  <c r="B14" i="37"/>
  <c r="B14" i="39" s="1"/>
  <c r="B32" i="37"/>
  <c r="B32" i="39" s="1"/>
  <c r="L35" i="39"/>
  <c r="L36" i="39"/>
  <c r="F14" i="42"/>
  <c r="L14" i="42"/>
  <c r="H34" i="42"/>
  <c r="N34" i="42"/>
  <c r="B11" i="26"/>
  <c r="B11" i="27" s="1"/>
  <c r="E11" i="39"/>
  <c r="E12" i="39"/>
  <c r="K12" i="39"/>
  <c r="B13" i="38"/>
  <c r="B13" i="39" s="1"/>
  <c r="E14" i="39"/>
  <c r="E17" i="39"/>
  <c r="E18" i="39"/>
  <c r="E20" i="39"/>
  <c r="E22" i="39"/>
  <c r="K22" i="39"/>
  <c r="E27" i="39"/>
  <c r="E28" i="39"/>
  <c r="E29" i="39"/>
  <c r="E32" i="39"/>
  <c r="B26" i="28"/>
  <c r="B31" i="28"/>
  <c r="C9" i="24"/>
  <c r="C13" i="24"/>
  <c r="I13" i="24"/>
  <c r="B26" i="39"/>
  <c r="M31" i="21"/>
  <c r="G8" i="20"/>
  <c r="G8" i="21" s="1"/>
  <c r="M32" i="21"/>
  <c r="G33" i="21"/>
  <c r="M34" i="21"/>
  <c r="M9" i="27"/>
  <c r="B23" i="35"/>
  <c r="K24" i="36"/>
  <c r="E25" i="36"/>
  <c r="E26" i="36"/>
  <c r="K26" i="36"/>
  <c r="N15" i="21"/>
  <c r="H19" i="21"/>
  <c r="H23" i="21"/>
  <c r="B34" i="31"/>
  <c r="B10" i="32"/>
  <c r="B11" i="32"/>
  <c r="G18" i="33"/>
  <c r="M18" i="33"/>
  <c r="M22" i="33"/>
  <c r="G29" i="33"/>
  <c r="M29" i="33"/>
  <c r="M31" i="33"/>
  <c r="G32" i="33"/>
  <c r="K13" i="18"/>
  <c r="J30" i="21"/>
  <c r="I16" i="24"/>
  <c r="C20" i="24"/>
  <c r="I23" i="24"/>
  <c r="I25" i="24"/>
  <c r="I27" i="24"/>
  <c r="C30" i="24"/>
  <c r="C31" i="24"/>
  <c r="J9" i="27"/>
  <c r="D13" i="27"/>
  <c r="J15" i="27"/>
  <c r="D16" i="27"/>
  <c r="J17" i="27"/>
  <c r="D19" i="27"/>
  <c r="J19" i="27"/>
  <c r="D22" i="27"/>
  <c r="J24" i="27"/>
  <c r="D27" i="27"/>
  <c r="D28" i="27"/>
  <c r="D31" i="27"/>
  <c r="D34" i="27"/>
  <c r="J34" i="27"/>
  <c r="C18" i="18"/>
  <c r="C20" i="18"/>
  <c r="C22" i="18"/>
  <c r="C24" i="18"/>
  <c r="I24" i="18"/>
  <c r="H30" i="18"/>
  <c r="C31" i="36"/>
  <c r="K32" i="39"/>
  <c r="E33" i="39"/>
  <c r="K33" i="39"/>
  <c r="E34" i="39"/>
  <c r="K34" i="39"/>
  <c r="E36" i="39"/>
  <c r="L9" i="30"/>
  <c r="L10" i="30"/>
  <c r="F18" i="30"/>
  <c r="F19" i="30"/>
  <c r="D27" i="36"/>
  <c r="J27" i="36"/>
  <c r="D28" i="36"/>
  <c r="C16" i="15"/>
  <c r="F6" i="14"/>
  <c r="H27" i="21"/>
  <c r="J21" i="27"/>
  <c r="N8" i="21"/>
  <c r="B25" i="39"/>
  <c r="C12" i="30"/>
  <c r="B12" i="28"/>
  <c r="M33" i="33"/>
  <c r="H8" i="21"/>
  <c r="I20" i="24"/>
  <c r="C21" i="24"/>
  <c r="I21" i="24"/>
  <c r="C35" i="24"/>
  <c r="I35" i="24"/>
  <c r="C36" i="24"/>
  <c r="I36" i="24"/>
  <c r="J36" i="27"/>
  <c r="D37" i="27"/>
  <c r="D29" i="33"/>
  <c r="B29" i="31"/>
  <c r="B29" i="33" s="1"/>
  <c r="B31" i="31"/>
  <c r="B31" i="33" s="1"/>
  <c r="B14" i="42"/>
  <c r="I8" i="33"/>
  <c r="K8" i="33"/>
  <c r="F21" i="30"/>
  <c r="F22" i="30"/>
  <c r="B22" i="29"/>
  <c r="F23" i="30"/>
  <c r="F24" i="30"/>
  <c r="L29" i="30"/>
  <c r="B18" i="33"/>
  <c r="G19" i="30"/>
  <c r="G8" i="28"/>
  <c r="G8" i="30" s="1"/>
  <c r="B30" i="34"/>
  <c r="B14" i="16"/>
  <c r="I19" i="18"/>
  <c r="I20" i="18"/>
  <c r="C21" i="18"/>
  <c r="C28" i="24"/>
  <c r="J16" i="27"/>
  <c r="D17" i="27"/>
  <c r="G10" i="27"/>
  <c r="M10" i="27"/>
  <c r="M11" i="27"/>
  <c r="M13" i="27"/>
  <c r="M17" i="27"/>
  <c r="M18" i="27"/>
  <c r="G19" i="27"/>
  <c r="M19" i="27"/>
  <c r="G20" i="27"/>
  <c r="M23" i="27"/>
  <c r="G25" i="27"/>
  <c r="G26" i="27"/>
  <c r="G27" i="27"/>
  <c r="M29" i="27"/>
  <c r="G32" i="27"/>
  <c r="G34" i="27"/>
  <c r="M34" i="27"/>
  <c r="G35" i="27"/>
  <c r="M35" i="27"/>
  <c r="M36" i="27"/>
  <c r="B9" i="28"/>
  <c r="L11" i="30"/>
  <c r="L14" i="30"/>
  <c r="F15" i="30"/>
  <c r="L15" i="30"/>
  <c r="L16" i="30"/>
  <c r="C29" i="30"/>
  <c r="I29" i="30"/>
  <c r="B31" i="34"/>
  <c r="H19" i="36"/>
  <c r="H26" i="36"/>
  <c r="G29" i="36"/>
  <c r="B27" i="35"/>
  <c r="B27" i="36" s="1"/>
  <c r="B31" i="35"/>
  <c r="B16" i="37"/>
  <c r="B16" i="39" s="1"/>
  <c r="I23" i="18"/>
  <c r="H16" i="21"/>
  <c r="G34" i="21"/>
  <c r="F11" i="21"/>
  <c r="I18" i="24"/>
  <c r="G10" i="24"/>
  <c r="G11" i="24"/>
  <c r="M11" i="24"/>
  <c r="M13" i="24"/>
  <c r="M14" i="24"/>
  <c r="G22" i="24"/>
  <c r="M23" i="24"/>
  <c r="G24" i="24"/>
  <c r="G26" i="24"/>
  <c r="G28" i="24"/>
  <c r="B30" i="23"/>
  <c r="B30" i="24" s="1"/>
  <c r="M30" i="24"/>
  <c r="M31" i="24"/>
  <c r="G32" i="24"/>
  <c r="G33" i="24"/>
  <c r="M36" i="24"/>
  <c r="J18" i="27"/>
  <c r="D32" i="27"/>
  <c r="J32" i="27"/>
  <c r="B33" i="28"/>
  <c r="B35" i="28"/>
  <c r="B36" i="28"/>
  <c r="B9" i="29"/>
  <c r="J16" i="30"/>
  <c r="J17" i="30"/>
  <c r="D19" i="30"/>
  <c r="J21" i="30"/>
  <c r="D27" i="30"/>
  <c r="E22" i="36"/>
  <c r="I30" i="36"/>
  <c r="I32" i="36"/>
  <c r="I33" i="36"/>
  <c r="N35" i="18"/>
  <c r="N37" i="18"/>
  <c r="M31" i="18"/>
  <c r="G32" i="18"/>
  <c r="B18" i="22"/>
  <c r="B36" i="22"/>
  <c r="B36" i="24" s="1"/>
  <c r="E24" i="36"/>
  <c r="G13" i="18"/>
  <c r="H31" i="18"/>
  <c r="I31" i="18"/>
  <c r="I34" i="18"/>
  <c r="H10" i="21"/>
  <c r="C17" i="21"/>
  <c r="I17" i="21"/>
  <c r="D24" i="27"/>
  <c r="D25" i="27"/>
  <c r="E11" i="27"/>
  <c r="K22" i="27"/>
  <c r="K27" i="27"/>
  <c r="K31" i="27"/>
  <c r="L25" i="36"/>
  <c r="C10" i="39"/>
  <c r="E10" i="18"/>
  <c r="E12" i="18"/>
  <c r="H13" i="18"/>
  <c r="E14" i="18"/>
  <c r="K15" i="18"/>
  <c r="K23" i="18"/>
  <c r="H11" i="21"/>
  <c r="N11" i="21"/>
  <c r="N12" i="21"/>
  <c r="H30" i="21"/>
  <c r="J15" i="21"/>
  <c r="D21" i="21"/>
  <c r="J27" i="21"/>
  <c r="I32" i="21"/>
  <c r="C33" i="21"/>
  <c r="I33" i="21"/>
  <c r="C34" i="21"/>
  <c r="C35" i="21"/>
  <c r="I35" i="21"/>
  <c r="I10" i="24"/>
  <c r="I11" i="24"/>
  <c r="J10" i="27"/>
  <c r="J11" i="27"/>
  <c r="J30" i="27"/>
  <c r="I24" i="33"/>
  <c r="C25" i="33"/>
  <c r="K33" i="36"/>
  <c r="K9" i="39"/>
  <c r="E10" i="39"/>
  <c r="K10" i="39"/>
  <c r="C18" i="8"/>
  <c r="C8" i="8"/>
  <c r="I8" i="16"/>
  <c r="I8" i="18" s="1"/>
  <c r="D25" i="21"/>
  <c r="J8" i="28"/>
  <c r="J8" i="30" s="1"/>
  <c r="H8" i="34"/>
  <c r="H8" i="36" s="1"/>
  <c r="B29" i="30"/>
  <c r="B20" i="42"/>
  <c r="B17" i="39"/>
  <c r="L8" i="39"/>
  <c r="B18" i="42"/>
  <c r="G8" i="33"/>
  <c r="B27" i="42"/>
  <c r="B21" i="39"/>
  <c r="K8" i="27"/>
  <c r="B23" i="42"/>
  <c r="B18" i="16"/>
  <c r="B18" i="18" s="1"/>
  <c r="C8" i="33"/>
  <c r="B16" i="19"/>
  <c r="B20" i="39"/>
  <c r="B11" i="28"/>
  <c r="G20" i="24"/>
  <c r="B22" i="23"/>
  <c r="E8" i="31"/>
  <c r="E8" i="33" s="1"/>
  <c r="L8" i="30"/>
  <c r="B33" i="39"/>
  <c r="B30" i="42"/>
  <c r="B8" i="41"/>
  <c r="I8" i="30"/>
  <c r="B37" i="39"/>
  <c r="I22" i="18"/>
  <c r="M32" i="18"/>
  <c r="G33" i="18"/>
  <c r="L10" i="21"/>
  <c r="L12" i="21"/>
  <c r="L13" i="21"/>
  <c r="H8" i="22"/>
  <c r="H8" i="24" s="1"/>
  <c r="G29" i="24"/>
  <c r="M8" i="22"/>
  <c r="M8" i="24" s="1"/>
  <c r="L20" i="30"/>
  <c r="L22" i="30"/>
  <c r="F27" i="30"/>
  <c r="D8" i="18"/>
  <c r="B14" i="27"/>
  <c r="F8" i="39"/>
  <c r="H8" i="42"/>
  <c r="L8" i="42"/>
  <c r="J14" i="21"/>
  <c r="I16" i="21"/>
  <c r="K21" i="27"/>
  <c r="D18" i="30"/>
  <c r="G25" i="33"/>
  <c r="M25" i="33"/>
  <c r="B21" i="33"/>
  <c r="B17" i="42"/>
  <c r="C8" i="27"/>
  <c r="B12" i="42"/>
  <c r="K16" i="18"/>
  <c r="K19" i="18"/>
  <c r="B22" i="17"/>
  <c r="B22" i="18" s="1"/>
  <c r="E25" i="18"/>
  <c r="N22" i="21"/>
  <c r="H29" i="21"/>
  <c r="N29" i="21"/>
  <c r="M33" i="21"/>
  <c r="G35" i="21"/>
  <c r="G23" i="24"/>
  <c r="I30" i="24"/>
  <c r="F33" i="36"/>
  <c r="L19" i="36"/>
  <c r="G28" i="33"/>
  <c r="B32" i="31"/>
  <c r="B32" i="33" s="1"/>
  <c r="C12" i="33"/>
  <c r="I18" i="33"/>
  <c r="B20" i="32"/>
  <c r="C23" i="33"/>
  <c r="I32" i="33"/>
  <c r="B36" i="37"/>
  <c r="B36" i="39" s="1"/>
  <c r="I22" i="39"/>
  <c r="M8" i="16"/>
  <c r="I15" i="18"/>
  <c r="C8" i="16"/>
  <c r="B32" i="16"/>
  <c r="B32" i="18" s="1"/>
  <c r="B33" i="16"/>
  <c r="B33" i="18" s="1"/>
  <c r="B26" i="17"/>
  <c r="I26" i="18"/>
  <c r="C27" i="18"/>
  <c r="I27" i="18"/>
  <c r="I28" i="18"/>
  <c r="H37" i="18"/>
  <c r="D16" i="21"/>
  <c r="B25" i="19"/>
  <c r="M30" i="21"/>
  <c r="B31" i="19"/>
  <c r="E11" i="21"/>
  <c r="E13" i="21"/>
  <c r="H32" i="21"/>
  <c r="H36" i="21"/>
  <c r="N37" i="21"/>
  <c r="M20" i="24"/>
  <c r="M24" i="24"/>
  <c r="G25" i="24"/>
  <c r="I37" i="24"/>
  <c r="N31" i="24"/>
  <c r="N34" i="24"/>
  <c r="K14" i="27"/>
  <c r="E15" i="27"/>
  <c r="G28" i="27"/>
  <c r="F9" i="30"/>
  <c r="K30" i="30"/>
  <c r="K32" i="30"/>
  <c r="K22" i="30"/>
  <c r="H25" i="33"/>
  <c r="G23" i="36"/>
  <c r="M23" i="36"/>
  <c r="M25" i="36"/>
  <c r="E33" i="36"/>
  <c r="B35" i="35"/>
  <c r="C37" i="39"/>
  <c r="F9" i="18"/>
  <c r="L9" i="18"/>
  <c r="L19" i="18"/>
  <c r="L22" i="18"/>
  <c r="L23" i="18"/>
  <c r="L15" i="21"/>
  <c r="F16" i="21"/>
  <c r="J22" i="21"/>
  <c r="N23" i="21"/>
  <c r="M35" i="21"/>
  <c r="M36" i="21"/>
  <c r="B13" i="20"/>
  <c r="F18" i="21"/>
  <c r="K19" i="21"/>
  <c r="K22" i="21"/>
  <c r="K23" i="21"/>
  <c r="K27" i="21"/>
  <c r="E28" i="21"/>
  <c r="D34" i="21"/>
  <c r="C24" i="24"/>
  <c r="I24" i="24"/>
  <c r="G27" i="24"/>
  <c r="M14" i="27"/>
  <c r="K18" i="27"/>
  <c r="N10" i="27"/>
  <c r="H12" i="27"/>
  <c r="H13" i="27"/>
  <c r="H14" i="27"/>
  <c r="N15" i="27"/>
  <c r="H18" i="27"/>
  <c r="N18" i="27"/>
  <c r="H19" i="27"/>
  <c r="N19" i="27"/>
  <c r="B20" i="26"/>
  <c r="H21" i="27"/>
  <c r="H23" i="27"/>
  <c r="N23" i="27"/>
  <c r="N26" i="27"/>
  <c r="H27" i="27"/>
  <c r="N29" i="27"/>
  <c r="H32" i="27"/>
  <c r="H34" i="27"/>
  <c r="N35" i="27"/>
  <c r="H36" i="27"/>
  <c r="G24" i="30"/>
  <c r="G27" i="30"/>
  <c r="B28" i="29"/>
  <c r="B28" i="30" s="1"/>
  <c r="L30" i="30"/>
  <c r="F31" i="30"/>
  <c r="B22" i="31"/>
  <c r="B22" i="33" s="1"/>
  <c r="J19" i="33"/>
  <c r="J22" i="33"/>
  <c r="B24" i="34"/>
  <c r="B24" i="36" s="1"/>
  <c r="B26" i="34"/>
  <c r="I19" i="36"/>
  <c r="L21" i="39"/>
  <c r="F28" i="39"/>
  <c r="L28" i="39"/>
  <c r="F30" i="39"/>
  <c r="F31" i="39"/>
  <c r="L31" i="39"/>
  <c r="F32" i="39"/>
  <c r="L32" i="39"/>
  <c r="C21" i="42"/>
  <c r="L30" i="42"/>
  <c r="I16" i="18"/>
  <c r="I18" i="18"/>
  <c r="M35" i="18"/>
  <c r="M36" i="18"/>
  <c r="M37" i="18"/>
  <c r="M15" i="18"/>
  <c r="K33" i="18"/>
  <c r="J9" i="21"/>
  <c r="L11" i="21"/>
  <c r="D13" i="21"/>
  <c r="H13" i="21"/>
  <c r="L19" i="21"/>
  <c r="F22" i="21"/>
  <c r="L22" i="21"/>
  <c r="K31" i="21"/>
  <c r="E35" i="21"/>
  <c r="K35" i="21"/>
  <c r="B9" i="22"/>
  <c r="M18" i="24"/>
  <c r="E19" i="27"/>
  <c r="K25" i="27"/>
  <c r="K33" i="27"/>
  <c r="B36" i="25"/>
  <c r="B36" i="27" s="1"/>
  <c r="F20" i="30"/>
  <c r="D23" i="30"/>
  <c r="N15" i="30"/>
  <c r="N16" i="30"/>
  <c r="N23" i="30"/>
  <c r="H26" i="30"/>
  <c r="G23" i="33"/>
  <c r="B20" i="34"/>
  <c r="N23" i="36"/>
  <c r="B35" i="34"/>
  <c r="D22" i="36"/>
  <c r="G10" i="39"/>
  <c r="K17" i="39"/>
  <c r="G15" i="39"/>
  <c r="M22" i="39"/>
  <c r="M27" i="39"/>
  <c r="C15" i="18"/>
  <c r="B16" i="16"/>
  <c r="N26" i="18"/>
  <c r="H27" i="18"/>
  <c r="L29" i="18"/>
  <c r="N20" i="18"/>
  <c r="N23" i="18"/>
  <c r="H24" i="18"/>
  <c r="F35" i="18"/>
  <c r="N19" i="21"/>
  <c r="H20" i="21"/>
  <c r="H21" i="21"/>
  <c r="N21" i="21"/>
  <c r="J23" i="21"/>
  <c r="I36" i="21"/>
  <c r="I37" i="21"/>
  <c r="C9" i="21"/>
  <c r="C10" i="21"/>
  <c r="B12" i="20"/>
  <c r="M23" i="21"/>
  <c r="G25" i="21"/>
  <c r="M25" i="21"/>
  <c r="G26" i="21"/>
  <c r="F32" i="21"/>
  <c r="L34" i="21"/>
  <c r="I15" i="24"/>
  <c r="C16" i="24"/>
  <c r="I33" i="24"/>
  <c r="G35" i="24"/>
  <c r="G37" i="24"/>
  <c r="M37" i="24"/>
  <c r="M9" i="24"/>
  <c r="L10" i="24"/>
  <c r="K20" i="27"/>
  <c r="E21" i="27"/>
  <c r="B34" i="25"/>
  <c r="E35" i="27"/>
  <c r="D11" i="30"/>
  <c r="D24" i="30"/>
  <c r="I9" i="30"/>
  <c r="I10" i="30"/>
  <c r="I11" i="30"/>
  <c r="M24" i="33"/>
  <c r="F26" i="33"/>
  <c r="F31" i="33"/>
  <c r="B34" i="34"/>
  <c r="C30" i="36"/>
  <c r="E25" i="39"/>
  <c r="K25" i="39"/>
  <c r="J37" i="39"/>
  <c r="N13" i="39"/>
  <c r="H23" i="39"/>
  <c r="N23" i="39"/>
  <c r="N24" i="39"/>
  <c r="H25" i="39"/>
  <c r="H26" i="39"/>
  <c r="H27" i="39"/>
  <c r="C28" i="18"/>
  <c r="M6" i="111"/>
  <c r="C29" i="45"/>
  <c r="M9" i="18"/>
  <c r="B8" i="32"/>
  <c r="I8" i="22"/>
  <c r="I8" i="24" s="1"/>
  <c r="G8" i="22"/>
  <c r="G8" i="24" s="1"/>
  <c r="K8" i="21"/>
  <c r="F8" i="27"/>
  <c r="D8" i="22"/>
  <c r="D8" i="24" s="1"/>
  <c r="B15" i="42"/>
  <c r="B32" i="34"/>
  <c r="N8" i="27"/>
  <c r="B29" i="22"/>
  <c r="D18" i="24"/>
  <c r="J8" i="31"/>
  <c r="J8" i="33" s="1"/>
  <c r="B30" i="19"/>
  <c r="B24" i="42"/>
  <c r="M8" i="20"/>
  <c r="C6" i="11"/>
  <c r="B9" i="16"/>
  <c r="C26" i="18"/>
  <c r="D8" i="29"/>
  <c r="D9" i="30"/>
  <c r="L20" i="18"/>
  <c r="B8" i="110"/>
  <c r="B8" i="23"/>
  <c r="M8" i="42"/>
  <c r="B8" i="26"/>
  <c r="F8" i="34"/>
  <c r="F8" i="36" s="1"/>
  <c r="B19" i="16"/>
  <c r="B19" i="18" s="1"/>
  <c r="B22" i="27"/>
  <c r="G32" i="21"/>
  <c r="B36" i="19"/>
  <c r="M8" i="27"/>
  <c r="F8" i="16"/>
  <c r="F8" i="18" s="1"/>
  <c r="K8" i="42"/>
  <c r="G18" i="18"/>
  <c r="M19" i="18"/>
  <c r="L28" i="18"/>
  <c r="E25" i="21"/>
  <c r="N37" i="27"/>
  <c r="F35" i="39"/>
  <c r="B35" i="38"/>
  <c r="B35" i="39" s="1"/>
  <c r="B28" i="22"/>
  <c r="E6" i="110"/>
  <c r="B32" i="20"/>
  <c r="E8" i="19"/>
  <c r="B37" i="19"/>
  <c r="N32" i="18"/>
  <c r="N8" i="16"/>
  <c r="N8" i="18" s="1"/>
  <c r="G6" i="11"/>
  <c r="G8" i="42"/>
  <c r="B28" i="17"/>
  <c r="B36" i="42"/>
  <c r="C8" i="22"/>
  <c r="D8" i="28"/>
  <c r="B33" i="20"/>
  <c r="C28" i="8"/>
  <c r="N11" i="18"/>
  <c r="N17" i="18"/>
  <c r="L35" i="18"/>
  <c r="C8" i="17"/>
  <c r="B33" i="36"/>
  <c r="B29" i="45"/>
  <c r="B8" i="38"/>
  <c r="B28" i="16"/>
  <c r="F8" i="21"/>
  <c r="L8" i="27"/>
  <c r="N8" i="39"/>
  <c r="M8" i="30"/>
  <c r="F8" i="24"/>
  <c r="B22" i="39"/>
  <c r="G35" i="18"/>
  <c r="M27" i="21"/>
  <c r="L14" i="24"/>
  <c r="C13" i="18"/>
  <c r="C45" i="8"/>
  <c r="C19" i="15"/>
  <c r="I10" i="21"/>
  <c r="B26" i="19"/>
  <c r="N30" i="21"/>
  <c r="F36" i="21"/>
  <c r="L8" i="22"/>
  <c r="L8" i="24" s="1"/>
  <c r="M33" i="24"/>
  <c r="G36" i="24"/>
  <c r="B37" i="31"/>
  <c r="B17" i="32"/>
  <c r="AD14" i="56"/>
  <c r="C61" i="8"/>
  <c r="K17" i="18"/>
  <c r="N36" i="18"/>
  <c r="G22" i="18"/>
  <c r="I33" i="18"/>
  <c r="D24" i="21"/>
  <c r="E26" i="21"/>
  <c r="D27" i="21"/>
  <c r="C31" i="21"/>
  <c r="N35" i="21"/>
  <c r="B13" i="22"/>
  <c r="B13" i="24" s="1"/>
  <c r="B37" i="22"/>
  <c r="H22" i="24"/>
  <c r="H25" i="24"/>
  <c r="H29" i="24"/>
  <c r="N35" i="24"/>
  <c r="K31" i="30"/>
  <c r="B15" i="31"/>
  <c r="B16" i="31"/>
  <c r="D30" i="36"/>
  <c r="J30" i="36"/>
  <c r="AD34" i="56"/>
  <c r="AL6" i="56"/>
  <c r="E18" i="18"/>
  <c r="F23" i="18"/>
  <c r="J28" i="18"/>
  <c r="N14" i="18"/>
  <c r="M25" i="18"/>
  <c r="J32" i="18"/>
  <c r="M14" i="21"/>
  <c r="J24" i="21"/>
  <c r="K26" i="21"/>
  <c r="D28" i="21"/>
  <c r="N31" i="21"/>
  <c r="L8" i="20"/>
  <c r="L8" i="21" s="1"/>
  <c r="C18" i="21"/>
  <c r="B14" i="22"/>
  <c r="B19" i="22"/>
  <c r="B19" i="24" s="1"/>
  <c r="B25" i="22"/>
  <c r="B25" i="24" s="1"/>
  <c r="G25" i="30"/>
  <c r="F29" i="30"/>
  <c r="C23" i="8"/>
  <c r="K12" i="18"/>
  <c r="E20" i="18"/>
  <c r="F28" i="18"/>
  <c r="K28" i="18"/>
  <c r="E29" i="18"/>
  <c r="H32" i="18"/>
  <c r="C11" i="18"/>
  <c r="G26" i="18"/>
  <c r="B12" i="19"/>
  <c r="N13" i="21"/>
  <c r="H15" i="21"/>
  <c r="G16" i="21"/>
  <c r="F17" i="21"/>
  <c r="L18" i="21"/>
  <c r="K24" i="21"/>
  <c r="L27" i="21"/>
  <c r="I29" i="21"/>
  <c r="E31" i="21"/>
  <c r="C32" i="21"/>
  <c r="M12" i="21"/>
  <c r="N27" i="21"/>
  <c r="B37" i="20"/>
  <c r="C23" i="24"/>
  <c r="J15" i="24"/>
  <c r="J20" i="24"/>
  <c r="N17" i="27"/>
  <c r="N13" i="30"/>
  <c r="N18" i="30"/>
  <c r="H19" i="30"/>
  <c r="L30" i="33"/>
  <c r="L8" i="34"/>
  <c r="L8" i="36" s="1"/>
  <c r="D28" i="42"/>
  <c r="J28" i="42"/>
  <c r="G32" i="42"/>
  <c r="M32" i="42"/>
  <c r="D35" i="42"/>
  <c r="DJ9" i="56"/>
  <c r="G29" i="18"/>
  <c r="G14" i="18"/>
  <c r="N16" i="18"/>
  <c r="J27" i="18"/>
  <c r="D32" i="18"/>
  <c r="N34" i="18"/>
  <c r="F31" i="18"/>
  <c r="F32" i="18"/>
  <c r="F33" i="18"/>
  <c r="D8" i="19"/>
  <c r="D8" i="21" s="1"/>
  <c r="I9" i="21"/>
  <c r="B14" i="19"/>
  <c r="C15" i="21"/>
  <c r="I15" i="21"/>
  <c r="M16" i="21"/>
  <c r="G17" i="21"/>
  <c r="M17" i="21"/>
  <c r="G27" i="21"/>
  <c r="K28" i="21"/>
  <c r="J29" i="21"/>
  <c r="D32" i="21"/>
  <c r="E36" i="21"/>
  <c r="H12" i="21"/>
  <c r="J20" i="21"/>
  <c r="I27" i="21"/>
  <c r="I28" i="21"/>
  <c r="G31" i="21"/>
  <c r="J35" i="21"/>
  <c r="D36" i="21"/>
  <c r="J8" i="22"/>
  <c r="J8" i="24" s="1"/>
  <c r="B27" i="22"/>
  <c r="B27" i="24" s="1"/>
  <c r="H32" i="24"/>
  <c r="B23" i="25"/>
  <c r="B23" i="27" s="1"/>
  <c r="C23" i="27"/>
  <c r="N24" i="27"/>
  <c r="N36" i="27"/>
  <c r="M33" i="27"/>
  <c r="B18" i="28"/>
  <c r="B18" i="30" s="1"/>
  <c r="B34" i="28"/>
  <c r="B13" i="29"/>
  <c r="B13" i="30" s="1"/>
  <c r="G8" i="34"/>
  <c r="B36" i="34"/>
  <c r="C8" i="35"/>
  <c r="C8" i="36" s="1"/>
  <c r="B11" i="35"/>
  <c r="B22" i="35"/>
  <c r="D16" i="42"/>
  <c r="M26" i="42"/>
  <c r="E30" i="42"/>
  <c r="K35" i="42"/>
  <c r="K6" i="110"/>
  <c r="L6" i="111"/>
  <c r="CD6" i="56"/>
  <c r="N37" i="24"/>
  <c r="G12" i="24"/>
  <c r="E19" i="24"/>
  <c r="D28" i="24"/>
  <c r="J28" i="24"/>
  <c r="I8" i="25"/>
  <c r="I8" i="27" s="1"/>
  <c r="G8" i="25"/>
  <c r="G8" i="27" s="1"/>
  <c r="G15" i="27"/>
  <c r="B15" i="26"/>
  <c r="B15" i="27" s="1"/>
  <c r="B16" i="26"/>
  <c r="B16" i="27" s="1"/>
  <c r="I30" i="27"/>
  <c r="C31" i="27"/>
  <c r="H15" i="30"/>
  <c r="G26" i="30"/>
  <c r="J10" i="30"/>
  <c r="J14" i="30"/>
  <c r="J15" i="30"/>
  <c r="B14" i="31"/>
  <c r="I21" i="33"/>
  <c r="B33" i="31"/>
  <c r="B33" i="33" s="1"/>
  <c r="K18" i="33"/>
  <c r="C26" i="33"/>
  <c r="H30" i="33"/>
  <c r="H33" i="33"/>
  <c r="N8" i="34"/>
  <c r="N8" i="36" s="1"/>
  <c r="B23" i="34"/>
  <c r="N25" i="36"/>
  <c r="H27" i="36"/>
  <c r="D8" i="37"/>
  <c r="D8" i="39" s="1"/>
  <c r="J8" i="37"/>
  <c r="J8" i="39" s="1"/>
  <c r="D23" i="39"/>
  <c r="J23" i="39"/>
  <c r="M33" i="39"/>
  <c r="H27" i="42"/>
  <c r="J29" i="42"/>
  <c r="H32" i="42"/>
  <c r="BT13" i="56"/>
  <c r="AD15" i="56"/>
  <c r="AD17" i="56"/>
  <c r="AD21" i="56"/>
  <c r="AD22" i="56"/>
  <c r="AD23" i="56"/>
  <c r="AD24" i="56"/>
  <c r="BT32" i="56"/>
  <c r="B16" i="110"/>
  <c r="M6" i="110"/>
  <c r="K6" i="112"/>
  <c r="D8" i="40"/>
  <c r="B12" i="45"/>
  <c r="I9" i="24"/>
  <c r="G16" i="24"/>
  <c r="M16" i="24"/>
  <c r="J34" i="24"/>
  <c r="M22" i="27"/>
  <c r="N28" i="27"/>
  <c r="J20" i="27"/>
  <c r="J25" i="27"/>
  <c r="J27" i="27"/>
  <c r="J28" i="27"/>
  <c r="N20" i="30"/>
  <c r="M29" i="30"/>
  <c r="G30" i="30"/>
  <c r="D26" i="30"/>
  <c r="J26" i="30"/>
  <c r="I30" i="30"/>
  <c r="G31" i="33"/>
  <c r="L21" i="33"/>
  <c r="F24" i="33"/>
  <c r="K25" i="33"/>
  <c r="B34" i="32"/>
  <c r="B36" i="32"/>
  <c r="B11" i="34"/>
  <c r="B13" i="34"/>
  <c r="B14" i="34"/>
  <c r="B15" i="34"/>
  <c r="B16" i="34"/>
  <c r="B17" i="34"/>
  <c r="B18" i="34"/>
  <c r="B25" i="34"/>
  <c r="B25" i="36" s="1"/>
  <c r="B26" i="35"/>
  <c r="C27" i="36"/>
  <c r="I29" i="36"/>
  <c r="E8" i="37"/>
  <c r="E8" i="39" s="1"/>
  <c r="K8" i="37"/>
  <c r="K8" i="39" s="1"/>
  <c r="N22" i="39"/>
  <c r="I17" i="39"/>
  <c r="N21" i="39"/>
  <c r="G22" i="39"/>
  <c r="K23" i="39"/>
  <c r="K17" i="42"/>
  <c r="K24" i="42"/>
  <c r="AD9" i="56"/>
  <c r="BT15" i="56"/>
  <c r="BT18" i="56"/>
  <c r="BT24" i="56"/>
  <c r="BT33" i="56"/>
  <c r="D6" i="110"/>
  <c r="B8" i="111"/>
  <c r="AH6" i="56"/>
  <c r="AN6" i="56"/>
  <c r="CA6" i="56"/>
  <c r="DO6" i="56"/>
  <c r="C6" i="14"/>
  <c r="B19" i="45"/>
  <c r="B12" i="51"/>
  <c r="I14" i="24"/>
  <c r="F23" i="24"/>
  <c r="F26" i="24"/>
  <c r="L27" i="24"/>
  <c r="E35" i="24"/>
  <c r="G11" i="27"/>
  <c r="M16" i="27"/>
  <c r="N32" i="27"/>
  <c r="E22" i="27"/>
  <c r="K29" i="27"/>
  <c r="K34" i="27"/>
  <c r="G9" i="30"/>
  <c r="F8" i="29"/>
  <c r="F8" i="30" s="1"/>
  <c r="F17" i="30"/>
  <c r="L18" i="30"/>
  <c r="B19" i="29"/>
  <c r="B19" i="30" s="1"/>
  <c r="L19" i="30"/>
  <c r="K24" i="30"/>
  <c r="K25" i="30"/>
  <c r="C32" i="30"/>
  <c r="B34" i="29"/>
  <c r="B35" i="29"/>
  <c r="B36" i="29"/>
  <c r="B37" i="29"/>
  <c r="M8" i="31"/>
  <c r="M8" i="33" s="1"/>
  <c r="C24" i="33"/>
  <c r="M32" i="33"/>
  <c r="B15" i="32"/>
  <c r="G22" i="33"/>
  <c r="D33" i="33"/>
  <c r="B37" i="34"/>
  <c r="G8" i="35"/>
  <c r="H32" i="36"/>
  <c r="H24" i="39"/>
  <c r="K28" i="39"/>
  <c r="K31" i="39"/>
  <c r="J17" i="39"/>
  <c r="L13" i="42"/>
  <c r="B28" i="41"/>
  <c r="B28" i="42" s="1"/>
  <c r="DJ30" i="56"/>
  <c r="J6" i="111"/>
  <c r="D6" i="111"/>
  <c r="B34" i="111"/>
  <c r="E6" i="112"/>
  <c r="J6" i="112"/>
  <c r="M6" i="112"/>
  <c r="BF6" i="56"/>
  <c r="BT6" i="56" s="1"/>
  <c r="DR6" i="56"/>
  <c r="B10" i="45"/>
  <c r="J14" i="24"/>
  <c r="N20" i="24"/>
  <c r="M25" i="24"/>
  <c r="M29" i="24"/>
  <c r="G18" i="27"/>
  <c r="G21" i="27"/>
  <c r="N25" i="27"/>
  <c r="L21" i="27"/>
  <c r="F31" i="27"/>
  <c r="N24" i="30"/>
  <c r="B27" i="28"/>
  <c r="B27" i="30" s="1"/>
  <c r="M16" i="30"/>
  <c r="L23" i="30"/>
  <c r="L24" i="30"/>
  <c r="F25" i="30"/>
  <c r="L25" i="30"/>
  <c r="L26" i="30"/>
  <c r="L28" i="33"/>
  <c r="H12" i="33"/>
  <c r="H21" i="33"/>
  <c r="E29" i="33"/>
  <c r="E32" i="33"/>
  <c r="B35" i="32"/>
  <c r="K8" i="34"/>
  <c r="K8" i="36" s="1"/>
  <c r="B21" i="34"/>
  <c r="B22" i="34"/>
  <c r="J33" i="36"/>
  <c r="N33" i="36"/>
  <c r="M8" i="37"/>
  <c r="M8" i="39" s="1"/>
  <c r="L30" i="39"/>
  <c r="K16" i="39"/>
  <c r="L27" i="39"/>
  <c r="J28" i="39"/>
  <c r="K11" i="42"/>
  <c r="H20" i="42"/>
  <c r="M20" i="42"/>
  <c r="F31" i="42"/>
  <c r="L37" i="42"/>
  <c r="AD12" i="56"/>
  <c r="DJ20" i="56"/>
  <c r="E6" i="111"/>
  <c r="B25" i="111"/>
  <c r="H6" i="112"/>
  <c r="CC6" i="56"/>
  <c r="B17" i="51"/>
  <c r="H6" i="6"/>
  <c r="I8" i="36"/>
  <c r="L8" i="33"/>
  <c r="B29" i="17"/>
  <c r="B29" i="18" s="1"/>
  <c r="M21" i="24"/>
  <c r="E32" i="24"/>
  <c r="K33" i="24"/>
  <c r="L31" i="24"/>
  <c r="F33" i="24"/>
  <c r="E29" i="24"/>
  <c r="B34" i="16"/>
  <c r="N30" i="24"/>
  <c r="E8" i="25"/>
  <c r="H28" i="24"/>
  <c r="I32" i="24"/>
  <c r="B19" i="25"/>
  <c r="B19" i="27" s="1"/>
  <c r="F28" i="36"/>
  <c r="L28" i="36"/>
  <c r="G11" i="39"/>
  <c r="F12" i="39"/>
  <c r="J18" i="30"/>
  <c r="G27" i="33"/>
  <c r="B17" i="35"/>
  <c r="G28" i="36"/>
  <c r="N10" i="39"/>
  <c r="N29" i="39"/>
  <c r="E26" i="33"/>
  <c r="N8" i="29"/>
  <c r="N8" i="30" s="1"/>
  <c r="B12" i="31"/>
  <c r="B12" i="33" s="1"/>
  <c r="M8" i="34"/>
  <c r="M8" i="36" s="1"/>
  <c r="K19" i="36"/>
  <c r="H23" i="36"/>
  <c r="B34" i="37"/>
  <c r="E19" i="39"/>
  <c r="K19" i="39"/>
  <c r="B27" i="38"/>
  <c r="B27" i="39" s="1"/>
  <c r="J29" i="39"/>
  <c r="C13" i="30"/>
  <c r="K33" i="33"/>
  <c r="D29" i="36"/>
  <c r="L18" i="39"/>
  <c r="D26" i="42"/>
  <c r="B26" i="41"/>
  <c r="B26" i="42" s="1"/>
  <c r="N32" i="33"/>
  <c r="K28" i="36"/>
  <c r="M19" i="39"/>
  <c r="BT8" i="56"/>
  <c r="V38" i="5"/>
  <c r="B29" i="21" l="1"/>
  <c r="B23" i="21"/>
  <c r="B26" i="33"/>
  <c r="B13" i="27"/>
  <c r="B15" i="18"/>
  <c r="B16" i="18"/>
  <c r="B26" i="36"/>
  <c r="B37" i="24"/>
  <c r="B34" i="27"/>
  <c r="B14" i="24"/>
  <c r="B11" i="30"/>
  <c r="B32" i="36"/>
  <c r="B29" i="24"/>
  <c r="B9" i="24"/>
  <c r="B35" i="27"/>
  <c r="B37" i="27"/>
  <c r="B9" i="21"/>
  <c r="B11" i="24"/>
  <c r="B22" i="30"/>
  <c r="B31" i="24"/>
  <c r="B28" i="24"/>
  <c r="B31" i="21"/>
  <c r="B34" i="21"/>
  <c r="B23" i="36"/>
  <c r="B14" i="21"/>
  <c r="E8" i="21"/>
  <c r="B20" i="27"/>
  <c r="B31" i="30"/>
  <c r="B24" i="27"/>
  <c r="B30" i="21"/>
  <c r="B16" i="24"/>
  <c r="B16" i="21"/>
  <c r="B14" i="18"/>
  <c r="B28" i="27"/>
  <c r="B11" i="21"/>
  <c r="B26" i="24"/>
  <c r="B28" i="21"/>
  <c r="B25" i="30"/>
  <c r="B15" i="30"/>
  <c r="B31" i="27"/>
  <c r="B18" i="24"/>
  <c r="B33" i="24"/>
  <c r="B20" i="24"/>
  <c r="B24" i="24"/>
  <c r="B35" i="21"/>
  <c r="B36" i="21"/>
  <c r="B26" i="21"/>
  <c r="B19" i="21"/>
  <c r="B22" i="21"/>
  <c r="B32" i="21"/>
  <c r="B10" i="21"/>
  <c r="B13" i="21"/>
  <c r="B27" i="21"/>
  <c r="M8" i="18"/>
  <c r="B37" i="18"/>
  <c r="B36" i="18"/>
  <c r="B34" i="18"/>
  <c r="B24" i="18"/>
  <c r="E8" i="18"/>
  <c r="L8" i="18"/>
  <c r="DJ6" i="56"/>
  <c r="B17" i="21"/>
  <c r="B9" i="30"/>
  <c r="B13" i="18"/>
  <c r="B12" i="30"/>
  <c r="B15" i="21"/>
  <c r="B22" i="24"/>
  <c r="B32" i="24"/>
  <c r="G8" i="18"/>
  <c r="B35" i="18"/>
  <c r="B20" i="21"/>
  <c r="B6" i="112"/>
  <c r="B6" i="111"/>
  <c r="B6" i="110"/>
  <c r="B33" i="21"/>
  <c r="K8" i="18"/>
  <c r="B26" i="30"/>
  <c r="M8" i="21"/>
  <c r="B26" i="18"/>
  <c r="B9" i="18"/>
  <c r="B12" i="18"/>
  <c r="B8" i="28"/>
  <c r="B25" i="21"/>
  <c r="B30" i="36"/>
  <c r="B9" i="27"/>
  <c r="B21" i="18"/>
  <c r="B27" i="18"/>
  <c r="B8" i="31"/>
  <c r="B8" i="33" s="1"/>
  <c r="B31" i="36"/>
  <c r="AD6" i="56"/>
  <c r="B12" i="21"/>
  <c r="B28" i="18"/>
  <c r="B8" i="34"/>
  <c r="G8" i="36"/>
  <c r="B8" i="19"/>
  <c r="B8" i="35"/>
  <c r="C8" i="18"/>
  <c r="B8" i="17"/>
  <c r="B8" i="40"/>
  <c r="B8" i="42" s="1"/>
  <c r="D8" i="42"/>
  <c r="B37" i="21"/>
  <c r="B8" i="16"/>
  <c r="B22" i="36"/>
  <c r="B8" i="22"/>
  <c r="B8" i="24" s="1"/>
  <c r="B8" i="20"/>
  <c r="D8" i="30"/>
  <c r="C8" i="24"/>
  <c r="B8" i="25"/>
  <c r="B8" i="27" s="1"/>
  <c r="E8" i="27"/>
  <c r="B8" i="37"/>
  <c r="B8" i="39" s="1"/>
  <c r="B34" i="39"/>
  <c r="B8" i="29"/>
  <c r="B8" i="30" l="1"/>
  <c r="B8" i="36"/>
  <c r="B8" i="18"/>
  <c r="B8" i="21"/>
</calcChain>
</file>

<file path=xl/sharedStrings.xml><?xml version="1.0" encoding="utf-8"?>
<sst xmlns="http://schemas.openxmlformats.org/spreadsheetml/2006/main" count="10149" uniqueCount="636">
  <si>
    <t>2000</t>
  </si>
  <si>
    <t>2001</t>
  </si>
  <si>
    <t>2002</t>
  </si>
  <si>
    <t>Subsector pecuario</t>
  </si>
  <si>
    <t xml:space="preserve">    Ave</t>
  </si>
  <si>
    <t>Ovino</t>
  </si>
  <si>
    <t>Porcino</t>
  </si>
  <si>
    <t>Vacuno</t>
  </si>
  <si>
    <t>Caprino</t>
  </si>
  <si>
    <t>Alpaca</t>
  </si>
  <si>
    <t>Llama</t>
  </si>
  <si>
    <t>Fibra Alpaca</t>
  </si>
  <si>
    <t>Fibra Llama</t>
  </si>
  <si>
    <t>Lana</t>
  </si>
  <si>
    <t>Ovino 1/</t>
  </si>
  <si>
    <t>Vacuno 1/</t>
  </si>
  <si>
    <t>Huevo</t>
  </si>
  <si>
    <t>Especie / Producto</t>
  </si>
  <si>
    <t>Región</t>
  </si>
  <si>
    <t>Ave</t>
  </si>
  <si>
    <t>LLama</t>
  </si>
  <si>
    <t>Tumbes</t>
  </si>
  <si>
    <t>Piura</t>
  </si>
  <si>
    <t>Lambayeque</t>
  </si>
  <si>
    <t>La Libertad</t>
  </si>
  <si>
    <t>Cajamarca</t>
  </si>
  <si>
    <t xml:space="preserve">    Cajamarca</t>
  </si>
  <si>
    <t xml:space="preserve">    Chota</t>
  </si>
  <si>
    <t xml:space="preserve">    Jaén</t>
  </si>
  <si>
    <t>Amazonas</t>
  </si>
  <si>
    <t>Ancash</t>
  </si>
  <si>
    <t>Lima</t>
  </si>
  <si>
    <t>Ica</t>
  </si>
  <si>
    <t>Huánuco</t>
  </si>
  <si>
    <t>Pasco</t>
  </si>
  <si>
    <t>Junín</t>
  </si>
  <si>
    <t>Huancavelica</t>
  </si>
  <si>
    <t>Arequipa</t>
  </si>
  <si>
    <t>Moquegua</t>
  </si>
  <si>
    <t>Tacna</t>
  </si>
  <si>
    <t>Ayacucho</t>
  </si>
  <si>
    <t>Apurímac</t>
  </si>
  <si>
    <t xml:space="preserve">    Abancay</t>
  </si>
  <si>
    <t xml:space="preserve">    Andahuaylas</t>
  </si>
  <si>
    <t>Cusco</t>
  </si>
  <si>
    <t>Puno</t>
  </si>
  <si>
    <t>San Martín</t>
  </si>
  <si>
    <t>Loreto</t>
  </si>
  <si>
    <t>Ucayali</t>
  </si>
  <si>
    <t>Madre de Dios</t>
  </si>
  <si>
    <t>-</t>
  </si>
  <si>
    <t>Población (Miles)</t>
  </si>
  <si>
    <t xml:space="preserve"> 1/  Precio en chacra de animales en  pie.</t>
  </si>
  <si>
    <t>Variable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</si>
  <si>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</si>
  <si>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</si>
  <si>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</si>
  <si>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</si>
  <si>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</si>
  <si>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</si>
  <si>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</si>
  <si>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</si>
  <si>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</si>
  <si>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</si>
  <si>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</si>
  <si>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</si>
  <si>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</si>
  <si>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Ave </t>
  </si>
  <si>
    <t xml:space="preserve">Porcino </t>
  </si>
  <si>
    <t xml:space="preserve">Vacuno </t>
  </si>
  <si>
    <t xml:space="preserve">Caprino </t>
  </si>
  <si>
    <t xml:space="preserve">Alpaca </t>
  </si>
  <si>
    <t xml:space="preserve">Llama </t>
  </si>
  <si>
    <t>Alpacas esquiladas</t>
  </si>
  <si>
    <t>Lana ovino</t>
  </si>
  <si>
    <t xml:space="preserve"> -</t>
  </si>
  <si>
    <t>Vacas en Ordeño</t>
  </si>
  <si>
    <t>Producto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</si>
  <si>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</si>
  <si>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</si>
  <si>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</si>
  <si>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</si>
  <si>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</si>
  <si>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</si>
  <si>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</si>
  <si>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</si>
  <si>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</si>
  <si>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</si>
  <si>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</si>
  <si>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</si>
  <si>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Nacional</t>
  </si>
  <si>
    <t xml:space="preserve">   Cajamarca</t>
  </si>
  <si>
    <t xml:space="preserve">   Chota</t>
  </si>
  <si>
    <t xml:space="preserve">   Jaén</t>
  </si>
  <si>
    <t xml:space="preserve">   Abancay</t>
  </si>
  <si>
    <t xml:space="preserve">   Andahuaylas</t>
  </si>
  <si>
    <t>Total Nacional</t>
  </si>
  <si>
    <t xml:space="preserve">     Cajamarca</t>
  </si>
  <si>
    <t xml:space="preserve">     Chota</t>
  </si>
  <si>
    <t xml:space="preserve">     Jaén</t>
  </si>
  <si>
    <t xml:space="preserve">     Abancay</t>
  </si>
  <si>
    <t xml:space="preserve">     Andahuaylas</t>
  </si>
  <si>
    <t>San  Martín</t>
  </si>
  <si>
    <t>Promedio</t>
  </si>
  <si>
    <t>Especie</t>
  </si>
  <si>
    <t>Unidades</t>
  </si>
  <si>
    <t>Ene-Dic</t>
  </si>
  <si>
    <t xml:space="preserve">Total Nacional </t>
  </si>
  <si>
    <t xml:space="preserve">Promedio Nacional </t>
  </si>
  <si>
    <t>Total</t>
  </si>
  <si>
    <t>Mes</t>
  </si>
  <si>
    <t>Año</t>
  </si>
  <si>
    <t>Pavo</t>
  </si>
  <si>
    <t>Cuadro     87    .  Perú:Abastecimiento de carne y</t>
  </si>
  <si>
    <t>Carnes</t>
  </si>
  <si>
    <t>Pesca-</t>
  </si>
  <si>
    <t>do 2/</t>
  </si>
  <si>
    <t>Pollo</t>
  </si>
  <si>
    <t>Fuente:MINAG-DGIA.</t>
  </si>
  <si>
    <t xml:space="preserve">     2/Ministerio de Pesquería</t>
  </si>
  <si>
    <t>Leche</t>
  </si>
  <si>
    <t>Polvo</t>
  </si>
  <si>
    <t>Entera</t>
  </si>
  <si>
    <t xml:space="preserve">Grasa </t>
  </si>
  <si>
    <t>Anhidra</t>
  </si>
  <si>
    <t>Habitantes</t>
  </si>
  <si>
    <t>Gallina</t>
  </si>
  <si>
    <t xml:space="preserve">     Jaen</t>
  </si>
  <si>
    <t>anual</t>
  </si>
  <si>
    <t>Puno  *</t>
  </si>
  <si>
    <t>Departamento</t>
  </si>
  <si>
    <t xml:space="preserve">Moquegua </t>
  </si>
  <si>
    <t>Línea carne</t>
  </si>
  <si>
    <t>(Miles)</t>
  </si>
  <si>
    <t>Línea postura</t>
  </si>
  <si>
    <t xml:space="preserve">Carne pollo </t>
  </si>
  <si>
    <t>Volumen</t>
  </si>
  <si>
    <t>Rendimiento</t>
  </si>
  <si>
    <t>Postura</t>
  </si>
  <si>
    <t>Reproductoras</t>
  </si>
  <si>
    <t xml:space="preserve">  Importación</t>
  </si>
  <si>
    <t xml:space="preserve">  Producción</t>
  </si>
  <si>
    <t xml:space="preserve">  Colocación</t>
  </si>
  <si>
    <t xml:space="preserve">  Exportación</t>
  </si>
  <si>
    <t>NORTE</t>
  </si>
  <si>
    <t xml:space="preserve">   Tumbes</t>
  </si>
  <si>
    <t xml:space="preserve">   Piura</t>
  </si>
  <si>
    <t xml:space="preserve">   Lambayeque</t>
  </si>
  <si>
    <t xml:space="preserve">   La Libertad</t>
  </si>
  <si>
    <t xml:space="preserve">   Amazonas</t>
  </si>
  <si>
    <t>CENTRO</t>
  </si>
  <si>
    <t>SUR</t>
  </si>
  <si>
    <t xml:space="preserve">   Moquegua</t>
  </si>
  <si>
    <t xml:space="preserve">   Ayacucho</t>
  </si>
  <si>
    <t xml:space="preserve">   Apurímac</t>
  </si>
  <si>
    <t xml:space="preserve">   Cusco</t>
  </si>
  <si>
    <t xml:space="preserve">   Puno</t>
  </si>
  <si>
    <t>ORIENTE</t>
  </si>
  <si>
    <t xml:space="preserve">   Loreto</t>
  </si>
  <si>
    <t xml:space="preserve">   Ucayali</t>
  </si>
  <si>
    <t>--</t>
  </si>
  <si>
    <t xml:space="preserve">   Ancash </t>
  </si>
  <si>
    <t xml:space="preserve">   Lima</t>
  </si>
  <si>
    <t xml:space="preserve">   Ica </t>
  </si>
  <si>
    <t xml:space="preserve">   Huánuco</t>
  </si>
  <si>
    <t xml:space="preserve">   Huancavelica</t>
  </si>
  <si>
    <t xml:space="preserve">   Junín</t>
  </si>
  <si>
    <t xml:space="preserve">   Pasco</t>
  </si>
  <si>
    <t xml:space="preserve">   Arequipa</t>
  </si>
  <si>
    <t xml:space="preserve">   Tacna </t>
  </si>
  <si>
    <t xml:space="preserve">   San Martin</t>
  </si>
  <si>
    <t xml:space="preserve">   M. de Dios</t>
  </si>
  <si>
    <t>Gallina Negra</t>
  </si>
  <si>
    <t>Gallina Blanca</t>
  </si>
  <si>
    <t>Gallina Mora</t>
  </si>
  <si>
    <t>Pato</t>
  </si>
  <si>
    <t>Gallo</t>
  </si>
  <si>
    <t>Fuente:Sunat-Aduanas</t>
  </si>
  <si>
    <t>Sector agropecuario</t>
  </si>
  <si>
    <t>Subsector agrícola</t>
  </si>
  <si>
    <t>Sector / Producto</t>
  </si>
  <si>
    <t xml:space="preserve">    Subsector pecuario</t>
  </si>
  <si>
    <t xml:space="preserve"> </t>
  </si>
  <si>
    <t>Tasa</t>
  </si>
  <si>
    <t>Crec.</t>
  </si>
  <si>
    <t>Gallinas en Postura</t>
  </si>
  <si>
    <t>PROMEDIO</t>
  </si>
  <si>
    <t xml:space="preserve">Total </t>
  </si>
  <si>
    <t>Carne</t>
  </si>
  <si>
    <t>Pescado</t>
  </si>
  <si>
    <t xml:space="preserve">Leche </t>
  </si>
  <si>
    <t xml:space="preserve"> (LPD) </t>
  </si>
  <si>
    <t xml:space="preserve"> (LEP) </t>
  </si>
  <si>
    <t xml:space="preserve"> (GAL) </t>
  </si>
  <si>
    <t>Fresca</t>
  </si>
  <si>
    <t xml:space="preserve">2017 </t>
  </si>
  <si>
    <t>2017</t>
  </si>
  <si>
    <t xml:space="preserve">2018 </t>
  </si>
  <si>
    <t>Gallina Colorada</t>
  </si>
  <si>
    <t xml:space="preserve">Camal </t>
  </si>
  <si>
    <r>
      <t xml:space="preserve">Industria avícola </t>
    </r>
    <r>
      <rPr>
        <vertAlign val="superscript"/>
        <sz val="8"/>
        <color theme="1"/>
        <rFont val="Arial Narrow"/>
        <family val="2"/>
      </rPr>
      <t>1</t>
    </r>
  </si>
  <si>
    <r>
      <t xml:space="preserve">Ave </t>
    </r>
    <r>
      <rPr>
        <vertAlign val="superscript"/>
        <sz val="8"/>
        <color theme="1"/>
        <rFont val="Arial Narrow"/>
        <family val="2"/>
      </rPr>
      <t>1</t>
    </r>
  </si>
  <si>
    <r>
      <t xml:space="preserve">Ovino </t>
    </r>
    <r>
      <rPr>
        <vertAlign val="superscript"/>
        <sz val="8"/>
        <color theme="1"/>
        <rFont val="Arial Narrow"/>
        <family val="2"/>
      </rPr>
      <t>1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</si>
  <si>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1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</si>
  <si>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1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</si>
  <si>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1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</si>
  <si>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1</t>
    </r>
  </si>
  <si>
    <r>
      <t xml:space="preserve">Llama </t>
    </r>
    <r>
      <rPr>
        <vertAlign val="superscript"/>
        <sz val="8"/>
        <color theme="1"/>
        <rFont val="Arial Narrow"/>
        <family val="2"/>
      </rPr>
      <t>1</t>
    </r>
  </si>
  <si>
    <r>
      <t xml:space="preserve">Carne ave </t>
    </r>
    <r>
      <rPr>
        <vertAlign val="superscript"/>
        <sz val="8"/>
        <color theme="1"/>
        <rFont val="Arial Narrow"/>
        <family val="2"/>
      </rPr>
      <t>1</t>
    </r>
  </si>
  <si>
    <r>
      <t xml:space="preserve">En granja </t>
    </r>
    <r>
      <rPr>
        <vertAlign val="superscript"/>
        <sz val="8"/>
        <color theme="1"/>
        <rFont val="Arial Narrow"/>
        <family val="2"/>
      </rPr>
      <t>2</t>
    </r>
  </si>
  <si>
    <r>
      <t xml:space="preserve">En centro de acopio </t>
    </r>
    <r>
      <rPr>
        <vertAlign val="superscript"/>
        <sz val="8"/>
        <color theme="1"/>
        <rFont val="Arial Narrow"/>
        <family val="2"/>
      </rPr>
      <t>2</t>
    </r>
  </si>
  <si>
    <r>
      <t xml:space="preserve">En camal </t>
    </r>
    <r>
      <rPr>
        <vertAlign val="superscript"/>
        <sz val="8"/>
        <color theme="1"/>
        <rFont val="Arial Narrow"/>
        <family val="2"/>
      </rPr>
      <t>3</t>
    </r>
  </si>
  <si>
    <r>
      <t xml:space="preserve">Al consumidor </t>
    </r>
    <r>
      <rPr>
        <vertAlign val="superscript"/>
        <sz val="8"/>
        <color theme="1"/>
        <rFont val="Arial Narrow"/>
        <family val="2"/>
      </rPr>
      <t>3</t>
    </r>
  </si>
  <si>
    <t>Saca (Unidades)</t>
  </si>
  <si>
    <t>Gallinas (Unidades)</t>
  </si>
  <si>
    <t>Abastecimiento (Lima Metropolitana)</t>
  </si>
  <si>
    <t>Saca (Miles)</t>
  </si>
  <si>
    <t>Vacas (Unidades)</t>
  </si>
  <si>
    <t>(Toneladas)</t>
  </si>
  <si>
    <t xml:space="preserve">        (%)</t>
  </si>
  <si>
    <t xml:space="preserve">        (Millones de soles a precios 2007)</t>
  </si>
  <si>
    <t xml:space="preserve">        (Unidades)</t>
  </si>
  <si>
    <t>Esquilados (Unidades)</t>
  </si>
  <si>
    <t>Huevo Gallina</t>
  </si>
  <si>
    <t>Leche Vaca</t>
  </si>
  <si>
    <t>Lana Ovino</t>
  </si>
  <si>
    <t>sigue…</t>
  </si>
  <si>
    <t>continúa C.6</t>
  </si>
  <si>
    <t>continúa C.5</t>
  </si>
  <si>
    <t xml:space="preserve">       (Unidades)</t>
  </si>
  <si>
    <t xml:space="preserve">        (Toneladas)</t>
  </si>
  <si>
    <t xml:space="preserve">       (Kg/Unidad )</t>
  </si>
  <si>
    <t xml:space="preserve">         (Unidades)</t>
  </si>
  <si>
    <t>Menudencia</t>
  </si>
  <si>
    <t>Huevo de Gallina</t>
  </si>
  <si>
    <t>Leche Fresca de Vaca</t>
  </si>
  <si>
    <t xml:space="preserve">          (Toneladas)</t>
  </si>
  <si>
    <t xml:space="preserve">    Huevo de Gallina</t>
  </si>
  <si>
    <t xml:space="preserve">          (Unidades)</t>
  </si>
  <si>
    <t xml:space="preserve">  -    </t>
  </si>
  <si>
    <t xml:space="preserve">  -      </t>
  </si>
  <si>
    <t xml:space="preserve">  -   </t>
  </si>
  <si>
    <t xml:space="preserve">  -       </t>
  </si>
  <si>
    <t xml:space="preserve"> -      </t>
  </si>
  <si>
    <t xml:space="preserve"> -        </t>
  </si>
  <si>
    <t xml:space="preserve">          (Unidades )</t>
  </si>
  <si>
    <t xml:space="preserve"> -    </t>
  </si>
  <si>
    <t>Toneladas</t>
  </si>
  <si>
    <t xml:space="preserve"> -       </t>
  </si>
  <si>
    <t xml:space="preserve">C.88  PERÚ: BENEFICIO DE GANADO OVINO EN CENTROS DE BENEFICIO SEGÚN REGIÓN, </t>
  </si>
  <si>
    <t xml:space="preserve">           (Unidades)</t>
  </si>
  <si>
    <t xml:space="preserve"> Tumbes</t>
  </si>
  <si>
    <t xml:space="preserve"> Piura</t>
  </si>
  <si>
    <t xml:space="preserve"> Lambayeque</t>
  </si>
  <si>
    <t xml:space="preserve"> La Libertad</t>
  </si>
  <si>
    <t xml:space="preserve"> Amazonas</t>
  </si>
  <si>
    <t xml:space="preserve"> Ancash</t>
  </si>
  <si>
    <t xml:space="preserve"> Lima</t>
  </si>
  <si>
    <t xml:space="preserve"> Ica</t>
  </si>
  <si>
    <t xml:space="preserve"> Huánuco</t>
  </si>
  <si>
    <t xml:space="preserve"> Pasco</t>
  </si>
  <si>
    <t xml:space="preserve"> Junín</t>
  </si>
  <si>
    <t xml:space="preserve"> Huancavelica</t>
  </si>
  <si>
    <t xml:space="preserve"> Arequipa</t>
  </si>
  <si>
    <t xml:space="preserve"> Moquegua</t>
  </si>
  <si>
    <t xml:space="preserve"> Tacna</t>
  </si>
  <si>
    <t xml:space="preserve"> Ayacucho</t>
  </si>
  <si>
    <t xml:space="preserve"> Apurimac</t>
  </si>
  <si>
    <t xml:space="preserve">      Abancay</t>
  </si>
  <si>
    <t xml:space="preserve">      Andahuaylas</t>
  </si>
  <si>
    <t xml:space="preserve"> Cusco   </t>
  </si>
  <si>
    <t xml:space="preserve"> Puno</t>
  </si>
  <si>
    <t xml:space="preserve"> San Martín</t>
  </si>
  <si>
    <t xml:space="preserve"> Loreto</t>
  </si>
  <si>
    <t xml:space="preserve"> Ucayali</t>
  </si>
  <si>
    <t xml:space="preserve"> Madre de Dios</t>
  </si>
  <si>
    <t xml:space="preserve"> Cajamarca</t>
  </si>
  <si>
    <t xml:space="preserve"> (  t  )</t>
  </si>
  <si>
    <t xml:space="preserve">                   1/Incleye nacional e importada</t>
  </si>
  <si>
    <t>Cuadro    88     .  Perú : Abastecimiento de carne y</t>
  </si>
  <si>
    <t>NACIONAL</t>
  </si>
  <si>
    <t>IMPORTADA ( Leche fluida )</t>
  </si>
  <si>
    <r>
      <t xml:space="preserve">Pescado </t>
    </r>
    <r>
      <rPr>
        <b/>
        <vertAlign val="superscript"/>
        <sz val="8"/>
        <rFont val="Arial Narrow"/>
        <family val="2"/>
      </rPr>
      <t>2</t>
    </r>
  </si>
  <si>
    <r>
      <t xml:space="preserve">Ave </t>
    </r>
    <r>
      <rPr>
        <b/>
        <vertAlign val="superscript"/>
        <sz val="8"/>
        <rFont val="Arial Narrow"/>
        <family val="2"/>
      </rPr>
      <t>1</t>
    </r>
  </si>
  <si>
    <r>
      <t xml:space="preserve">Pollo </t>
    </r>
    <r>
      <rPr>
        <b/>
        <vertAlign val="superscript"/>
        <sz val="8"/>
        <rFont val="Arial Narrow"/>
        <family val="2"/>
      </rPr>
      <t>1</t>
    </r>
  </si>
  <si>
    <r>
      <t xml:space="preserve">Ovino </t>
    </r>
    <r>
      <rPr>
        <b/>
        <vertAlign val="superscript"/>
        <sz val="8"/>
        <rFont val="Arial Narrow"/>
        <family val="2"/>
      </rPr>
      <t>1</t>
    </r>
  </si>
  <si>
    <r>
      <t xml:space="preserve">Porcino </t>
    </r>
    <r>
      <rPr>
        <b/>
        <vertAlign val="superscript"/>
        <sz val="8"/>
        <rFont val="Arial Narrow"/>
        <family val="2"/>
      </rPr>
      <t>1</t>
    </r>
  </si>
  <si>
    <r>
      <t xml:space="preserve">Vacuno </t>
    </r>
    <r>
      <rPr>
        <b/>
        <vertAlign val="superscript"/>
        <sz val="8"/>
        <rFont val="Arial Narrow"/>
        <family val="2"/>
      </rPr>
      <t>1</t>
    </r>
  </si>
  <si>
    <r>
      <t>Pescado</t>
    </r>
    <r>
      <rPr>
        <b/>
        <vertAlign val="superscript"/>
        <sz val="8"/>
        <rFont val="Arial Narrow"/>
        <family val="2"/>
      </rPr>
      <t>2</t>
    </r>
  </si>
  <si>
    <t xml:space="preserve">           (Toneladas)</t>
  </si>
  <si>
    <r>
      <t>Pescado</t>
    </r>
    <r>
      <rPr>
        <b/>
        <vertAlign val="superscript"/>
        <sz val="8"/>
        <rFont val="Arial Narrow"/>
        <family val="2"/>
      </rPr>
      <t xml:space="preserve"> 2</t>
    </r>
  </si>
  <si>
    <t xml:space="preserve">            (Toneladas)</t>
  </si>
  <si>
    <t>IMPORTADA (Leche fluida)</t>
  </si>
  <si>
    <r>
      <t xml:space="preserve">Granja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</si>
  <si>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Centro Acopio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</si>
  <si>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</si>
  <si>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Camal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</si>
  <si>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3</t>
    </r>
  </si>
  <si>
    <r>
      <t xml:space="preserve">Leche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</si>
  <si>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Fibra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</si>
  <si>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b/>
        <vertAlign val="superscript"/>
        <sz val="8"/>
        <color theme="1"/>
        <rFont val="Arial Narrow"/>
        <family val="2"/>
      </rPr>
      <t>2</t>
    </r>
  </si>
  <si>
    <t>(S/ x US$)</t>
  </si>
  <si>
    <t>(Unidad/Hab/Año)</t>
  </si>
  <si>
    <t>Unidad de Medida</t>
  </si>
  <si>
    <t>LINEA CARNE</t>
  </si>
  <si>
    <t>LINEA POSTURA</t>
  </si>
  <si>
    <t xml:space="preserve">            (Unidades)</t>
  </si>
  <si>
    <t xml:space="preserve">  2018</t>
  </si>
  <si>
    <t xml:space="preserve">   2011</t>
  </si>
  <si>
    <t xml:space="preserve">   2012</t>
  </si>
  <si>
    <t xml:space="preserve">   2013</t>
  </si>
  <si>
    <t xml:space="preserve">   2014</t>
  </si>
  <si>
    <t xml:space="preserve">   2015</t>
  </si>
  <si>
    <t xml:space="preserve">   2016</t>
  </si>
  <si>
    <t xml:space="preserve">   2017</t>
  </si>
  <si>
    <t>Abuelos (HLH)</t>
  </si>
  <si>
    <t>Huevos Fértiles</t>
  </si>
  <si>
    <t>Padres (Hembras)</t>
  </si>
  <si>
    <t>Pollos BB</t>
  </si>
  <si>
    <t>Pollas BB</t>
  </si>
  <si>
    <t xml:space="preserve">Arequipa </t>
  </si>
  <si>
    <t>Unidad Medida</t>
  </si>
  <si>
    <t>Gallina Reproductora</t>
  </si>
  <si>
    <t xml:space="preserve">            (Miles de Unidades)</t>
  </si>
  <si>
    <t xml:space="preserve">            (Miles de Toneladas)</t>
  </si>
  <si>
    <t xml:space="preserve">Población de Habitantes Nacional </t>
  </si>
  <si>
    <t xml:space="preserve">Población de Habitantes Lima </t>
  </si>
  <si>
    <t>Producción a Nivel Nacional</t>
  </si>
  <si>
    <t>Venta de Pollos (Lima Metropolitana)</t>
  </si>
  <si>
    <t>Precios del Pollo (Lima Metropolitana)</t>
  </si>
  <si>
    <t>Venta de Gallinas (Lima Metropolitana)</t>
  </si>
  <si>
    <t xml:space="preserve">Abastecimiento a Nivel Nacional </t>
  </si>
  <si>
    <t>Consumo Percápita a Nivel Nacional</t>
  </si>
  <si>
    <t>Consumo Percápita (Lima Metropolitana)</t>
  </si>
  <si>
    <t>Tipo de Cambio</t>
  </si>
  <si>
    <t>(Soles/kg)</t>
  </si>
  <si>
    <t>( Soles/kg )</t>
  </si>
  <si>
    <t xml:space="preserve">            (Soles/kg)</t>
  </si>
  <si>
    <t xml:space="preserve"> -  </t>
  </si>
  <si>
    <t>C.104  LIMA METROPOLITANA: EVOLUCIÓN DEL ABASTECIMIENTO DE PRINCIPALES PRODUCTOS PECUARIOS</t>
  </si>
  <si>
    <t>C.105  LIMA METROPOLITANA: EVOLUCIÓN DEL CONSUMO PERCÁPITA DE PRINCIPALES PRODUCTOS PECUARIOS</t>
  </si>
  <si>
    <t>Pasteu-</t>
  </si>
  <si>
    <t>rizada</t>
  </si>
  <si>
    <t>Evapo-</t>
  </si>
  <si>
    <t>rada</t>
  </si>
  <si>
    <t>Descre-</t>
  </si>
  <si>
    <t>mada</t>
  </si>
  <si>
    <t>Conden-</t>
  </si>
  <si>
    <t>sada</t>
  </si>
  <si>
    <t>en</t>
  </si>
  <si>
    <t xml:space="preserve">            (Tonelada)</t>
  </si>
  <si>
    <r>
      <t xml:space="preserve">2020 </t>
    </r>
    <r>
      <rPr>
        <b/>
        <vertAlign val="superscript"/>
        <sz val="8"/>
        <color theme="1"/>
        <rFont val="Arial Narrow"/>
        <family val="2"/>
      </rPr>
      <t>P</t>
    </r>
  </si>
  <si>
    <t xml:space="preserve">2019 </t>
  </si>
  <si>
    <t>2019</t>
  </si>
  <si>
    <r>
      <t>2020</t>
    </r>
    <r>
      <rPr>
        <b/>
        <vertAlign val="superscript"/>
        <sz val="8"/>
        <color theme="1"/>
        <rFont val="Arial Narrow"/>
        <family val="2"/>
      </rPr>
      <t>P</t>
    </r>
  </si>
  <si>
    <t>2020</t>
  </si>
  <si>
    <r>
      <t xml:space="preserve">2020 </t>
    </r>
    <r>
      <rPr>
        <b/>
        <vertAlign val="superscript"/>
        <sz val="8"/>
        <color indexed="63"/>
        <rFont val="Arial Narrow"/>
        <family val="2"/>
      </rPr>
      <t>P</t>
    </r>
  </si>
  <si>
    <t xml:space="preserve">2020 </t>
  </si>
  <si>
    <t>Elaboración: Ministerio de Desarrollo Agrario y Riego - DGESEP-DEA.</t>
  </si>
  <si>
    <r>
      <t xml:space="preserve">2020 </t>
    </r>
    <r>
      <rPr>
        <vertAlign val="superscript"/>
        <sz val="8"/>
        <rFont val="Arial Narrow"/>
        <family val="2"/>
      </rPr>
      <t>P</t>
    </r>
  </si>
  <si>
    <t>C.121  PERÚ: PRECIOS PROMEDIO PAGADOS AL PRODUCTOR DE LECHE FRESCA DE VACA, POR REGIÓN SEGÚN MES, 2020 P.</t>
  </si>
  <si>
    <t>C. 122  PERÚ: PRECIOS PROMEDIO PAGADOS AL PRODUCTOR DE FIBRA DE ALPACA, POR REGIÓN SEGÚN MES, 2020 P.</t>
  </si>
  <si>
    <t>C.123  PERÚ: PRECIOS PROMEDIO PAGADOS AL PRODUCTOR DE FIBRA DE LLAMA, POR REGIÓN SEGÚN MES, 2020 P.</t>
  </si>
  <si>
    <t>C.124  PERÚ: PRECIOS PROMEDIO PAGADOS AL PRODUCTOR DE LANA DE OVINO, POR REGIÓN SEGÚN MES, 2020 P.</t>
  </si>
  <si>
    <r>
      <t xml:space="preserve">    2020 </t>
    </r>
    <r>
      <rPr>
        <b/>
        <vertAlign val="superscript"/>
        <sz val="8"/>
        <color theme="1"/>
        <rFont val="Arial Narrow"/>
        <family val="2"/>
      </rPr>
      <t>P</t>
    </r>
  </si>
  <si>
    <t>Población (Unidades)</t>
  </si>
  <si>
    <t>Elaboración: Ministerio de Desarrollo Agrario y Riego - DGESEP - DEIA</t>
  </si>
  <si>
    <t>Fuente: Direcciones Regionales de Agricultura</t>
  </si>
  <si>
    <t>P Preliminar</t>
  </si>
  <si>
    <t>1/ Precio de animal vivo</t>
  </si>
  <si>
    <t xml:space="preserve">         (Toneladas)</t>
  </si>
  <si>
    <t>… No disponible</t>
  </si>
  <si>
    <t>Fuente:  Gerencias/Direcciones Regionales de Agricultura - Sub Gerencia/Dirección de Estadística /Direccion de Informacion Agraria</t>
  </si>
  <si>
    <t>1  Incluye nacional e importada</t>
  </si>
  <si>
    <t xml:space="preserve"> 2 Incluye fresco, congelado, curado y enlatado</t>
  </si>
  <si>
    <t xml:space="preserve">     2 Ministerio de la Producción</t>
  </si>
  <si>
    <t>* Incluye IGV</t>
  </si>
  <si>
    <t xml:space="preserve"> Fuente:  1 Centros de Acopio</t>
  </si>
  <si>
    <t xml:space="preserve">              2 INEI - Dirección Técnica de Indicadores  Económicos Dirección Ejecutiva de Indices</t>
  </si>
  <si>
    <t>Fuente:  1 Centros de Acopio</t>
  </si>
  <si>
    <t xml:space="preserve">             2 Avinka SA</t>
  </si>
  <si>
    <t xml:space="preserve">             3 INEI - Dirección Técnica de Indicadores  Económicos Dirección Ejecutiva de Indices</t>
  </si>
  <si>
    <t>1 Soles por litro</t>
  </si>
  <si>
    <t>2 Soles por libra</t>
  </si>
  <si>
    <t>Fuente: SIEA</t>
  </si>
  <si>
    <t>Fuente: Sunat-Aduanas</t>
  </si>
  <si>
    <t>Fuente: Plantas de Incubación</t>
  </si>
  <si>
    <t>Fuente: Centros de Acopio de Aves Vivas de Lima Metropolitana y Callao</t>
  </si>
  <si>
    <t xml:space="preserve">C.90  PERÚ: BENEFICIO DE GANADO VACUNO EN CENTROS DE BENEFICIO SEGÚN REGIÓN, </t>
  </si>
  <si>
    <t xml:space="preserve">C.89  PERÚ: BENEFICIO DE GANADO PORCINO EN CENTROS DE BENEFICIO SEGÚN REGIÓN, </t>
  </si>
  <si>
    <t>C.87   LIMA METROPOLITANA: EVOLUCIÓN DE BENEFICIO DE GANADO EN CENTROS DE BENEFICIO POR AÑO,</t>
  </si>
  <si>
    <t xml:space="preserve">        (Miles de toneladas)</t>
  </si>
  <si>
    <t xml:space="preserve">C.1  PERÚ: EVOLUCIÓN  DEL VALOR  BRUTO DE LA PRODUCCIÓN (VBP) AGROPECUARIA POR AÑO, SEGÚN SUB SECTORES Y PRINCIPALES ESPECIES </t>
  </si>
  <si>
    <t>Colocación de Pollos "BB" a nivel Nacional</t>
  </si>
  <si>
    <t xml:space="preserve">          (Kg/Unidad/Año)</t>
  </si>
  <si>
    <t xml:space="preserve">      -</t>
  </si>
  <si>
    <t xml:space="preserve">        -</t>
  </si>
  <si>
    <t xml:space="preserve">C.110  LIMA METROPOLITANA: PRECIOS PROMEDIO* DEL POLLO POR NIVELES DE COMERCIALIZACIÓN, </t>
  </si>
  <si>
    <t xml:space="preserve">C.111  LIMA METROPOLITANA: PRECIOS PROMEDIO DEL POLLO POR NIVELES DE COMERCIALIZACIÓN, </t>
  </si>
  <si>
    <r>
      <t>C.4  PERÚ: POBLACIÓN PECUARIA POR ESPECIE,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</si>
  <si>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2021</t>
    </r>
    <r>
      <rPr>
        <b/>
        <vertAlign val="superscript"/>
        <sz val="8"/>
        <color theme="1"/>
        <rFont val="Arial Narrow"/>
        <family val="2"/>
      </rPr>
      <t>P</t>
    </r>
  </si>
  <si>
    <t>Var. % 21/20</t>
  </si>
  <si>
    <r>
      <t xml:space="preserve">2021 </t>
    </r>
    <r>
      <rPr>
        <b/>
        <vertAlign val="superscript"/>
        <sz val="8"/>
        <color theme="1"/>
        <rFont val="Arial Narrow"/>
        <family val="2"/>
      </rPr>
      <t>P</t>
    </r>
  </si>
  <si>
    <r>
      <t>C.6  PERÚ: POBLACIÓN, SACA, PRODUCCIÓN, RENDIMIENTO Y PRECIOS RECIBIDOS POR EL PRODUCTOR POR MES, SEGÚN PRINCIPALES ESPECIES Y PRODUCTOS PECUARIOS, 2021</t>
    </r>
    <r>
      <rPr>
        <b/>
        <vertAlign val="superscript"/>
        <sz val="9"/>
        <color theme="1"/>
        <rFont val="Arial Narrow"/>
        <family val="2"/>
      </rPr>
      <t>P</t>
    </r>
  </si>
  <si>
    <r>
      <t>C.7  PERÚ: PRODUCCIÓN PECUARIA POR ESPECIE,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</si>
  <si>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C.8  PERÚ: PRODUCCIÓN DE CARNES POR ESPECIE,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</si>
  <si>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C.9  PERÚ: RENDIMIENTO DE CARNES POR ESPECIE,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</si>
  <si>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C.11   PERÚ: PRODUCCIÓN DE PRINCIPALES PRODUCTOS PECUARIOS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</si>
  <si>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C.12  PERÚ: RENDIMIENTO PROMEDIO POR PRODUCTO,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</si>
  <si>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C.13  PERÚ: PRODUCCIÓN PECUARIA POR MES, SEGÚN PRODUCTO, 2021</t>
    </r>
    <r>
      <rPr>
        <b/>
        <vertAlign val="superscript"/>
        <sz val="9"/>
        <color theme="1"/>
        <rFont val="Arial Narrow"/>
        <family val="2"/>
      </rPr>
      <t>P</t>
    </r>
  </si>
  <si>
    <t>C.14  PERÚ: POBLACIÓN DE VACUNOS POR  AÑO, SEGÚN REGIÓN, 2007-2021</t>
  </si>
  <si>
    <t>C.15  PERÚ: PRODUCCIÓN DE VACUNOS POR  AÑO, SEGÚN REGIÓN, 2007-2021</t>
  </si>
  <si>
    <t>2021</t>
  </si>
  <si>
    <t>C.16  PERÚ: PRODUCCIÓN DE CARNE DE VACUNO POR  AÑO, SEGÚN REGIÓN, 2007-2021</t>
  </si>
  <si>
    <r>
      <t xml:space="preserve">2021 </t>
    </r>
    <r>
      <rPr>
        <b/>
        <vertAlign val="superscript"/>
        <sz val="8"/>
        <color indexed="63"/>
        <rFont val="Arial Narrow"/>
        <family val="2"/>
      </rPr>
      <t>P</t>
    </r>
  </si>
  <si>
    <t>C.17  PERÚ: PRECIO RECIBIDO POR EL PRODUCTOR DE VACUNO POR  AÑO, SEGÚN REGIÓN, 2007-2021</t>
  </si>
  <si>
    <t>C.18  PERÚ: VACAS EN ORDEÑO POR  AÑO, SEGÚN REGIÓN, 2007-2021</t>
  </si>
  <si>
    <t>C.19  PERÚ: PRODUCCIÓN DE LECHE FRESCA DE VACA POR  AÑO, SEGÚN REGIÓN, 2007-2021</t>
  </si>
  <si>
    <t>C.20  PERÚ: PRECIO RECIBIDO POR EL PRODUCTOR DE LECHE FRESCA DE VACA POR  AÑO, SEGÚN REGIÓN, 2007-2021</t>
  </si>
  <si>
    <t>C.21  PERÚ: POBLACIÓN DE CAPRINOS POR  AÑO, SEGÚN REGIÓN, 2007-2021</t>
  </si>
  <si>
    <t>C.22  PERÚ: PRODUCCIÓN DE CAPRINOS POR  AÑO, SEGÚN REGIÓN, 2007-2021</t>
  </si>
  <si>
    <t>C.23  PERÚ: PRODUCCIÓN DE CARNE DE CAPRINO POR  AÑO, SEGÚN REGIÓN, 2007-2021</t>
  </si>
  <si>
    <t>C.25  PERÚ: POBLACIÓN DE OVINOS POR  AÑO, SEGÚN REGIÓN, 2007-2021</t>
  </si>
  <si>
    <t>C.26  PERÚ: PRODUCCIÓN DE OVINOS POR  AÑO, SEGÚN REGIÓN, 2007-2021</t>
  </si>
  <si>
    <t>C.27  PERÚ: PRODUCCIÓN DE CARNE DE OVINO POR  AÑO, SEGÚN REGIÓN, 2007-2021</t>
  </si>
  <si>
    <t>C.29  PERÚ: OVINOS ESQUILADOS POR AÑO, SEGÚN  REGIÓN, 2007-2021</t>
  </si>
  <si>
    <t>C.30  PERÚ: PRODUCCIÓN DE LANA  DE OVINO POR  AÑO, SEGÚN REGIÓN, 2007-2021</t>
  </si>
  <si>
    <t>C.31  PERÚ: PRECIO RECIBIDO POR EL PRODUCTOR DE LANA DE OVINO POR  AÑO, SEGÚN REGIÓN, 2007-2021</t>
  </si>
  <si>
    <t>C.32  PERÚ: POBLACIÓN DE PORCINOS POR  AÑO, SEGÚN REGIÓN, 2007-2021</t>
  </si>
  <si>
    <t>C.33  PERÚ: PRODUCCIÓN DE PORCINOS POR  AÑO, SEGÚN REGIÓN, 2007-2021</t>
  </si>
  <si>
    <t>C.34  PERÚ: PRODUCCIÓN DE CARNE DE PORCINO POR AÑO, SEGÚN REGIÓN, 2007-2021</t>
  </si>
  <si>
    <t>C.36  PERÚ: POBLACIÓN DE ALPACAS POR AÑO, SEGÚN REGIÓN, 2007-2021</t>
  </si>
  <si>
    <t>C.37  PERÚ: PRODUCCIÓN DE ALPACAS POR  AÑO, SEGÚN REGION REGIÓN, 2007-2021</t>
  </si>
  <si>
    <t>C.38  PERÚ: PRODUCCIÓN DE CARNE DE ALPACA POR  AÑO, SEGÚN REGIÓN, 2007-2021</t>
  </si>
  <si>
    <t>C.40  PERÚ: ALPACAS ESQUILADAS  POR  AÑO, SEGÚN REGIÓN, 2007-2021</t>
  </si>
  <si>
    <t>C.41  PERÚ: PRODUCCIÓN DE FIBRA DE ALPACA POR  AÑO, SEGÚN REGIÓN, 2007-2021</t>
  </si>
  <si>
    <t>C.42  PERÚ: PRECIO RECIBIDO POR EL PRODUCTOR DE FIBRA DE ALPACA POR  AÑO, SEGÚN REGIÓN, 2007-2021</t>
  </si>
  <si>
    <t>C.43  PERÚ: POBLACIÓN DE LLAMAS POR  AÑO, SEGÚN REGIÓN, 2007-2021</t>
  </si>
  <si>
    <t>C.44  PERÚ: PRODUCCIÓN DE LLAMAS POR  AÑO, SEGÚN REGIÓN, 2007-2021</t>
  </si>
  <si>
    <t>C.45  PERÚ: PRODUCCIÓN DE CARNE DE LLAMA POR  AÑO, SEGÚN REGIÓN, 2007-2021</t>
  </si>
  <si>
    <t>C.47  PERÚ: LLAMAS ESQUILADAS  POR  AÑO, SEGÚN REGIÓN, 2007-2021</t>
  </si>
  <si>
    <t>C.48  PERÚ: PRODUCCIÓN DE FIBRA DE LLAMA POR AÑO, SEGÚN  REGIÓN, 2007-2021</t>
  </si>
  <si>
    <t>C.49  PERÚ: PRECIO RECIBIDO POR EL PRODUCTOR DE FIBRA DE LLAMA POR  AÑO, SEGÚN REGIÓN, 2007-2021</t>
  </si>
  <si>
    <r>
      <t>C.50  PERÚ: PRODUCCIÓN DE AVES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</si>
  <si>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C.53  PERÚ: PRODUCCIÓN DE OVINOS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</si>
  <si>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C.55  PERÚ . RENDIMIENTO PROMEDIO DE CARNE  OVINO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</si>
  <si>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C.56   PERÚ: PRODUCCIÓN DE PORCINOS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</si>
  <si>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C.59   PERÚ: PRODUCCIÓN DE VACUNOS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</si>
  <si>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C.62   PERÚ: PRODUCCIÓN CAPRINO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</si>
  <si>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C.65  PERÚ: PRODUCCIÓN DE ALPACAS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</si>
  <si>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C.68  PERÚ: PRODUCCIÓN DE LLAMAS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</si>
  <si>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C.72  PERÚ: PRODUCCIÓN DE HUEVOS DE GALLINA 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</si>
  <si>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C.73  PERÚ: RENDIMIENTO PROMEDIO DE PRODUCCIÓN DE HUEVO DE GALLINA 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</si>
  <si>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C.74  PERÚ: VACAS EN ORDEÑO 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</si>
  <si>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C.75  PERÚ: PRODUCCIÓN DE LECHE FRESCA DE VACA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</si>
  <si>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C.77  PERÚ: ALPACAS ESQUILADAS POR REGIÓN, SEGÚN MES,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</si>
  <si>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C.78  PERÚ: PRODUCCIÓN DE FIBRA DE ALPACA POR REGIÓN, SEGÚN MES 2021</t>
    </r>
    <r>
      <rPr>
        <b/>
        <vertAlign val="superscript"/>
        <sz val="9"/>
        <color rgb="FF333333"/>
        <rFont val="Arial Narrow"/>
        <family val="2"/>
      </rPr>
      <t>P</t>
    </r>
  </si>
  <si>
    <r>
      <t>C.79  PERÚ: RENDIMIENTO PROMEDIO DE FIBRA DE ALPACA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</si>
  <si>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C.80  PERÚ: LLAMAS ESQUILADAS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</si>
  <si>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C.81  PERÚ: PRODUCCIÓN DE FIBRA DE LLAMA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</si>
  <si>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C.82  PERÚ: RENDIMIENTO PROMEDIO DE FIBRA  DE LLAMA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</si>
  <si>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C.83  PERÚ: OVINOS ESQUILADOS POR MES SEGÚ REGIÓN, 2021</t>
    </r>
    <r>
      <rPr>
        <b/>
        <sz val="9"/>
        <color rgb="FF333333"/>
        <rFont val="Arial Narrow"/>
        <family val="2"/>
      </rPr>
      <t>P</t>
    </r>
  </si>
  <si>
    <r>
      <t>C.84   PERÚ: PRODUCCIÓN DE LANA DE OVINO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</si>
  <si>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C.85  PERÚ: RENDIMIENTO PROMEDIO DE LANA DE OVINO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</si>
  <si>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t>C.86  PERÚ: EVOLUCIÓN DEL BENEFICIO DE GANADO EN CENTROS DE BENEFICIO POR AÑO SEGÚN ESPECIE, 2012-2021</t>
  </si>
  <si>
    <t xml:space="preserve">          SEGÚN ESPECIE, 2012-2021</t>
  </si>
  <si>
    <t xml:space="preserve">          2020-2021</t>
  </si>
  <si>
    <r>
      <t xml:space="preserve">2021 </t>
    </r>
    <r>
      <rPr>
        <vertAlign val="superscript"/>
        <sz val="8"/>
        <rFont val="Arial Narrow"/>
        <family val="2"/>
      </rPr>
      <t>P</t>
    </r>
  </si>
  <si>
    <t>C.100  PERÚ: EVOLUCIÓN DEL ABASTECIMIENTO DE PRINCIPALES PRODUCTOS PECUARIOS SEGÚN AÑO, 2007-2021</t>
  </si>
  <si>
    <t>C.101  PERÚ: EVOLUCIÓN DEL CONSUMO PERCÁPITA DE PRINCIPALES PRODUCTOS PECUARIOS SEGÚN AÑO, 2007-2021</t>
  </si>
  <si>
    <t>C.103  PERÚ: ABASTECIMIENTO DE CARNE Y PESCADO Y HUEVO SEGÚN MES, 2020</t>
  </si>
  <si>
    <r>
      <t>C.102  PERÚ: ABASTECIMIENTO DE CARNE Y PESCADO Y HUEVO SEGÚN MES, 2021</t>
    </r>
    <r>
      <rPr>
        <b/>
        <vertAlign val="superscript"/>
        <sz val="9"/>
        <rFont val="Arial Narrow"/>
        <family val="2"/>
      </rPr>
      <t>P</t>
    </r>
  </si>
  <si>
    <t xml:space="preserve">            SEGÚN AÑO, 2007-2021</t>
  </si>
  <si>
    <t>C.107  LIMA: ABASTECIMIENTO DE CARNE Y PESCADO SEGÚN MES, 2020</t>
  </si>
  <si>
    <r>
      <t>C.106  LIMA: ABASTECIMIENTO DE CARNE Y PESCADO SEGÚN MES, 2021</t>
    </r>
    <r>
      <rPr>
        <b/>
        <vertAlign val="superscript"/>
        <sz val="9"/>
        <rFont val="Arial Narrow"/>
        <family val="2"/>
      </rPr>
      <t>P</t>
    </r>
  </si>
  <si>
    <t>C.108  PERÚ: ABASTECIMIENTO DE LECHE NACIONAL E IMPORTADA FLUIDA SEGÚN AÑO, 2007-2021</t>
  </si>
  <si>
    <t>C.109  PERÚ: CONSUMO PERCÁPITA DE LECHE NACIONAL E IMPORTADA SEGÚN AÑO, 2007-2021</t>
  </si>
  <si>
    <t>C.125  PRINCIPALES INDICADORES DE LA ACTIVIDAD AVÍCOLA, 2011-2021</t>
  </si>
  <si>
    <r>
      <t xml:space="preserve">    2021 </t>
    </r>
    <r>
      <rPr>
        <b/>
        <vertAlign val="superscript"/>
        <sz val="8"/>
        <color theme="1"/>
        <rFont val="Arial Narrow"/>
        <family val="2"/>
      </rPr>
      <t>P</t>
    </r>
  </si>
  <si>
    <t>C.126  PERÚ: MOVIMIENTO DE POLLOS  "BB"  POR AÑO, SEGÚN LINEA DE PRODUCCION, 2011-2021</t>
  </si>
  <si>
    <t>C.128  PERÚ: COLOCACIÓN DE ABUELOS (HLH) LÍNEA CARNE POR AÑO, SEGÚN MES, 2010-2021</t>
  </si>
  <si>
    <t>C.127  IMPORTACIÓN DE ABUELOS (HLH) LíNEA CARNE POR AÑO, SEGÚN MES, 2010-2021</t>
  </si>
  <si>
    <t>C.130  PERÚ: PRODUCCIÓN DE PADRES LÍNEA CARNE POR AÑO, SEGÚN MES, 2010-2021</t>
  </si>
  <si>
    <r>
      <t>C.154  LIMA METROPOLITANA: VENTA DE AVES POR MES, SEGÚN ESPECIE, 2021</t>
    </r>
    <r>
      <rPr>
        <b/>
        <vertAlign val="superscript"/>
        <sz val="9"/>
        <color theme="1"/>
        <rFont val="Arial Narrow"/>
        <family val="2"/>
      </rPr>
      <t>P</t>
    </r>
  </si>
  <si>
    <t>C.152  PERÚ: PRODUCCIÓN DE HUEVO DE GALLINA POR AÑO, SEGÚN REGIÓN, 2008-2021</t>
  </si>
  <si>
    <t>C.151  PERÚ: GALLINAS EN PRODUCCIÓN POR AÑO, SEGÚN REGIÓN, 2008-2021</t>
  </si>
  <si>
    <t>C.150  PERÚ: PRECIO RECIBIDO POR EL PRODUCTOR DE AVES POR AÑO, SEGÚN REGIÓN, 2008-2021</t>
  </si>
  <si>
    <t>C.149  PERÚ: PRODUCCIÓN DE CARNE DE AVE POR AÑO, SEGÚN REGIÓN, 2008-2021</t>
  </si>
  <si>
    <t>C.148  PERÚ: PRODUCCIÓN DE  AVES POR AÑO, SEGÚN REGIÓN, 2008-2021</t>
  </si>
  <si>
    <t>C.147  PERÚ: POBLACIÓN DE AVES POR AÑO, SEGÚN REGIÓN, 2008-2021</t>
  </si>
  <si>
    <r>
      <t>C.146  PERU: COLOCACION DE POLLAS BB LINEA POSTURA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</si>
  <si>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C.145  PERU: COLOCACIÓN DE POLLOS BB LÍINEA CARNE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</si>
  <si>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C.144  PERÚ: COLOCACIÓN DE PADRES  BB  LÍNEA  CARNE (HEMBRAS)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</si>
  <si>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t>C.143  PERÚ: COLOCACIÓN DE POLLAS "BB" LÍNEA POSTURA POR AÑO, SEGÚN MES, 2010-2021</t>
  </si>
  <si>
    <t>C.142  PERÚ: PRODUCCIÓN DE POLLAS "BB" LÍNEA POSTURA POR AÑO, SEGÚN MES, 2010-2021</t>
  </si>
  <si>
    <t>C.141  PERÚ: COLOCACIÓN DE PADRES (HEMBRAS) LÍNEA POSTURA POR AÑO, SEGÚN MES, 2010-2021</t>
  </si>
  <si>
    <t>C.140  PERÚ: IMPORTACIÓN DE PADRES (HEMBRAS) LÍNEA POSTURA POR AÑO, SEGÚN MES, 2010-2021</t>
  </si>
  <si>
    <t>C.138  PERÚ: IMPORTACIÓN DE HUEVOS FÉRTILES POLLOS POR AÑO, SEGÚN MES, 2010-2021</t>
  </si>
  <si>
    <t>C.139  PERÚ: EXPORTACIÓN DE HUEVOS FÉRTILES POLLOS POR AÑO, SEGÚN MES, 2010-2021</t>
  </si>
  <si>
    <t>C.136  PERÚ: EXPORTACIÓN DE POLLOS  "BB" LÍNEA CARNE POR AÑO, SEGÚN MES, 2010-2021</t>
  </si>
  <si>
    <t>C.137  PERÚ: COLOCACIÓN DE POLLOS  "BB" LÍNEA CARNE, POR AÑO SEGÚN MES, 2010-2021</t>
  </si>
  <si>
    <t>C.135  PERÚ: PRODUCCIÓN DE POLLOS  "BB" LÍNEA CARNE POR AÑO SEGÚN MES, 2007-2021</t>
  </si>
  <si>
    <t>C.134  PERÚ: EXPORTACIÓN DE HUEVOS FÉRTILES PADRES POR AÑO, SEGÚN MES, 2010-2021</t>
  </si>
  <si>
    <t>C.133  PERÚ: IMPORTACIÓN DE HUEVOS FÉRTILES PADRES, POR AÑO SEGÚN MES, 2010-2021</t>
  </si>
  <si>
    <t>C.132  PERÚ: COLOCACION DE PADRES LÍNEA CARNE (HEMBRAS), SEGÚN MES, 2010-2021</t>
  </si>
  <si>
    <t>C.131  PERÚ: EXPORTACIÓN DE PADRES LÍNEA CARNE (HEMBRAS), SEGÚN MES, 2010-2021</t>
  </si>
  <si>
    <t>C.129  PERÚ: IMPORTACIÓN DE PADRES LÍNEA CARNE (HEMBRAS) POR AÑO, SEGÚN MES, 2010-2021</t>
  </si>
  <si>
    <r>
      <t>C.124  PERÚ: PRECIOS PROMEDIO PAGADOS AL PRODUCTOR DE LANA DE OVINO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</si>
  <si>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C.123  PERÚ: PRECIOS PROMEDIO PAGADOS AL PRODUCTOR DE FIBRA DE LLAMA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</si>
  <si>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C.122  PERÚ: PRECIOS PROMEDIO PAGADOS AL PRODUCTOR DE FIBRA DE ALPACA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</si>
  <si>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C.121  PERÚ: PRECIOS PROMEDIO PAGADOS AL PRODUCTOR DE LECHE FRESCA DE VACA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</si>
  <si>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C.120  PERÚ: PRECIOS PROMEDIO PAGADOS AL PRODUCTOR DE HUEVOS DE GALLINA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</si>
  <si>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C.119  PERÚ: PRECIOS PROMEDIO PAGADOS AL PRODUCTOR DE LLAMAS POR MES, SEGÚN 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</si>
  <si>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C.118  PERÚ: PRECIOS PROMEDIO PAGADOS AL PRODUCTOR DE ALPACAS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</si>
  <si>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C.117  PERÚ: PRECIOS PROMEDIO PAGADOS AL PRODUCTOR DE CAPRINOS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</si>
  <si>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C.116  PERÚ: PRECIOS PROMEDIO PAGADOS AL PRODUCTOR DE VACUNOS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</si>
  <si>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C.115  PERÚ: PRECIOS PROMEDIO PAGADOS AL PRODUCTOR DE PORCINOS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</si>
  <si>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C.114   PERÚ: PRECIOS PROMEDIO PAGADOS AL PRODUCTOR DE OVINOS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</si>
  <si>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C.113  PERÚ: PRECIOS PROMEDIO PAGADOS AL PRODUCTOR DE AVES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</si>
  <si>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C.112  PERÚ: PRECIOS PROMEDIO PAGADOS AL PRODUCTOR DE PRINCIPALES ESPECIES Y PRODUCTOS PECUARIOS SEGÚN REGIÓN, 2021</t>
    </r>
    <r>
      <rPr>
        <b/>
        <vertAlign val="superscript"/>
        <sz val="9"/>
        <color theme="1"/>
        <rFont val="Arial Narrow"/>
        <family val="2"/>
      </rPr>
      <t>P</t>
    </r>
  </si>
  <si>
    <t xml:space="preserve">            SEGÚN MES, 2020-21</t>
  </si>
  <si>
    <t xml:space="preserve">            SEGÚN MES, 2018-19</t>
  </si>
  <si>
    <t>Población  (Unidades)</t>
  </si>
  <si>
    <t xml:space="preserve">Gallinas en producción </t>
  </si>
  <si>
    <t xml:space="preserve">Vacas en producción </t>
  </si>
  <si>
    <t xml:space="preserve">           (Soles/kg)</t>
  </si>
  <si>
    <t>C.153  PERÚ: PRECIO RECIBIDO POR EL PRODUCTOR DE HUEVO DE GALLINA POR AÑO, SEGÚN REGIÓN, 2008-2021</t>
  </si>
  <si>
    <r>
      <t xml:space="preserve"> C.99  PERÚ: RENDIMIENTO  DE GANADO VACUNO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</si>
  <si>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C.98  PERÚ: BENEFICIO DE GANADO VACUNO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</si>
  <si>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C.97  PERÚ: BENEFICIO DE GANADO VACUNO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</si>
  <si>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C.96  PERÚ: RENDIMIENTO  DE GANADO PORCINO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</si>
  <si>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C.95  PERÚ: BENEFICIO DE GANADO PORCINO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</si>
  <si>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C.94  PERÚ: BENEFICIO DE GANADO PORCINO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</si>
  <si>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C.93  PERÚ: RENDIMIENTO  DE GANADO OVINO EN CENTROS DE BENEFICIO PORMES,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</si>
  <si>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C.92  PERÚ: BENEFICIO DE GANADO OVINO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</si>
  <si>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r>
      <t>C.91  PERÚ: BENEFICIO DE GANADO OVINO EN CENTROS DE BENEFICIO POR MES, SEGÚN REGIÓN, 2021</t>
    </r>
    <r>
      <rPr>
        <b/>
        <vertAlign val="superscript"/>
        <sz val="9"/>
        <color theme="1"/>
        <rFont val="Arial Narrow"/>
        <family val="2"/>
      </rPr>
      <t>P</t>
    </r>
  </si>
  <si>
    <t xml:space="preserve">    Pollo</t>
  </si>
  <si>
    <r>
      <t xml:space="preserve">Pollo </t>
    </r>
    <r>
      <rPr>
        <vertAlign val="superscript"/>
        <sz val="8"/>
        <color theme="1"/>
        <rFont val="Arial Narrow"/>
        <family val="2"/>
      </rPr>
      <t>1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</si>
  <si>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</si>
  <si>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r>
      <rPr>
        <vertAlign val="superscript"/>
        <sz val="6"/>
        <color theme="1"/>
        <rFont val="Arial Narrow"/>
        <family val="2"/>
      </rPr>
      <t xml:space="preserve">1 </t>
    </r>
    <r>
      <rPr>
        <sz val="6"/>
        <color theme="1"/>
        <rFont val="Arial Narrow"/>
        <family val="2"/>
      </rPr>
      <t xml:space="preserve"> Considera ave y huevo de gallina</t>
    </r>
  </si>
  <si>
    <t>Especie/ Producto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</si>
  <si>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Peso de animal vivo</t>
    </r>
  </si>
  <si>
    <r>
      <rPr>
        <vertAlign val="superscript"/>
        <sz val="6"/>
        <color theme="1"/>
        <rFont val="Arial Narrow"/>
        <family val="2"/>
      </rPr>
      <t xml:space="preserve">1  </t>
    </r>
    <r>
      <rPr>
        <sz val="6"/>
        <color theme="1"/>
        <rFont val="Arial Narrow"/>
        <family val="2"/>
      </rPr>
      <t>Considera ave y huevo de gallina</t>
    </r>
  </si>
  <si>
    <t xml:space="preserve">C.10  PERÚ: ESPECIES PECUARIAS EN PRODUCCIÓN Y ANIMALES ESQUILADOS POR ESPECIE, </t>
  </si>
  <si>
    <r>
      <t xml:space="preserve">         SEGÚN REGIÓN, 2021</t>
    </r>
    <r>
      <rPr>
        <b/>
        <vertAlign val="superscript"/>
        <sz val="9"/>
        <color theme="1"/>
        <rFont val="Arial Narrow"/>
        <family val="2"/>
      </rPr>
      <t>P</t>
    </r>
  </si>
  <si>
    <t>Alpacas Esquiladas</t>
  </si>
  <si>
    <t>Llamas Esquiladas</t>
  </si>
  <si>
    <t>Ovinos Esquilados</t>
  </si>
  <si>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</si>
  <si>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 Incluye fresco, congelado, curado y enlatado</t>
    </r>
  </si>
  <si>
    <r>
      <t xml:space="preserve"> </t>
    </r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</si>
  <si>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Incluye fresco, congelado, curado y enlatado</t>
    </r>
  </si>
  <si>
    <r>
      <t xml:space="preserve">    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Ministerio de la Producción</t>
    </r>
  </si>
  <si>
    <r>
      <rPr>
        <vertAlign val="superscript"/>
        <sz val="6"/>
        <rFont val="Arial Narrow"/>
        <family val="2"/>
      </rPr>
      <t>P</t>
    </r>
    <r>
      <rPr>
        <sz val="6"/>
        <rFont val="Arial Narrow"/>
        <family val="2"/>
      </rPr>
      <t xml:space="preserve"> Preliminar</t>
    </r>
  </si>
  <si>
    <t>Gallina Minidoble</t>
  </si>
  <si>
    <t>Precio (S/ / Libra)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</si>
  <si>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Precio de animal vivo.</t>
    </r>
  </si>
  <si>
    <t xml:space="preserve">          (Soles / Kg)</t>
  </si>
  <si>
    <t xml:space="preserve">          (Soles / kg)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</si>
  <si>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Incluye carne pollo,gallina pato y pavo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</si>
  <si>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Animal vivo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</si>
  <si>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Carcasa (carne).</t>
    </r>
  </si>
  <si>
    <r>
      <t>2020</t>
    </r>
    <r>
      <rPr>
        <b/>
        <vertAlign val="superscript"/>
        <sz val="8"/>
        <color indexed="63"/>
        <rFont val="Arial Narrow"/>
        <family val="2"/>
      </rPr>
      <t xml:space="preserve"> P</t>
    </r>
  </si>
  <si>
    <t xml:space="preserve">        Y PRODUCTOS PECUARIOS, 2007-2021</t>
  </si>
  <si>
    <t>C.2  PERÚ: PARTICIPACIÓN POR AÑO, SEGÚN SUB SECTORES Y PRINCIPALES ESPECIES Y PRODUCTOS PECUARIOS EN EL VALOR BRUTO, 2007-2021</t>
  </si>
  <si>
    <t xml:space="preserve"> C.3  PERÚ: EVOLUCIÓN DE LA PRODUCCIÓN PECUARIA POR AÑO, SEGÚN ESPECIE Y PRODUCTO, 2007-2021</t>
  </si>
  <si>
    <t>C.5  PERÚ: EVOLUCIÓN DE LA POBLACIÓN, SACA, PRODUCCIÓN, RENDIMIENTO Y PRECIOS RECIBIDOS POR EL PRODUCTOR POR AÑO, SEGÚN ESPECIE Y PRODUCTO, 2007-2021</t>
  </si>
  <si>
    <r>
      <t xml:space="preserve">C.24  PERÚ: PRECIO RECIBIDO POR EL PRODUCTOR DE CAPRINOS POR AÑO, SEGÚN REGIÓN, 2007-2021 </t>
    </r>
    <r>
      <rPr>
        <b/>
        <vertAlign val="superscript"/>
        <sz val="9"/>
        <color indexed="63"/>
        <rFont val="Arial Narrow"/>
        <family val="2"/>
      </rPr>
      <t>1</t>
    </r>
  </si>
  <si>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Precio de animal vivo</t>
    </r>
  </si>
  <si>
    <r>
      <t xml:space="preserve">C.28  PERÚ: PRECIO RECIBIDO POR EL PRODUCTOR DE OVINOS POR  AÑO, SEGÚN REGIÓN, 2007-2021 </t>
    </r>
    <r>
      <rPr>
        <b/>
        <vertAlign val="superscript"/>
        <sz val="9"/>
        <color indexed="63"/>
        <rFont val="Arial Narrow"/>
        <family val="2"/>
      </rPr>
      <t>1</t>
    </r>
  </si>
  <si>
    <r>
      <t xml:space="preserve">C.35  PERÚ: PRECIO RECIBIDO POR EL PRODUCTOR DE PORCINOS POR AÑO, SEGÚN REGIÓN, 2007-2021 </t>
    </r>
    <r>
      <rPr>
        <b/>
        <vertAlign val="superscript"/>
        <sz val="9"/>
        <color indexed="63"/>
        <rFont val="Arial Narrow"/>
        <family val="2"/>
      </rPr>
      <t>1</t>
    </r>
  </si>
  <si>
    <r>
      <t xml:space="preserve">C.39  PERÚ: PRECIO RECIBIDO POR EL PRODUCTOR DE ALPACAS POR  AÑO, SEGÚN REGIÓN, 2007-2021 </t>
    </r>
    <r>
      <rPr>
        <b/>
        <vertAlign val="superscript"/>
        <sz val="9"/>
        <color indexed="63"/>
        <rFont val="Arial Narrow"/>
        <family val="2"/>
      </rPr>
      <t>1</t>
    </r>
  </si>
  <si>
    <r>
      <t xml:space="preserve">C.46  PERÚ: PRECIO RECIBIDO POR EL PRODUCTOR DE LLAMAS POR  AÑO, SEGÚN REGIÓN, 2007-2021 </t>
    </r>
    <r>
      <rPr>
        <b/>
        <vertAlign val="superscript"/>
        <sz val="9"/>
        <color indexed="63"/>
        <rFont val="Arial Narrow"/>
        <family val="2"/>
      </rPr>
      <t>1</t>
    </r>
  </si>
  <si>
    <r>
      <t>C.51  PERÚ: PRODUCCIÓN DE CARNE DE AVE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</si>
  <si>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C.52  PERÚ: RENDIMIENTO PROMEDIO DE CARNE DE AVE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</si>
  <si>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C.54  PERÚ: PRODUCCIÓN DE CARNE DE OVINO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</si>
  <si>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C.57  PERÚ: PRODUCCIÓN DE CARNE DE PORCINO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</si>
  <si>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C.58  PERÚ: RENDIMIENTO PROMEDIO DE CARNE DE PORCINO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</si>
  <si>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C.60  PERÚ: PRODUCCIÓN DE CARNE DE VACUNO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</si>
  <si>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C.61  PERÚ: RENDIMIENTO PROMEDIO DE CARNE DE VACUNO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</si>
  <si>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C.63  PERÚ: PRODUCCIÓN DE CARNE DE CAPRINO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</si>
  <si>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C.64  PERÚ: RENDIMIENTO PROMEDIO DE CARNE DE CAPRINO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</si>
  <si>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C.66  PERÚ: PRODUCCIÓN DE CARNE DE ALPACA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</si>
  <si>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C.67  PERÚ: RENDIMIENTO PROMEDIO DE CARNE DE ALPACA POR MES, SEGÚN REGIÓN, 2021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</si>
  <si>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C.69   PERÚ: PRODUCCIÓN DE CARNE DE  LLAMA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</si>
  <si>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C.70  PERÚ: RENDIMIENTO PROMEDIO DE CARNE DE  LLAMA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</si>
  <si>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r>
      <t>C.71  PERÚ: GALLINAS EN POSTURA POR MES, SEGÚN  REGIÓN, 2021</t>
    </r>
    <r>
      <rPr>
        <b/>
        <vertAlign val="superscript"/>
        <sz val="9"/>
        <color rgb="FF333333"/>
        <rFont val="Arial Narrow"/>
        <family val="2"/>
      </rPr>
      <t>P</t>
    </r>
  </si>
  <si>
    <t xml:space="preserve">          (kg/gallina)</t>
  </si>
  <si>
    <r>
      <t>C.76  PERÚ: RENDIMIENTO PROMEDIO DE PRODUCCION DE LECHE FRESCA DE VACA POR MES, SEGÚN REGIÓN, 2021</t>
    </r>
    <r>
      <rPr>
        <b/>
        <vertAlign val="superscript"/>
        <sz val="9"/>
        <color rgb="FF333333"/>
        <rFont val="Arial Narrow"/>
        <family val="2"/>
      </rPr>
      <t>P</t>
    </r>
  </si>
  <si>
    <t xml:space="preserve">          (kg/vaca/día)</t>
  </si>
  <si>
    <t xml:space="preserve">          (kg/ovino)</t>
  </si>
  <si>
    <t>kg/Unidad</t>
  </si>
  <si>
    <t xml:space="preserve">          (kg/Unidad)</t>
  </si>
  <si>
    <t xml:space="preserve">            (kg/Hab/Año)</t>
  </si>
  <si>
    <t>Huevo de</t>
  </si>
  <si>
    <t>fresca de vaca</t>
  </si>
  <si>
    <t>(kg/Unidad)</t>
  </si>
  <si>
    <t>(S/ / kg)</t>
  </si>
  <si>
    <t>(kg/Hab/Año)</t>
  </si>
  <si>
    <t xml:space="preserve">            (Soles / kg)</t>
  </si>
  <si>
    <t>kg</t>
  </si>
  <si>
    <t>Produción carne (t)</t>
  </si>
  <si>
    <t>Rendimiento (kg/Unidad)</t>
  </si>
  <si>
    <t xml:space="preserve">Precio (S/ / kg) </t>
  </si>
  <si>
    <t>Producción (t)</t>
  </si>
  <si>
    <t>Rendimiento (kg/gallina)</t>
  </si>
  <si>
    <t>Rdto. (kg/Vaca/Año)</t>
  </si>
  <si>
    <t>Precio (S/ / Litro)</t>
  </si>
  <si>
    <t>Rdto. (kg/Alpaca)</t>
  </si>
  <si>
    <t>Rendimiento (kg/Llama)</t>
  </si>
  <si>
    <t>Rendimiento  (kg/Ovino)</t>
  </si>
  <si>
    <t>Producción carne (t)</t>
  </si>
  <si>
    <t>Producción huevo (t)</t>
  </si>
  <si>
    <t>Producción leche (t)</t>
  </si>
  <si>
    <t>Rendimiento (kg/vaca/día)</t>
  </si>
  <si>
    <t>Producción fibra (t)</t>
  </si>
  <si>
    <t>Rendimiento (kg/alpaca)</t>
  </si>
  <si>
    <t>Llamas  esquiladas</t>
  </si>
  <si>
    <t>Rendimiento (kg/llama)</t>
  </si>
  <si>
    <t>Ovinos   esquilados</t>
  </si>
  <si>
    <t>Producción lana (t)</t>
  </si>
  <si>
    <t>Rendimiento (kg/ovino)</t>
  </si>
  <si>
    <r>
      <t>Lima</t>
    </r>
    <r>
      <rPr>
        <vertAlign val="superscript"/>
        <sz val="8"/>
        <color theme="1"/>
        <rFont val="Arial Narrow"/>
        <family val="2"/>
      </rPr>
      <t>P</t>
    </r>
  </si>
  <si>
    <t>Vacas en    Ordeño</t>
  </si>
  <si>
    <t>Huevo de        Gallina</t>
  </si>
  <si>
    <t>Fibra de           Alpaca</t>
  </si>
  <si>
    <t>Fibra de           Llama</t>
  </si>
  <si>
    <t>Lana de           Ovino</t>
  </si>
  <si>
    <r>
      <t>2020</t>
    </r>
    <r>
      <rPr>
        <b/>
        <vertAlign val="superscript"/>
        <sz val="8"/>
        <color rgb="FF333333"/>
        <rFont val="Arial Narrow"/>
        <family val="2"/>
      </rPr>
      <t xml:space="preserve"> P</t>
    </r>
  </si>
  <si>
    <r>
      <t>2021</t>
    </r>
    <r>
      <rPr>
        <b/>
        <vertAlign val="superscript"/>
        <sz val="8"/>
        <color rgb="FF333333"/>
        <rFont val="Arial Narrow"/>
        <family val="2"/>
      </rPr>
      <t xml:space="preserve"> P</t>
    </r>
  </si>
  <si>
    <t xml:space="preserve">          (kg/animal)</t>
  </si>
  <si>
    <t xml:space="preserve">          (kg/alpaca)</t>
  </si>
  <si>
    <t xml:space="preserve">          (kg/llama)</t>
  </si>
  <si>
    <t>Vaca</t>
  </si>
  <si>
    <t>Fibra</t>
  </si>
  <si>
    <r>
      <t xml:space="preserve">Precio (S/ / kg) </t>
    </r>
    <r>
      <rPr>
        <vertAlign val="superscript"/>
        <sz val="7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</si>
</sst>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S_/_._-;\-* #,##0\ _S_/_._-;_-* &quot;-&quot;\ _S_/_._-;_-@_-"/>
    <numFmt numFmtId="167" formatCode="_-* #,##0.00\ _S_/_._-;\-* #,##0.00\ _S_/_._-;_-* &quot;-&quot;??\ _S_/_._-;_-@_-"/>
    <numFmt numFmtId="168" formatCode="#,##0.0_);\(#,##0.0\)"/>
    <numFmt numFmtId="169" formatCode="General_)"/>
    <numFmt numFmtId="170" formatCode="0_)"/>
    <numFmt numFmtId="171" formatCode="0.000_)"/>
    <numFmt numFmtId="172" formatCode="0.0_)"/>
    <numFmt numFmtId="173" formatCode="0.000"/>
    <numFmt numFmtId="174" formatCode="#,##0.000"/>
    <numFmt numFmtId="175" formatCode="#,##0.0"/>
    <numFmt numFmtId="176" formatCode="0.00_)"/>
    <numFmt numFmtId="177" formatCode="_-* #,##0.000_-;\-* #,##0.000_-;_-* &quot;-&quot;??_-;_-@_-"/>
    <numFmt numFmtId="178" formatCode=";;;"/>
    <numFmt numFmtId="179" formatCode="_ * #,##0.0_ ;_ * \-#,##0.0_ ;_ * &quot;-&quot;_ ;_ @_ "/>
    <numFmt numFmtId="180" formatCode="0.0_);\(0.0\)"/>
    <numFmt numFmtId="181" formatCode="0.0"/>
    <numFmt numFmtId="182" formatCode="_([$€-2]\ * #,##0.00_);_([$€-2]\ * \(#,##0.00\);_([$€-2]\ * &quot;-&quot;??_)"/>
    <numFmt numFmtId="183" formatCode="_-* #,##0.0_-;\-* #,##0.0_-;_-* &quot;-&quot;??_-;_-@_-"/>
    <numFmt numFmtId="184" formatCode="#,##0.0_ ;\-#,##0.0\ "/>
    <numFmt numFmtId="185" formatCode="#\ ###\ ###\ ###"/>
    <numFmt numFmtId="186" formatCode="###\ ###\ ###"/>
    <numFmt numFmtId="187" formatCode="##\ ###\ ##0"/>
    <numFmt numFmtId="188" formatCode="##\ ###\ ##0.0"/>
    <numFmt numFmtId="189" formatCode="#,##0.00000"/>
    <numFmt numFmtId="190" formatCode="#,##0.0;\-#,##0.0"/>
    <numFmt numFmtId="191" formatCode="#,##0_);\(#,##0\)"/>
    <numFmt numFmtId="192" formatCode="#,##0.0__"/>
    <numFmt numFmtId="193" formatCode="#,##0.0____"/>
    <numFmt numFmtId="194" formatCode="#,##0.00000_);\(#,##0.00000\)"/>
    <numFmt numFmtId="195" formatCode="#,##0__"/>
    <numFmt numFmtId="196" formatCode="#,##0________"/>
    <numFmt numFmtId="197" formatCode="#,##0__________"/>
    <numFmt numFmtId="198" formatCode="#,##0.0______"/>
    <numFmt numFmtId="199" formatCode="#,##0____"/>
    <numFmt numFmtId="200" formatCode="#,##0______"/>
    <numFmt numFmtId="201" formatCode="#,##0.0________"/>
    <numFmt numFmtId="202" formatCode="#,##0____________"/>
    <numFmt numFmtId="203" formatCode="#,##0.000__"/>
    <numFmt numFmtId="204" formatCode="#,##0.00__"/>
    <numFmt numFmtId="205" formatCode="#,##0.00______"/>
    <numFmt numFmtId="206" formatCode="#,##0.000_);\(#,##0.000\)"/>
    <numFmt numFmtId="207" formatCode="#,##0.00_ ;\-#,##0.00\ "/>
    <numFmt numFmtId="208" formatCode="0.000000"/>
    <numFmt numFmtId="209" formatCode="0.00000"/>
    <numFmt numFmtId="210" formatCode="#,##0.0______________"/>
    <numFmt numFmtId="211" formatCode="#,##0.00____________"/>
  </numFmts>
  <fonts count="74">
    <font>
      <sz val="9"/>
      <name val="Courier"/>
    </font>
    <font>
      <sz val="10"/>
      <name val="Arial"/>
      <family val="2"/>
    </font>
    <font>
      <sz val="8"/>
      <name val="Courier"/>
      <family val="1"/>
    </font>
    <font>
      <sz val="9"/>
      <name val="Courier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sz val="8"/>
      <name val="Times"/>
      <family val="1"/>
    </font>
    <font>
      <sz val="10"/>
      <name val="Courier"/>
      <family val="1"/>
    </font>
    <font>
      <sz val="10"/>
      <name val="Arial"/>
      <family val="2"/>
    </font>
    <font>
      <sz val="10"/>
      <name val="Tms Rmn"/>
    </font>
    <font>
      <sz val="10"/>
      <name val="Helv"/>
    </font>
    <font>
      <sz val="12"/>
      <name val="Helv"/>
    </font>
    <font>
      <sz val="9"/>
      <name val="Helv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7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9"/>
      <color theme="1"/>
      <name val="Arial Narrow"/>
      <family val="2"/>
    </font>
    <font>
      <u/>
      <sz val="8"/>
      <color theme="1"/>
      <name val="Arial Narrow"/>
      <family val="2"/>
    </font>
    <font>
      <b/>
      <sz val="7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sz val="8"/>
      <name val="Arial Narrow"/>
      <family val="2"/>
    </font>
    <font>
      <b/>
      <sz val="8"/>
      <color indexed="63"/>
      <name val="Arial Narrow"/>
      <family val="2"/>
    </font>
    <font>
      <b/>
      <vertAlign val="superscript"/>
      <sz val="8"/>
      <color indexed="63"/>
      <name val="Arial Narrow"/>
      <family val="2"/>
    </font>
    <font>
      <b/>
      <u/>
      <sz val="7"/>
      <color theme="1"/>
      <name val="Arial Narrow"/>
      <family val="2"/>
    </font>
    <font>
      <b/>
      <sz val="9"/>
      <color indexed="63"/>
      <name val="Arial Narrow"/>
      <family val="2"/>
    </font>
    <font>
      <b/>
      <vertAlign val="superscript"/>
      <sz val="9"/>
      <color rgb="FF333333"/>
      <name val="Arial Narrow"/>
      <family val="2"/>
    </font>
    <font>
      <sz val="8"/>
      <color indexed="63"/>
      <name val="Arial Narrow"/>
      <family val="2"/>
    </font>
    <font>
      <vertAlign val="superscript"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b/>
      <vertAlign val="superscript"/>
      <sz val="8"/>
      <name val="Arial Narrow"/>
      <family val="2"/>
    </font>
    <font>
      <b/>
      <vertAlign val="superscript"/>
      <sz val="9"/>
      <name val="Arial Narrow"/>
      <family val="2"/>
    </font>
    <font>
      <b/>
      <sz val="9"/>
      <color rgb="FF000000"/>
      <name val="Arial Narrow"/>
      <family val="2"/>
    </font>
    <font>
      <b/>
      <sz val="9"/>
      <color rgb="FF333333"/>
      <name val="Arial Narrow"/>
      <family val="2"/>
    </font>
    <font>
      <b/>
      <sz val="7"/>
      <color indexed="63"/>
      <name val="Arial"/>
      <family val="2"/>
    </font>
    <font>
      <b/>
      <sz val="7"/>
      <name val="Arial"/>
      <family val="2"/>
    </font>
    <font>
      <b/>
      <sz val="7"/>
      <color rgb="FFFF0000"/>
      <name val="Arial"/>
      <family val="2"/>
    </font>
    <font>
      <b/>
      <sz val="8"/>
      <name val="Arial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6"/>
      <color theme="1"/>
      <name val="Arial Narrow"/>
      <family val="2"/>
    </font>
    <font>
      <b/>
      <u/>
      <sz val="6"/>
      <color theme="1"/>
      <name val="Arial Narrow"/>
      <family val="2"/>
    </font>
    <font>
      <sz val="6"/>
      <name val="Arial Narrow"/>
      <family val="2"/>
    </font>
    <font>
      <vertAlign val="superscript"/>
      <sz val="6"/>
      <name val="Arial Narrow"/>
      <family val="2"/>
    </font>
    <font>
      <sz val="6"/>
      <color indexed="63"/>
      <name val="Arial Narrow"/>
      <family val="2"/>
    </font>
    <font>
      <vertAlign val="superscript"/>
      <sz val="7"/>
      <color theme="1"/>
      <name val="Arial Narrow"/>
      <family val="2"/>
    </font>
    <font>
      <b/>
      <vertAlign val="superscript"/>
      <sz val="9"/>
      <color indexed="63"/>
      <name val="Arial Narrow"/>
      <family val="2"/>
    </font>
    <font>
      <b/>
      <vertAlign val="superscript"/>
      <sz val="8"/>
      <color rgb="FF333333"/>
      <name val="Arial Narrow"/>
      <family val="2"/>
    </font>
    <font>
      <vertAlign val="superscript"/>
      <sz val="7"/>
      <name val="Arial Narrow"/>
      <family val="2"/>
    </font>
    <font>
      <sz val="7.5"/>
      <color theme="1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C6DDCE"/>
        <bgColor indexed="64"/>
      </patternFill>
    </fill>
    <fill>
      <patternFill patternType="solid">
        <fgColor rgb="FFECE3D9"/>
        <bgColor indexed="64"/>
      </patternFill>
    </fill>
    <fill>
      <patternFill patternType="solid">
        <fgColor rgb="FFD3BAA4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9">
    <xf numFmtId="168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9" borderId="1" applyNumberFormat="0" applyAlignment="0" applyProtection="0"/>
    <xf numFmtId="0" fontId="7" fillId="13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10" fillId="3" borderId="1" applyNumberFormat="0" applyAlignment="0" applyProtection="0"/>
    <xf numFmtId="182" fontId="3" fillId="0" borderId="0" applyFont="0" applyFill="0" applyBorder="0" applyAlignment="0" applyProtection="0"/>
    <xf numFmtId="0" fontId="11" fillId="17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10" borderId="0" applyNumberFormat="0" applyBorder="0" applyAlignment="0" applyProtection="0"/>
    <xf numFmtId="0" fontId="20" fillId="0" borderId="0"/>
    <xf numFmtId="0" fontId="22" fillId="0" borderId="0"/>
    <xf numFmtId="0" fontId="23" fillId="0" borderId="0"/>
    <xf numFmtId="169" fontId="20" fillId="0" borderId="0"/>
    <xf numFmtId="169" fontId="24" fillId="0" borderId="0"/>
    <xf numFmtId="169" fontId="27" fillId="0" borderId="0"/>
    <xf numFmtId="37" fontId="26" fillId="0" borderId="0"/>
    <xf numFmtId="0" fontId="28" fillId="0" borderId="0"/>
    <xf numFmtId="0" fontId="20" fillId="0" borderId="0"/>
    <xf numFmtId="169" fontId="21" fillId="0" borderId="0"/>
    <xf numFmtId="169" fontId="20" fillId="0" borderId="0"/>
    <xf numFmtId="0" fontId="4" fillId="5" borderId="5" applyNumberFormat="0" applyFont="0" applyAlignment="0" applyProtection="0"/>
    <xf numFmtId="9" fontId="25" fillId="0" borderId="0" applyFont="0" applyFill="0" applyBorder="0" applyAlignment="0" applyProtection="0"/>
    <xf numFmtId="0" fontId="13" fillId="9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9" applyNumberFormat="0" applyFill="0" applyAlignment="0" applyProtection="0"/>
  </cellStyleXfs>
  <cellXfs count="1259">
    <xf numFmtId="168" fontId="0" fillId="0" borderId="0" xfId="0"/>
    <xf numFmtId="169" fontId="31" fillId="0" borderId="0" xfId="0" applyNumberFormat="1" applyFont="1" applyFill="1" applyAlignment="1" applyProtection="1">
      <alignment horizontal="left" vertical="center"/>
    </xf>
    <xf numFmtId="170" fontId="29" fillId="0" borderId="0" xfId="0" applyNumberFormat="1" applyFont="1" applyFill="1" applyAlignment="1" applyProtection="1">
      <alignment vertical="center"/>
    </xf>
    <xf numFmtId="175" fontId="31" fillId="0" borderId="0" xfId="0" applyNumberFormat="1" applyFont="1" applyFill="1" applyBorder="1" applyAlignment="1" applyProtection="1">
      <alignment vertical="center"/>
    </xf>
    <xf numFmtId="175" fontId="29" fillId="0" borderId="0" xfId="0" applyNumberFormat="1" applyFont="1" applyFill="1" applyBorder="1" applyAlignment="1" applyProtection="1">
      <alignment vertical="center"/>
    </xf>
    <xf numFmtId="178" fontId="29" fillId="0" borderId="0" xfId="0" applyNumberFormat="1" applyFont="1" applyFill="1" applyAlignment="1" applyProtection="1">
      <alignment vertical="center"/>
    </xf>
    <xf numFmtId="169" fontId="29" fillId="0" borderId="0" xfId="0" applyNumberFormat="1" applyFont="1" applyFill="1" applyAlignment="1" applyProtection="1">
      <alignment horizontal="left" vertical="center"/>
    </xf>
    <xf numFmtId="178" fontId="29" fillId="0" borderId="0" xfId="0" applyNumberFormat="1" applyFont="1" applyFill="1" applyAlignment="1">
      <alignment vertical="center"/>
    </xf>
    <xf numFmtId="178" fontId="29" fillId="0" borderId="12" xfId="0" applyNumberFormat="1" applyFont="1" applyFill="1" applyBorder="1" applyAlignment="1">
      <alignment vertical="center"/>
    </xf>
    <xf numFmtId="169" fontId="29" fillId="0" borderId="12" xfId="0" applyNumberFormat="1" applyFont="1" applyFill="1" applyBorder="1" applyAlignment="1" applyProtection="1">
      <alignment horizontal="left" vertical="center"/>
    </xf>
    <xf numFmtId="169" fontId="29" fillId="0" borderId="0" xfId="0" quotePrefix="1" applyNumberFormat="1" applyFont="1" applyFill="1" applyAlignment="1" applyProtection="1">
      <alignment horizontal="left" vertical="center"/>
    </xf>
    <xf numFmtId="172" fontId="29" fillId="0" borderId="0" xfId="0" applyNumberFormat="1" applyFont="1" applyFill="1" applyAlignment="1" applyProtection="1">
      <alignment vertical="center"/>
    </xf>
    <xf numFmtId="0" fontId="29" fillId="0" borderId="0" xfId="38" applyFont="1" applyFill="1" applyAlignment="1">
      <alignment vertical="center"/>
    </xf>
    <xf numFmtId="169" fontId="29" fillId="0" borderId="0" xfId="0" applyNumberFormat="1" applyFont="1" applyFill="1" applyBorder="1" applyAlignment="1" applyProtection="1">
      <alignment horizontal="left" vertical="center"/>
    </xf>
    <xf numFmtId="171" fontId="29" fillId="0" borderId="0" xfId="0" applyNumberFormat="1" applyFont="1" applyFill="1" applyBorder="1" applyAlignment="1" applyProtection="1">
      <alignment vertical="center"/>
    </xf>
    <xf numFmtId="172" fontId="29" fillId="0" borderId="0" xfId="0" applyNumberFormat="1" applyFont="1" applyFill="1" applyBorder="1" applyAlignment="1" applyProtection="1">
      <alignment vertical="center"/>
    </xf>
    <xf numFmtId="177" fontId="29" fillId="0" borderId="0" xfId="36" applyNumberFormat="1" applyFont="1" applyFill="1" applyAlignment="1" applyProtection="1">
      <alignment vertical="center"/>
    </xf>
    <xf numFmtId="184" fontId="29" fillId="0" borderId="0" xfId="32" quotePrefix="1" applyNumberFormat="1" applyFont="1" applyFill="1" applyBorder="1" applyAlignment="1" applyProtection="1">
      <alignment horizontal="right" vertical="center"/>
    </xf>
    <xf numFmtId="178" fontId="29" fillId="0" borderId="12" xfId="0" applyNumberFormat="1" applyFont="1" applyFill="1" applyBorder="1" applyAlignment="1" applyProtection="1">
      <alignment vertical="center"/>
    </xf>
    <xf numFmtId="184" fontId="29" fillId="0" borderId="12" xfId="32" quotePrefix="1" applyNumberFormat="1" applyFont="1" applyFill="1" applyBorder="1" applyAlignment="1" applyProtection="1">
      <alignment horizontal="right" vertical="center"/>
    </xf>
    <xf numFmtId="172" fontId="31" fillId="0" borderId="0" xfId="0" applyNumberFormat="1" applyFont="1" applyFill="1" applyAlignment="1" applyProtection="1">
      <alignment vertical="center"/>
    </xf>
    <xf numFmtId="168" fontId="29" fillId="0" borderId="0" xfId="0" applyFont="1" applyFill="1" applyAlignment="1">
      <alignment vertical="center"/>
    </xf>
    <xf numFmtId="175" fontId="29" fillId="0" borderId="0" xfId="0" applyNumberFormat="1" applyFont="1" applyFill="1" applyAlignment="1" applyProtection="1">
      <alignment vertical="center"/>
    </xf>
    <xf numFmtId="174" fontId="29" fillId="0" borderId="0" xfId="0" applyNumberFormat="1" applyFont="1" applyFill="1" applyAlignment="1" applyProtection="1">
      <alignment vertical="center"/>
    </xf>
    <xf numFmtId="168" fontId="29" fillId="0" borderId="12" xfId="0" applyFont="1" applyFill="1" applyBorder="1" applyAlignment="1">
      <alignment vertical="center"/>
    </xf>
    <xf numFmtId="175" fontId="29" fillId="0" borderId="12" xfId="0" applyNumberFormat="1" applyFont="1" applyFill="1" applyBorder="1" applyAlignment="1" applyProtection="1">
      <alignment vertical="center"/>
    </xf>
    <xf numFmtId="175" fontId="29" fillId="0" borderId="0" xfId="36" applyNumberFormat="1" applyFont="1" applyFill="1" applyAlignment="1" applyProtection="1">
      <alignment vertical="center"/>
    </xf>
    <xf numFmtId="175" fontId="29" fillId="0" borderId="0" xfId="36" applyNumberFormat="1" applyFont="1" applyFill="1" applyBorder="1" applyAlignment="1" applyProtection="1">
      <alignment vertical="center"/>
    </xf>
    <xf numFmtId="169" fontId="29" fillId="0" borderId="0" xfId="45" applyNumberFormat="1" applyFont="1" applyFill="1" applyAlignment="1" applyProtection="1">
      <alignment horizontal="left" vertical="center"/>
    </xf>
    <xf numFmtId="169" fontId="29" fillId="0" borderId="0" xfId="45" applyNumberFormat="1" applyFont="1" applyFill="1" applyBorder="1" applyAlignment="1" applyProtection="1">
      <alignment horizontal="left" vertical="center"/>
    </xf>
    <xf numFmtId="169" fontId="29" fillId="0" borderId="0" xfId="40" quotePrefix="1" applyNumberFormat="1" applyFont="1" applyFill="1" applyAlignment="1" applyProtection="1">
      <alignment horizontal="left" vertical="center"/>
    </xf>
    <xf numFmtId="0" fontId="31" fillId="0" borderId="12" xfId="38" applyFont="1" applyFill="1" applyBorder="1" applyAlignment="1">
      <alignment vertical="center"/>
    </xf>
    <xf numFmtId="9" fontId="31" fillId="0" borderId="12" xfId="50" applyFont="1" applyFill="1" applyBorder="1" applyAlignment="1">
      <alignment vertical="center"/>
    </xf>
    <xf numFmtId="0" fontId="31" fillId="0" borderId="0" xfId="38" applyFont="1" applyFill="1" applyAlignment="1">
      <alignment vertical="center"/>
    </xf>
    <xf numFmtId="0" fontId="29" fillId="0" borderId="0" xfId="38" applyFont="1" applyFill="1" applyBorder="1" applyAlignment="1">
      <alignment vertical="center"/>
    </xf>
    <xf numFmtId="0" fontId="29" fillId="0" borderId="0" xfId="38" applyNumberFormat="1" applyFont="1" applyFill="1" applyAlignment="1" applyProtection="1">
      <alignment horizontal="left" vertical="center"/>
    </xf>
    <xf numFmtId="0" fontId="29" fillId="0" borderId="0" xfId="38" applyNumberFormat="1" applyFont="1" applyFill="1" applyBorder="1" applyAlignment="1" applyProtection="1">
      <alignment horizontal="left" vertical="center"/>
    </xf>
    <xf numFmtId="187" fontId="29" fillId="0" borderId="0" xfId="38" applyNumberFormat="1" applyFont="1" applyFill="1" applyBorder="1" applyAlignment="1">
      <alignment vertical="center"/>
    </xf>
    <xf numFmtId="188" fontId="29" fillId="0" borderId="0" xfId="38" applyNumberFormat="1" applyFont="1" applyFill="1" applyBorder="1" applyAlignment="1">
      <alignment vertical="center"/>
    </xf>
    <xf numFmtId="0" fontId="34" fillId="0" borderId="0" xfId="38" applyFont="1" applyFill="1" applyAlignment="1">
      <alignment vertical="center"/>
    </xf>
    <xf numFmtId="181" fontId="29" fillId="0" borderId="0" xfId="38" applyNumberFormat="1" applyFont="1" applyFill="1" applyBorder="1" applyAlignment="1">
      <alignment vertical="center"/>
    </xf>
    <xf numFmtId="187" fontId="29" fillId="0" borderId="0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vertical="center"/>
    </xf>
    <xf numFmtId="181" fontId="31" fillId="0" borderId="0" xfId="38" applyNumberFormat="1" applyFont="1" applyFill="1" applyBorder="1" applyAlignment="1" applyProtection="1">
      <alignment horizontal="right" vertical="center"/>
    </xf>
    <xf numFmtId="188" fontId="31" fillId="0" borderId="0" xfId="38" applyNumberFormat="1" applyFont="1" applyFill="1" applyBorder="1" applyAlignment="1" applyProtection="1">
      <alignment horizontal="center" vertical="center"/>
    </xf>
    <xf numFmtId="188" fontId="31" fillId="0" borderId="0" xfId="38" applyNumberFormat="1" applyFont="1" applyFill="1" applyBorder="1" applyAlignment="1" applyProtection="1">
      <alignment horizontal="right" vertical="center"/>
    </xf>
    <xf numFmtId="169" fontId="31" fillId="0" borderId="0" xfId="38" applyNumberFormat="1" applyFont="1" applyFill="1" applyBorder="1" applyAlignment="1" applyProtection="1">
      <alignment horizontal="center" vertical="center"/>
    </xf>
    <xf numFmtId="188" fontId="31" fillId="0" borderId="0" xfId="38" quotePrefix="1" applyNumberFormat="1" applyFont="1" applyFill="1" applyBorder="1" applyAlignment="1" applyProtection="1">
      <alignment horizontal="right" vertical="center"/>
    </xf>
    <xf numFmtId="181" fontId="31" fillId="0" borderId="0" xfId="38" applyNumberFormat="1" applyFont="1" applyFill="1" applyBorder="1" applyAlignment="1">
      <alignment vertical="center"/>
    </xf>
    <xf numFmtId="188" fontId="31" fillId="0" borderId="0" xfId="38" applyNumberFormat="1" applyFont="1" applyFill="1" applyBorder="1" applyAlignment="1">
      <alignment vertical="center"/>
    </xf>
    <xf numFmtId="0" fontId="31" fillId="0" borderId="0" xfId="38" applyFont="1" applyFill="1" applyBorder="1" applyAlignment="1">
      <alignment vertical="center"/>
    </xf>
    <xf numFmtId="188" fontId="31" fillId="0" borderId="0" xfId="38" applyNumberFormat="1" applyFont="1" applyFill="1" applyBorder="1" applyAlignment="1">
      <alignment horizontal="centerContinuous" vertical="center"/>
    </xf>
    <xf numFmtId="169" fontId="31" fillId="0" borderId="0" xfId="38" applyNumberFormat="1" applyFont="1" applyFill="1" applyBorder="1" applyAlignment="1" applyProtection="1">
      <alignment horizontal="right" vertical="center"/>
    </xf>
    <xf numFmtId="169" fontId="31" fillId="0" borderId="0" xfId="38" quotePrefix="1" applyNumberFormat="1" applyFont="1" applyFill="1" applyBorder="1" applyAlignment="1" applyProtection="1">
      <alignment horizontal="right" vertical="center"/>
    </xf>
    <xf numFmtId="169" fontId="29" fillId="0" borderId="0" xfId="38" applyNumberFormat="1" applyFont="1" applyFill="1" applyBorder="1" applyAlignment="1" applyProtection="1">
      <alignment horizontal="left" vertical="center"/>
    </xf>
    <xf numFmtId="169" fontId="29" fillId="0" borderId="0" xfId="38" applyNumberFormat="1" applyFont="1" applyFill="1" applyAlignment="1" applyProtection="1">
      <alignment horizontal="left" vertical="center"/>
    </xf>
    <xf numFmtId="169" fontId="29" fillId="0" borderId="12" xfId="38" applyNumberFormat="1" applyFont="1" applyFill="1" applyBorder="1" applyAlignment="1" applyProtection="1">
      <alignment horizontal="left" vertical="center"/>
    </xf>
    <xf numFmtId="169" fontId="29" fillId="0" borderId="0" xfId="40" applyNumberFormat="1" applyFont="1" applyFill="1" applyAlignment="1" applyProtection="1">
      <alignment horizontal="left" vertical="center"/>
    </xf>
    <xf numFmtId="170" fontId="31" fillId="0" borderId="0" xfId="45" quotePrefix="1" applyNumberFormat="1" applyFont="1" applyFill="1" applyBorder="1" applyAlignment="1" applyProtection="1">
      <alignment horizontal="left" vertical="center"/>
    </xf>
    <xf numFmtId="169" fontId="29" fillId="0" borderId="0" xfId="45" quotePrefix="1" applyNumberFormat="1" applyFont="1" applyFill="1" applyBorder="1" applyAlignment="1" applyProtection="1">
      <alignment horizontal="left" vertical="center"/>
    </xf>
    <xf numFmtId="169" fontId="29" fillId="0" borderId="0" xfId="45" quotePrefix="1" applyNumberFormat="1" applyFont="1" applyFill="1" applyAlignment="1" applyProtection="1">
      <alignment horizontal="left" vertical="center"/>
    </xf>
    <xf numFmtId="169" fontId="31" fillId="0" borderId="0" xfId="0" applyNumberFormat="1" applyFont="1" applyFill="1" applyAlignment="1" applyProtection="1">
      <alignment vertical="center"/>
    </xf>
    <xf numFmtId="0" fontId="31" fillId="0" borderId="12" xfId="45" applyFont="1" applyFill="1" applyBorder="1" applyAlignment="1">
      <alignment vertical="center"/>
    </xf>
    <xf numFmtId="0" fontId="31" fillId="0" borderId="0" xfId="45" applyFont="1" applyFill="1" applyAlignment="1">
      <alignment horizontal="centerContinuous" vertical="center"/>
    </xf>
    <xf numFmtId="0" fontId="29" fillId="0" borderId="12" xfId="45" applyFont="1" applyFill="1" applyBorder="1" applyAlignment="1">
      <alignment vertical="center"/>
    </xf>
    <xf numFmtId="3" fontId="29" fillId="0" borderId="0" xfId="47" applyNumberFormat="1" applyFont="1" applyFill="1" applyAlignment="1" applyProtection="1">
      <alignment horizontal="right" vertical="center"/>
    </xf>
    <xf numFmtId="168" fontId="30" fillId="0" borderId="0" xfId="0" applyFont="1" applyFill="1"/>
    <xf numFmtId="37" fontId="29" fillId="0" borderId="0" xfId="38" applyNumberFormat="1" applyFont="1" applyFill="1" applyAlignment="1" applyProtection="1">
      <alignment vertical="center"/>
    </xf>
    <xf numFmtId="37" fontId="29" fillId="0" borderId="0" xfId="38" applyNumberFormat="1" applyFont="1" applyFill="1" applyBorder="1" applyAlignment="1" applyProtection="1">
      <alignment vertical="center"/>
    </xf>
    <xf numFmtId="169" fontId="29" fillId="0" borderId="0" xfId="48" quotePrefix="1" applyNumberFormat="1" applyFont="1" applyFill="1" applyAlignment="1" applyProtection="1">
      <alignment horizontal="left" vertical="center"/>
    </xf>
    <xf numFmtId="180" fontId="29" fillId="0" borderId="0" xfId="0" applyNumberFormat="1" applyFont="1" applyFill="1" applyAlignment="1">
      <alignment vertical="center"/>
    </xf>
    <xf numFmtId="168" fontId="29" fillId="0" borderId="0" xfId="0" applyNumberFormat="1" applyFont="1" applyFill="1" applyAlignment="1">
      <alignment vertical="center"/>
    </xf>
    <xf numFmtId="168" fontId="31" fillId="0" borderId="0" xfId="0" applyFont="1" applyFill="1" applyAlignment="1">
      <alignment vertical="center"/>
    </xf>
    <xf numFmtId="168" fontId="29" fillId="0" borderId="0" xfId="0" applyFont="1" applyFill="1" applyAlignment="1">
      <alignment horizontal="center" vertical="center"/>
    </xf>
    <xf numFmtId="181" fontId="29" fillId="0" borderId="0" xfId="0" applyNumberFormat="1" applyFont="1" applyFill="1" applyAlignment="1">
      <alignment horizontal="center" vertical="center"/>
    </xf>
    <xf numFmtId="181" fontId="29" fillId="0" borderId="12" xfId="0" applyNumberFormat="1" applyFont="1" applyFill="1" applyBorder="1" applyAlignment="1">
      <alignment horizontal="center" vertical="center"/>
    </xf>
    <xf numFmtId="191" fontId="29" fillId="0" borderId="0" xfId="0" applyNumberFormat="1" applyFont="1" applyFill="1" applyAlignment="1">
      <alignment vertical="center"/>
    </xf>
    <xf numFmtId="168" fontId="29" fillId="0" borderId="0" xfId="0" applyFont="1" applyFill="1" applyBorder="1" applyAlignment="1">
      <alignment vertical="center"/>
    </xf>
    <xf numFmtId="168" fontId="29" fillId="0" borderId="0" xfId="0" applyNumberFormat="1" applyFont="1" applyFill="1" applyAlignment="1" applyProtection="1">
      <alignment vertical="center"/>
    </xf>
    <xf numFmtId="171" fontId="29" fillId="0" borderId="0" xfId="0" applyNumberFormat="1" applyFont="1" applyFill="1" applyAlignment="1">
      <alignment vertical="center"/>
    </xf>
    <xf numFmtId="194" fontId="29" fillId="0" borderId="0" xfId="0" applyNumberFormat="1" applyFont="1" applyFill="1" applyAlignment="1">
      <alignment vertical="center"/>
    </xf>
    <xf numFmtId="168" fontId="31" fillId="0" borderId="0" xfId="0" applyNumberFormat="1" applyFont="1" applyFill="1" applyAlignment="1" applyProtection="1">
      <alignment vertical="center"/>
    </xf>
    <xf numFmtId="172" fontId="34" fillId="0" borderId="0" xfId="0" applyNumberFormat="1" applyFont="1" applyFill="1" applyAlignment="1" applyProtection="1">
      <alignment vertical="center"/>
    </xf>
    <xf numFmtId="179" fontId="38" fillId="0" borderId="0" xfId="33" applyNumberFormat="1" applyFont="1" applyFill="1" applyAlignment="1">
      <alignment vertical="center"/>
    </xf>
    <xf numFmtId="168" fontId="34" fillId="0" borderId="0" xfId="0" applyFont="1" applyFill="1" applyAlignment="1">
      <alignment vertical="center"/>
    </xf>
    <xf numFmtId="169" fontId="34" fillId="0" borderId="0" xfId="0" applyNumberFormat="1" applyFont="1" applyFill="1" applyBorder="1" applyAlignment="1" applyProtection="1">
      <alignment horizontal="left" vertical="center"/>
    </xf>
    <xf numFmtId="171" fontId="34" fillId="0" borderId="0" xfId="0" applyNumberFormat="1" applyFont="1" applyFill="1" applyBorder="1" applyAlignment="1" applyProtection="1">
      <alignment vertical="center"/>
    </xf>
    <xf numFmtId="168" fontId="36" fillId="0" borderId="0" xfId="0" applyFont="1" applyFill="1" applyAlignment="1">
      <alignment vertical="center"/>
    </xf>
    <xf numFmtId="168" fontId="36" fillId="0" borderId="0" xfId="0" applyFont="1" applyFill="1" applyBorder="1" applyAlignment="1">
      <alignment vertical="top"/>
    </xf>
    <xf numFmtId="168" fontId="36" fillId="0" borderId="0" xfId="0" applyFont="1" applyFill="1" applyAlignment="1"/>
    <xf numFmtId="169" fontId="36" fillId="0" borderId="0" xfId="0" applyNumberFormat="1" applyFont="1" applyFill="1" applyAlignment="1" applyProtection="1">
      <alignment vertical="center"/>
    </xf>
    <xf numFmtId="168" fontId="36" fillId="0" borderId="0" xfId="0" applyFont="1" applyFill="1" applyAlignment="1">
      <alignment vertical="top"/>
    </xf>
    <xf numFmtId="168" fontId="30" fillId="0" borderId="0" xfId="0" applyFont="1" applyFill="1" applyAlignment="1">
      <alignment vertical="center"/>
    </xf>
    <xf numFmtId="169" fontId="31" fillId="0" borderId="0" xfId="38" applyNumberFormat="1" applyFont="1" applyFill="1" applyAlignment="1" applyProtection="1">
      <alignment horizontal="centerContinuous" vertical="center"/>
    </xf>
    <xf numFmtId="173" fontId="31" fillId="0" borderId="0" xfId="38" applyNumberFormat="1" applyFont="1" applyFill="1" applyAlignment="1" applyProtection="1">
      <alignment horizontal="centerContinuous" vertical="center"/>
    </xf>
    <xf numFmtId="187" fontId="31" fillId="0" borderId="0" xfId="38" applyNumberFormat="1" applyFont="1" applyFill="1" applyBorder="1" applyAlignment="1" applyProtection="1">
      <alignment horizontal="centerContinuous" vertical="center"/>
    </xf>
    <xf numFmtId="188" fontId="31" fillId="0" borderId="0" xfId="38" applyNumberFormat="1" applyFont="1" applyFill="1" applyBorder="1" applyAlignment="1" applyProtection="1">
      <alignment horizontal="centerContinuous" vertical="center"/>
    </xf>
    <xf numFmtId="181" fontId="31" fillId="0" borderId="0" xfId="38" applyNumberFormat="1" applyFont="1" applyFill="1" applyBorder="1" applyAlignment="1" applyProtection="1">
      <alignment horizontal="centerContinuous" vertical="center"/>
    </xf>
    <xf numFmtId="169" fontId="31" fillId="0" borderId="0" xfId="38" applyNumberFormat="1" applyFont="1" applyFill="1" applyBorder="1" applyAlignment="1" applyProtection="1">
      <alignment horizontal="centerContinuous" vertical="center"/>
    </xf>
    <xf numFmtId="3" fontId="29" fillId="0" borderId="0" xfId="38" applyNumberFormat="1" applyFont="1" applyFill="1" applyAlignment="1">
      <alignment vertical="center"/>
    </xf>
    <xf numFmtId="0" fontId="29" fillId="0" borderId="0" xfId="38" quotePrefix="1" applyFont="1" applyFill="1" applyAlignment="1">
      <alignment vertical="center"/>
    </xf>
    <xf numFmtId="0" fontId="29" fillId="0" borderId="12" xfId="38" applyFont="1" applyFill="1" applyBorder="1" applyAlignment="1">
      <alignment vertical="center"/>
    </xf>
    <xf numFmtId="181" fontId="31" fillId="0" borderId="0" xfId="38" applyNumberFormat="1" applyFont="1" applyFill="1" applyAlignment="1">
      <alignment vertical="center"/>
    </xf>
    <xf numFmtId="0" fontId="29" fillId="0" borderId="0" xfId="38" applyFont="1" applyFill="1" applyAlignment="1" applyProtection="1">
      <alignment horizontal="left" vertical="center"/>
    </xf>
    <xf numFmtId="3" fontId="29" fillId="0" borderId="0" xfId="0" applyNumberFormat="1" applyFont="1" applyFill="1" applyAlignment="1" applyProtection="1">
      <alignment horizontal="right" vertical="center"/>
    </xf>
    <xf numFmtId="37" fontId="29" fillId="0" borderId="0" xfId="46" applyNumberFormat="1" applyFont="1" applyFill="1" applyAlignment="1" applyProtection="1">
      <alignment horizontal="right" vertical="center"/>
    </xf>
    <xf numFmtId="37" fontId="29" fillId="0" borderId="0" xfId="38" applyNumberFormat="1" applyFont="1" applyFill="1" applyAlignment="1" applyProtection="1">
      <alignment horizontal="right" vertical="center"/>
    </xf>
    <xf numFmtId="37" fontId="40" fillId="0" borderId="0" xfId="46" applyNumberFormat="1" applyFont="1" applyFill="1" applyAlignment="1" applyProtection="1">
      <alignment horizontal="right" vertical="center"/>
    </xf>
    <xf numFmtId="37" fontId="40" fillId="0" borderId="0" xfId="38" applyNumberFormat="1" applyFont="1" applyFill="1" applyAlignment="1" applyProtection="1">
      <alignment horizontal="right" vertical="center"/>
    </xf>
    <xf numFmtId="0" fontId="29" fillId="0" borderId="0" xfId="38" quotePrefix="1" applyFont="1" applyFill="1" applyAlignment="1" applyProtection="1">
      <alignment horizontal="left" vertical="center"/>
    </xf>
    <xf numFmtId="37" fontId="29" fillId="0" borderId="12" xfId="38" applyNumberFormat="1" applyFont="1" applyFill="1" applyBorder="1" applyAlignment="1" applyProtection="1">
      <alignment horizontal="right" vertical="center"/>
    </xf>
    <xf numFmtId="0" fontId="29" fillId="0" borderId="0" xfId="38" quotePrefix="1" applyFont="1" applyFill="1" applyAlignment="1">
      <alignment horizontal="left" vertical="center"/>
    </xf>
    <xf numFmtId="3" fontId="29" fillId="0" borderId="0" xfId="38" applyNumberFormat="1" applyFont="1" applyFill="1" applyAlignment="1" applyProtection="1">
      <alignment horizontal="right" vertical="center"/>
    </xf>
    <xf numFmtId="37" fontId="29" fillId="0" borderId="0" xfId="40" applyNumberFormat="1" applyFont="1" applyFill="1" applyAlignment="1" applyProtection="1">
      <alignment vertical="center"/>
    </xf>
    <xf numFmtId="0" fontId="29" fillId="0" borderId="0" xfId="40" applyFont="1" applyFill="1" applyAlignment="1">
      <alignment vertical="center"/>
    </xf>
    <xf numFmtId="0" fontId="29" fillId="0" borderId="12" xfId="40" applyFont="1" applyFill="1" applyBorder="1" applyAlignment="1">
      <alignment vertical="center"/>
    </xf>
    <xf numFmtId="0" fontId="29" fillId="0" borderId="13" xfId="40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3" fontId="29" fillId="0" borderId="0" xfId="40" applyNumberFormat="1" applyFont="1" applyFill="1" applyAlignment="1">
      <alignment vertical="center"/>
    </xf>
    <xf numFmtId="174" fontId="29" fillId="0" borderId="0" xfId="40" applyNumberFormat="1" applyFont="1" applyFill="1" applyAlignment="1">
      <alignment vertical="center"/>
    </xf>
    <xf numFmtId="0" fontId="29" fillId="0" borderId="12" xfId="40" applyFont="1" applyFill="1" applyBorder="1" applyAlignment="1">
      <alignment horizontal="center" vertical="center"/>
    </xf>
    <xf numFmtId="174" fontId="29" fillId="0" borderId="12" xfId="40" applyNumberFormat="1" applyFont="1" applyFill="1" applyBorder="1" applyAlignment="1">
      <alignment vertical="center"/>
    </xf>
    <xf numFmtId="0" fontId="29" fillId="0" borderId="0" xfId="40" applyFont="1" applyFill="1" applyBorder="1" applyAlignment="1">
      <alignment horizontal="left" vertical="center"/>
    </xf>
    <xf numFmtId="0" fontId="29" fillId="0" borderId="0" xfId="45" applyFont="1" applyFill="1" applyAlignment="1">
      <alignment vertical="center"/>
    </xf>
    <xf numFmtId="169" fontId="31" fillId="0" borderId="0" xfId="45" applyNumberFormat="1" applyFont="1" applyFill="1" applyBorder="1" applyAlignment="1" applyProtection="1">
      <alignment horizontal="left" vertical="center"/>
    </xf>
    <xf numFmtId="0" fontId="33" fillId="0" borderId="0" xfId="45" applyFont="1" applyFill="1" applyBorder="1" applyAlignment="1">
      <alignment vertical="center"/>
    </xf>
    <xf numFmtId="4" fontId="31" fillId="0" borderId="0" xfId="35" applyNumberFormat="1" applyFont="1" applyFill="1" applyBorder="1" applyAlignment="1" applyProtection="1">
      <alignment vertical="center"/>
    </xf>
    <xf numFmtId="4" fontId="29" fillId="0" borderId="0" xfId="35" applyNumberFormat="1" applyFont="1" applyFill="1" applyBorder="1" applyAlignment="1" applyProtection="1">
      <alignment horizontal="right" vertical="center"/>
    </xf>
    <xf numFmtId="174" fontId="29" fillId="0" borderId="0" xfId="45" applyNumberFormat="1" applyFont="1" applyFill="1" applyAlignment="1">
      <alignment vertical="center"/>
    </xf>
    <xf numFmtId="4" fontId="29" fillId="0" borderId="0" xfId="35" applyNumberFormat="1" applyFont="1" applyFill="1" applyBorder="1" applyAlignment="1" applyProtection="1">
      <alignment vertical="center"/>
    </xf>
    <xf numFmtId="169" fontId="31" fillId="0" borderId="12" xfId="45" applyNumberFormat="1" applyFont="1" applyFill="1" applyBorder="1" applyAlignment="1" applyProtection="1">
      <alignment horizontal="left" vertical="center"/>
    </xf>
    <xf numFmtId="3" fontId="29" fillId="0" borderId="12" xfId="35" applyNumberFormat="1" applyFont="1" applyFill="1" applyBorder="1" applyAlignment="1" applyProtection="1">
      <alignment vertical="center"/>
    </xf>
    <xf numFmtId="3" fontId="29" fillId="0" borderId="0" xfId="45" applyNumberFormat="1" applyFont="1" applyFill="1" applyAlignment="1">
      <alignment vertical="center"/>
    </xf>
    <xf numFmtId="3" fontId="31" fillId="0" borderId="0" xfId="35" applyNumberFormat="1" applyFont="1" applyFill="1" applyBorder="1" applyAlignment="1" applyProtection="1">
      <alignment vertical="center"/>
    </xf>
    <xf numFmtId="37" fontId="29" fillId="0" borderId="0" xfId="45" applyNumberFormat="1" applyFont="1" applyFill="1" applyAlignment="1" applyProtection="1">
      <alignment horizontal="right" vertical="center"/>
    </xf>
    <xf numFmtId="3" fontId="29" fillId="0" borderId="0" xfId="45" applyNumberFormat="1" applyFont="1" applyFill="1" applyAlignment="1">
      <alignment horizontal="right" vertical="center"/>
    </xf>
    <xf numFmtId="37" fontId="29" fillId="0" borderId="0" xfId="45" applyNumberFormat="1" applyFont="1" applyFill="1" applyBorder="1" applyAlignment="1" applyProtection="1">
      <alignment horizontal="right" vertical="center"/>
    </xf>
    <xf numFmtId="190" fontId="29" fillId="0" borderId="0" xfId="45" applyNumberFormat="1" applyFont="1" applyFill="1" applyAlignment="1" applyProtection="1">
      <alignment horizontal="right" vertical="center"/>
    </xf>
    <xf numFmtId="37" fontId="29" fillId="0" borderId="0" xfId="44" applyNumberFormat="1" applyFont="1" applyFill="1" applyAlignment="1" applyProtection="1">
      <alignment horizontal="left" vertical="center"/>
    </xf>
    <xf numFmtId="37" fontId="29" fillId="0" borderId="0" xfId="44" applyFont="1" applyFill="1" applyAlignment="1">
      <alignment horizontal="centerContinuous" vertical="center"/>
    </xf>
    <xf numFmtId="37" fontId="29" fillId="0" borderId="0" xfId="44" applyFont="1" applyFill="1" applyAlignment="1">
      <alignment vertical="center"/>
    </xf>
    <xf numFmtId="37" fontId="29" fillId="0" borderId="12" xfId="44" applyFont="1" applyFill="1" applyBorder="1" applyAlignment="1">
      <alignment vertical="center"/>
    </xf>
    <xf numFmtId="37" fontId="29" fillId="0" borderId="0" xfId="44" applyFont="1" applyFill="1" applyBorder="1" applyAlignment="1">
      <alignment vertical="center"/>
    </xf>
    <xf numFmtId="37" fontId="29" fillId="0" borderId="12" xfId="44" applyNumberFormat="1" applyFont="1" applyFill="1" applyBorder="1" applyAlignment="1" applyProtection="1">
      <alignment horizontal="left" vertical="center"/>
    </xf>
    <xf numFmtId="3" fontId="29" fillId="0" borderId="0" xfId="40" applyNumberFormat="1" applyFont="1" applyFill="1" applyBorder="1" applyAlignment="1">
      <alignment vertical="center"/>
    </xf>
    <xf numFmtId="3" fontId="29" fillId="0" borderId="12" xfId="40" applyNumberFormat="1" applyFont="1" applyFill="1" applyBorder="1" applyAlignment="1">
      <alignment vertical="center"/>
    </xf>
    <xf numFmtId="37" fontId="29" fillId="0" borderId="0" xfId="44" quotePrefix="1" applyNumberFormat="1" applyFont="1" applyFill="1" applyAlignment="1" applyProtection="1">
      <alignment vertical="center"/>
    </xf>
    <xf numFmtId="37" fontId="29" fillId="0" borderId="0" xfId="44" applyNumberFormat="1" applyFont="1" applyFill="1" applyAlignment="1" applyProtection="1">
      <alignment vertical="center"/>
    </xf>
    <xf numFmtId="37" fontId="31" fillId="0" borderId="0" xfId="44" applyFont="1" applyFill="1" applyAlignment="1">
      <alignment vertical="center"/>
    </xf>
    <xf numFmtId="0" fontId="29" fillId="0" borderId="0" xfId="40" quotePrefix="1" applyFont="1" applyFill="1" applyAlignment="1">
      <alignment vertical="center"/>
    </xf>
    <xf numFmtId="0" fontId="31" fillId="0" borderId="0" xfId="40" quotePrefix="1" applyFont="1" applyFill="1" applyAlignment="1">
      <alignment vertical="center"/>
    </xf>
    <xf numFmtId="0" fontId="29" fillId="0" borderId="0" xfId="40" quotePrefix="1" applyFont="1" applyFill="1" applyAlignment="1">
      <alignment horizontal="left" vertical="center"/>
    </xf>
    <xf numFmtId="175" fontId="29" fillId="0" borderId="0" xfId="40" applyNumberFormat="1" applyFont="1" applyFill="1" applyAlignment="1">
      <alignment vertical="center"/>
    </xf>
    <xf numFmtId="3" fontId="29" fillId="0" borderId="0" xfId="40" applyNumberFormat="1" applyFont="1" applyFill="1" applyAlignment="1">
      <alignment horizontal="right" vertical="center"/>
    </xf>
    <xf numFmtId="0" fontId="29" fillId="0" borderId="0" xfId="40" applyFont="1" applyFill="1" applyAlignment="1">
      <alignment horizontal="left" vertical="center"/>
    </xf>
    <xf numFmtId="4" fontId="29" fillId="0" borderId="0" xfId="40" applyNumberFormat="1" applyFont="1" applyFill="1" applyAlignment="1">
      <alignment vertical="center"/>
    </xf>
    <xf numFmtId="0" fontId="31" fillId="0" borderId="0" xfId="40" applyFont="1" applyFill="1" applyAlignment="1">
      <alignment vertical="center"/>
    </xf>
    <xf numFmtId="0" fontId="29" fillId="0" borderId="12" xfId="40" quotePrefix="1" applyFont="1" applyFill="1" applyBorder="1" applyAlignment="1">
      <alignment horizontal="center" vertical="center"/>
    </xf>
    <xf numFmtId="0" fontId="29" fillId="0" borderId="0" xfId="40" applyFont="1" applyFill="1" applyBorder="1" applyAlignment="1">
      <alignment vertical="center"/>
    </xf>
    <xf numFmtId="0" fontId="31" fillId="0" borderId="0" xfId="40" applyFont="1" applyFill="1" applyAlignment="1">
      <alignment horizontal="centerContinuous" vertical="center"/>
    </xf>
    <xf numFmtId="0" fontId="29" fillId="0" borderId="0" xfId="40" applyFont="1" applyFill="1" applyAlignment="1">
      <alignment horizontal="centerContinuous" vertical="center"/>
    </xf>
    <xf numFmtId="0" fontId="31" fillId="0" borderId="10" xfId="40" applyFont="1" applyFill="1" applyBorder="1" applyAlignment="1">
      <alignment horizontal="centerContinuous" vertical="center"/>
    </xf>
    <xf numFmtId="2" fontId="31" fillId="0" borderId="10" xfId="40" applyNumberFormat="1" applyFont="1" applyFill="1" applyBorder="1" applyAlignment="1">
      <alignment horizontal="centerContinuous" vertical="center"/>
    </xf>
    <xf numFmtId="0" fontId="29" fillId="0" borderId="13" xfId="40" applyFont="1" applyFill="1" applyBorder="1" applyAlignment="1" applyProtection="1">
      <alignment vertical="center"/>
    </xf>
    <xf numFmtId="0" fontId="29" fillId="0" borderId="13" xfId="40" applyFont="1" applyFill="1" applyBorder="1" applyAlignment="1">
      <alignment horizontal="centerContinuous" vertical="center"/>
    </xf>
    <xf numFmtId="0" fontId="29" fillId="0" borderId="10" xfId="40" applyFont="1" applyFill="1" applyBorder="1" applyAlignment="1">
      <alignment vertical="center"/>
    </xf>
    <xf numFmtId="2" fontId="29" fillId="0" borderId="10" xfId="40" applyNumberFormat="1" applyFont="1" applyFill="1" applyBorder="1" applyAlignment="1">
      <alignment vertical="center"/>
    </xf>
    <xf numFmtId="2" fontId="29" fillId="0" borderId="0" xfId="40" applyNumberFormat="1" applyFont="1" applyFill="1" applyAlignment="1">
      <alignment horizontal="right" vertical="center"/>
    </xf>
    <xf numFmtId="2" fontId="29" fillId="0" borderId="0" xfId="40" applyNumberFormat="1" applyFont="1" applyFill="1" applyAlignment="1">
      <alignment vertical="center"/>
    </xf>
    <xf numFmtId="0" fontId="29" fillId="0" borderId="12" xfId="40" quotePrefix="1" applyFont="1" applyFill="1" applyBorder="1" applyAlignment="1">
      <alignment horizontal="left" vertical="center"/>
    </xf>
    <xf numFmtId="2" fontId="29" fillId="0" borderId="12" xfId="40" applyNumberFormat="1" applyFont="1" applyFill="1" applyBorder="1" applyAlignment="1">
      <alignment horizontal="right" vertical="center"/>
    </xf>
    <xf numFmtId="0" fontId="31" fillId="0" borderId="0" xfId="40" quotePrefix="1" applyFont="1" applyFill="1" applyAlignment="1">
      <alignment horizontal="left" vertical="center"/>
    </xf>
    <xf numFmtId="2" fontId="29" fillId="0" borderId="11" xfId="40" applyNumberFormat="1" applyFont="1" applyFill="1" applyBorder="1" applyAlignment="1">
      <alignment horizontal="right" vertical="center"/>
    </xf>
    <xf numFmtId="2" fontId="29" fillId="0" borderId="0" xfId="40" applyNumberFormat="1" applyFont="1" applyFill="1" applyBorder="1" applyAlignment="1">
      <alignment horizontal="right" vertical="center"/>
    </xf>
    <xf numFmtId="2" fontId="29" fillId="0" borderId="12" xfId="40" applyNumberFormat="1" applyFont="1" applyFill="1" applyBorder="1" applyAlignment="1">
      <alignment vertical="center"/>
    </xf>
    <xf numFmtId="2" fontId="31" fillId="0" borderId="0" xfId="40" applyNumberFormat="1" applyFont="1" applyFill="1" applyAlignment="1">
      <alignment vertical="center"/>
    </xf>
    <xf numFmtId="2" fontId="31" fillId="0" borderId="0" xfId="40" applyNumberFormat="1" applyFont="1" applyFill="1" applyBorder="1" applyAlignment="1">
      <alignment vertical="center"/>
    </xf>
    <xf numFmtId="0" fontId="31" fillId="0" borderId="0" xfId="40" applyFont="1" applyFill="1" applyBorder="1" applyAlignment="1">
      <alignment horizontal="centerContinuous" vertical="center"/>
    </xf>
    <xf numFmtId="169" fontId="29" fillId="0" borderId="0" xfId="41" quotePrefix="1" applyFont="1" applyFill="1" applyAlignment="1">
      <alignment horizontal="left" vertical="center"/>
    </xf>
    <xf numFmtId="169" fontId="29" fillId="0" borderId="0" xfId="41" quotePrefix="1" applyFont="1" applyFill="1" applyAlignment="1">
      <alignment horizontal="center" vertical="center"/>
    </xf>
    <xf numFmtId="169" fontId="29" fillId="0" borderId="0" xfId="41" applyFont="1" applyFill="1" applyAlignment="1">
      <alignment vertical="center"/>
    </xf>
    <xf numFmtId="169" fontId="29" fillId="0" borderId="0" xfId="41" applyFont="1" applyFill="1" applyAlignment="1">
      <alignment horizontal="center" vertical="center"/>
    </xf>
    <xf numFmtId="169" fontId="29" fillId="0" borderId="0" xfId="41" applyFont="1" applyFill="1" applyBorder="1" applyAlignment="1" applyProtection="1">
      <alignment horizontal="center" vertical="center"/>
    </xf>
    <xf numFmtId="169" fontId="29" fillId="0" borderId="0" xfId="41" applyFont="1" applyFill="1" applyBorder="1" applyAlignment="1">
      <alignment horizontal="center" vertical="center"/>
    </xf>
    <xf numFmtId="169" fontId="29" fillId="0" borderId="0" xfId="41" applyFont="1" applyFill="1" applyBorder="1" applyAlignment="1">
      <alignment vertical="center"/>
    </xf>
    <xf numFmtId="4" fontId="31" fillId="0" borderId="0" xfId="41" applyNumberFormat="1" applyFont="1" applyFill="1" applyBorder="1" applyAlignment="1">
      <alignment vertical="center"/>
    </xf>
    <xf numFmtId="176" fontId="29" fillId="0" borderId="0" xfId="41" applyNumberFormat="1" applyFont="1" applyFill="1" applyAlignment="1" applyProtection="1">
      <alignment horizontal="right" vertical="center"/>
    </xf>
    <xf numFmtId="4" fontId="29" fillId="0" borderId="0" xfId="41" applyNumberFormat="1" applyFont="1" applyFill="1" applyBorder="1" applyAlignment="1">
      <alignment vertical="center"/>
    </xf>
    <xf numFmtId="175" fontId="29" fillId="0" borderId="0" xfId="41" applyNumberFormat="1" applyFont="1" applyFill="1" applyAlignment="1">
      <alignment vertical="center"/>
    </xf>
    <xf numFmtId="169" fontId="29" fillId="0" borderId="12" xfId="41" applyFont="1" applyFill="1" applyBorder="1" applyAlignment="1">
      <alignment vertical="center"/>
    </xf>
    <xf numFmtId="176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quotePrefix="1" applyFont="1" applyFill="1" applyAlignment="1" applyProtection="1">
      <alignment horizontal="left" vertical="center"/>
    </xf>
    <xf numFmtId="169" fontId="29" fillId="0" borderId="0" xfId="41" quotePrefix="1" applyFont="1" applyFill="1" applyAlignment="1">
      <alignment vertical="center"/>
    </xf>
    <xf numFmtId="171" fontId="31" fillId="0" borderId="0" xfId="41" applyNumberFormat="1" applyFont="1" applyFill="1" applyAlignment="1" applyProtection="1">
      <alignment vertical="center"/>
    </xf>
    <xf numFmtId="174" fontId="29" fillId="0" borderId="0" xfId="41" applyNumberFormat="1" applyFont="1" applyFill="1" applyAlignment="1">
      <alignment vertical="center"/>
    </xf>
    <xf numFmtId="169" fontId="29" fillId="0" borderId="0" xfId="42" applyFont="1" applyFill="1" applyAlignment="1">
      <alignment vertical="center"/>
    </xf>
    <xf numFmtId="169" fontId="29" fillId="0" borderId="0" xfId="42" applyFont="1" applyFill="1" applyAlignment="1" applyProtection="1">
      <alignment horizontal="center" vertical="center"/>
    </xf>
    <xf numFmtId="169" fontId="29" fillId="0" borderId="0" xfId="42" quotePrefix="1" applyFont="1" applyFill="1" applyAlignment="1" applyProtection="1">
      <alignment vertical="center"/>
    </xf>
    <xf numFmtId="169" fontId="29" fillId="0" borderId="0" xfId="42" quotePrefix="1" applyFont="1" applyFill="1" applyAlignment="1" applyProtection="1">
      <alignment horizontal="center" vertical="center"/>
    </xf>
    <xf numFmtId="169" fontId="29" fillId="0" borderId="0" xfId="42" applyFont="1" applyFill="1" applyBorder="1" applyAlignment="1" applyProtection="1">
      <alignment horizontal="center" vertical="center"/>
    </xf>
    <xf numFmtId="169" fontId="29" fillId="0" borderId="0" xfId="42" applyFont="1" applyFill="1" applyBorder="1" applyAlignment="1">
      <alignment vertical="center"/>
    </xf>
    <xf numFmtId="3" fontId="29" fillId="0" borderId="0" xfId="42" applyNumberFormat="1" applyFont="1" applyFill="1" applyAlignment="1">
      <alignment vertical="center"/>
    </xf>
    <xf numFmtId="169" fontId="29" fillId="0" borderId="12" xfId="42" applyFont="1" applyFill="1" applyBorder="1" applyAlignment="1" applyProtection="1">
      <alignment horizontal="center" vertical="center"/>
    </xf>
    <xf numFmtId="169" fontId="29" fillId="0" borderId="0" xfId="42" quotePrefix="1" applyFont="1" applyFill="1" applyAlignment="1" applyProtection="1">
      <alignment horizontal="left" vertical="center"/>
    </xf>
    <xf numFmtId="169" fontId="29" fillId="0" borderId="0" xfId="42" applyFont="1" applyFill="1" applyAlignment="1" applyProtection="1">
      <alignment horizontal="left" vertical="center"/>
    </xf>
    <xf numFmtId="169" fontId="29" fillId="0" borderId="12" xfId="42" applyFont="1" applyFill="1" applyBorder="1" applyAlignment="1">
      <alignment vertical="center"/>
    </xf>
    <xf numFmtId="169" fontId="29" fillId="0" borderId="0" xfId="42" applyFont="1" applyFill="1" applyBorder="1" applyAlignment="1">
      <alignment horizontal="center" vertical="center"/>
    </xf>
    <xf numFmtId="3" fontId="29" fillId="0" borderId="0" xfId="41" applyNumberFormat="1" applyFont="1" applyFill="1" applyBorder="1" applyAlignment="1" applyProtection="1">
      <alignment vertical="center"/>
    </xf>
    <xf numFmtId="173" fontId="31" fillId="0" borderId="12" xfId="38" applyNumberFormat="1" applyFont="1" applyFill="1" applyBorder="1" applyAlignment="1">
      <alignment vertical="center"/>
    </xf>
    <xf numFmtId="181" fontId="29" fillId="0" borderId="0" xfId="38" applyNumberFormat="1" applyFont="1" applyFill="1" applyBorder="1" applyAlignment="1" applyProtection="1">
      <alignment vertical="center"/>
    </xf>
    <xf numFmtId="181" fontId="31" fillId="0" borderId="0" xfId="38" applyNumberFormat="1" applyFont="1" applyFill="1" applyBorder="1" applyAlignment="1" applyProtection="1">
      <alignment vertical="center"/>
    </xf>
    <xf numFmtId="187" fontId="31" fillId="0" borderId="0" xfId="38" applyNumberFormat="1" applyFont="1" applyFill="1" applyAlignment="1" applyProtection="1">
      <alignment vertical="center"/>
    </xf>
    <xf numFmtId="188" fontId="31" fillId="0" borderId="0" xfId="38" applyNumberFormat="1" applyFont="1" applyFill="1" applyBorder="1" applyAlignment="1" applyProtection="1">
      <alignment vertical="center"/>
    </xf>
    <xf numFmtId="188" fontId="31" fillId="0" borderId="0" xfId="38" applyNumberFormat="1" applyFont="1" applyFill="1" applyBorder="1" applyAlignment="1">
      <alignment horizontal="right" vertical="center"/>
    </xf>
    <xf numFmtId="0" fontId="31" fillId="0" borderId="0" xfId="38" applyFont="1" applyFill="1" applyBorder="1" applyAlignment="1">
      <alignment horizontal="right" vertical="center"/>
    </xf>
    <xf numFmtId="0" fontId="31" fillId="0" borderId="0" xfId="38" quotePrefix="1" applyFont="1" applyFill="1" applyBorder="1" applyAlignment="1">
      <alignment horizontal="left" vertical="center"/>
    </xf>
    <xf numFmtId="188" fontId="39" fillId="0" borderId="0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horizontal="right" vertical="center"/>
    </xf>
    <xf numFmtId="169" fontId="31" fillId="0" borderId="0" xfId="38" applyNumberFormat="1" applyFont="1" applyFill="1" applyBorder="1" applyAlignment="1" applyProtection="1">
      <alignment horizontal="left" vertical="center"/>
    </xf>
    <xf numFmtId="169" fontId="31" fillId="0" borderId="0" xfId="38" quotePrefix="1" applyNumberFormat="1" applyFont="1" applyFill="1" applyBorder="1" applyAlignment="1" applyProtection="1">
      <alignment horizontal="left" vertical="center"/>
    </xf>
    <xf numFmtId="3" fontId="29" fillId="0" borderId="0" xfId="38" applyNumberFormat="1" applyFont="1" applyFill="1" applyBorder="1" applyAlignment="1">
      <alignment vertical="center"/>
    </xf>
    <xf numFmtId="3" fontId="29" fillId="0" borderId="0" xfId="38" applyNumberFormat="1" applyFont="1" applyFill="1" applyBorder="1" applyAlignment="1" applyProtection="1">
      <alignment vertical="center"/>
    </xf>
    <xf numFmtId="37" fontId="31" fillId="0" borderId="0" xfId="38" applyNumberFormat="1" applyFont="1" applyFill="1" applyBorder="1" applyAlignment="1" applyProtection="1">
      <alignment vertical="center"/>
    </xf>
    <xf numFmtId="37" fontId="31" fillId="0" borderId="0" xfId="38" applyNumberFormat="1" applyFont="1" applyFill="1" applyBorder="1" applyAlignment="1" applyProtection="1">
      <alignment horizontal="right" vertical="center"/>
    </xf>
    <xf numFmtId="37" fontId="31" fillId="0" borderId="0" xfId="38" applyNumberFormat="1" applyFont="1" applyFill="1" applyAlignment="1" applyProtection="1">
      <alignment vertical="center"/>
    </xf>
    <xf numFmtId="169" fontId="31" fillId="0" borderId="0" xfId="38" applyNumberFormat="1" applyFont="1" applyFill="1" applyAlignment="1" applyProtection="1">
      <alignment horizontal="left" vertical="center"/>
    </xf>
    <xf numFmtId="175" fontId="29" fillId="0" borderId="0" xfId="42" applyNumberFormat="1" applyFont="1" applyFill="1" applyAlignment="1" applyProtection="1">
      <alignment vertical="center"/>
    </xf>
    <xf numFmtId="3" fontId="29" fillId="0" borderId="0" xfId="42" applyNumberFormat="1" applyFont="1" applyFill="1" applyAlignment="1" applyProtection="1">
      <alignment vertical="center"/>
    </xf>
    <xf numFmtId="175" fontId="29" fillId="0" borderId="0" xfId="42" applyNumberFormat="1" applyFont="1" applyFill="1" applyBorder="1" applyAlignment="1" applyProtection="1">
      <alignment vertical="center"/>
    </xf>
    <xf numFmtId="3" fontId="29" fillId="0" borderId="0" xfId="42" applyNumberFormat="1" applyFont="1" applyFill="1" applyBorder="1" applyAlignment="1" applyProtection="1">
      <alignment vertical="center"/>
    </xf>
    <xf numFmtId="169" fontId="29" fillId="0" borderId="12" xfId="42" applyFont="1" applyFill="1" applyBorder="1" applyAlignment="1" applyProtection="1">
      <alignment horizontal="left" vertical="center"/>
    </xf>
    <xf numFmtId="175" fontId="31" fillId="0" borderId="0" xfId="42" applyNumberFormat="1" applyFont="1" applyFill="1" applyBorder="1" applyAlignment="1" applyProtection="1">
      <alignment vertical="center"/>
    </xf>
    <xf numFmtId="175" fontId="29" fillId="0" borderId="0" xfId="42" applyNumberFormat="1" applyFont="1" applyFill="1" applyAlignment="1" applyProtection="1">
      <alignment horizontal="right" vertical="center"/>
    </xf>
    <xf numFmtId="169" fontId="29" fillId="0" borderId="0" xfId="42" quotePrefix="1" applyFont="1" applyFill="1" applyAlignment="1">
      <alignment vertical="center"/>
    </xf>
    <xf numFmtId="169" fontId="29" fillId="0" borderId="0" xfId="41" applyFont="1" applyFill="1" applyBorder="1" applyAlignment="1" applyProtection="1">
      <alignment horizontal="left" vertical="center"/>
    </xf>
    <xf numFmtId="174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quotePrefix="1" applyFont="1" applyFill="1" applyBorder="1" applyAlignment="1" applyProtection="1">
      <alignment horizontal="left" vertical="center"/>
    </xf>
    <xf numFmtId="169" fontId="29" fillId="0" borderId="12" xfId="41" applyFont="1" applyFill="1" applyBorder="1" applyAlignment="1" applyProtection="1">
      <alignment horizontal="left" vertical="center"/>
    </xf>
    <xf numFmtId="175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applyFont="1" applyFill="1" applyAlignment="1">
      <alignment horizontal="right" vertical="center"/>
    </xf>
    <xf numFmtId="175" fontId="29" fillId="0" borderId="0" xfId="41" applyNumberFormat="1" applyFont="1" applyFill="1" applyBorder="1" applyAlignment="1" applyProtection="1">
      <alignment vertical="center"/>
    </xf>
    <xf numFmtId="169" fontId="29" fillId="0" borderId="0" xfId="41" quotePrefix="1" applyFont="1" applyFill="1" applyBorder="1" applyAlignment="1" applyProtection="1">
      <alignment horizontal="center" vertical="center"/>
    </xf>
    <xf numFmtId="3" fontId="29" fillId="0" borderId="0" xfId="41" applyNumberFormat="1" applyFont="1" applyFill="1" applyAlignment="1">
      <alignment vertical="center"/>
    </xf>
    <xf numFmtId="3" fontId="29" fillId="0" borderId="12" xfId="41" applyNumberFormat="1" applyFont="1" applyFill="1" applyBorder="1" applyAlignment="1" applyProtection="1">
      <alignment vertical="center"/>
    </xf>
    <xf numFmtId="37" fontId="29" fillId="0" borderId="0" xfId="41" applyNumberFormat="1" applyFont="1" applyFill="1" applyBorder="1" applyAlignment="1" applyProtection="1">
      <alignment vertical="center"/>
    </xf>
    <xf numFmtId="0" fontId="29" fillId="0" borderId="0" xfId="40" applyFont="1" applyFill="1" applyBorder="1" applyAlignment="1" applyProtection="1">
      <alignment horizontal="left" vertical="center"/>
    </xf>
    <xf numFmtId="0" fontId="29" fillId="0" borderId="0" xfId="40" quotePrefix="1" applyFont="1" applyFill="1" applyBorder="1" applyAlignment="1" applyProtection="1">
      <alignment horizontal="left" vertical="center"/>
    </xf>
    <xf numFmtId="0" fontId="29" fillId="0" borderId="0" xfId="40" applyFont="1" applyFill="1" applyAlignment="1">
      <alignment horizontal="right" vertical="center"/>
    </xf>
    <xf numFmtId="3" fontId="29" fillId="0" borderId="0" xfId="40" applyNumberFormat="1" applyFont="1" applyFill="1" applyBorder="1" applyAlignment="1" applyProtection="1">
      <alignment vertical="center"/>
    </xf>
    <xf numFmtId="169" fontId="29" fillId="0" borderId="0" xfId="41" applyFont="1" applyFill="1" applyBorder="1" applyAlignment="1">
      <alignment horizontal="right" vertical="center"/>
    </xf>
    <xf numFmtId="169" fontId="29" fillId="0" borderId="0" xfId="41" applyFont="1" applyFill="1" applyBorder="1" applyAlignment="1" applyProtection="1">
      <alignment horizontal="right" vertical="center"/>
    </xf>
    <xf numFmtId="3" fontId="29" fillId="0" borderId="0" xfId="41" applyNumberFormat="1" applyFont="1" applyFill="1" applyBorder="1" applyAlignment="1">
      <alignment vertical="center"/>
    </xf>
    <xf numFmtId="175" fontId="29" fillId="0" borderId="0" xfId="41" applyNumberFormat="1" applyFont="1" applyFill="1" applyBorder="1" applyAlignment="1">
      <alignment vertical="center"/>
    </xf>
    <xf numFmtId="181" fontId="29" fillId="0" borderId="0" xfId="41" applyNumberFormat="1" applyFont="1" applyFill="1" applyBorder="1" applyAlignment="1">
      <alignment vertical="center"/>
    </xf>
    <xf numFmtId="169" fontId="29" fillId="0" borderId="0" xfId="41" quotePrefix="1" applyFont="1" applyFill="1" applyAlignment="1" applyProtection="1">
      <alignment horizontal="center" vertical="center"/>
    </xf>
    <xf numFmtId="169" fontId="29" fillId="0" borderId="0" xfId="41" applyFont="1" applyFill="1" applyAlignment="1" applyProtection="1">
      <alignment horizontal="left" vertical="center"/>
    </xf>
    <xf numFmtId="169" fontId="29" fillId="0" borderId="0" xfId="41" quotePrefix="1" applyFont="1" applyFill="1" applyBorder="1" applyAlignment="1">
      <alignment horizontal="left" vertical="center"/>
    </xf>
    <xf numFmtId="3" fontId="29" fillId="0" borderId="0" xfId="41" applyNumberFormat="1" applyFont="1" applyFill="1" applyAlignment="1" applyProtection="1">
      <alignment vertical="center"/>
    </xf>
    <xf numFmtId="4" fontId="29" fillId="0" borderId="0" xfId="45" applyNumberFormat="1" applyFont="1" applyFill="1" applyAlignment="1">
      <alignment vertical="center"/>
    </xf>
    <xf numFmtId="0" fontId="29" fillId="0" borderId="0" xfId="45" applyFont="1" applyFill="1" applyBorder="1" applyAlignment="1">
      <alignment vertical="center"/>
    </xf>
    <xf numFmtId="0" fontId="31" fillId="0" borderId="0" xfId="45" applyFont="1" applyFill="1" applyAlignment="1">
      <alignment horizontal="center" vertical="center"/>
    </xf>
    <xf numFmtId="0" fontId="31" fillId="0" borderId="0" xfId="45" applyFont="1" applyFill="1" applyAlignment="1">
      <alignment vertical="center"/>
    </xf>
    <xf numFmtId="0" fontId="31" fillId="0" borderId="0" xfId="40" applyFont="1" applyFill="1" applyBorder="1" applyAlignment="1">
      <alignment vertical="center"/>
    </xf>
    <xf numFmtId="185" fontId="29" fillId="0" borderId="0" xfId="40" applyNumberFormat="1" applyFont="1" applyFill="1" applyAlignment="1">
      <alignment vertical="center"/>
    </xf>
    <xf numFmtId="3" fontId="29" fillId="0" borderId="0" xfId="40" applyNumberFormat="1" applyFont="1" applyFill="1" applyBorder="1" applyAlignment="1">
      <alignment horizontal="right" vertical="center"/>
    </xf>
    <xf numFmtId="185" fontId="29" fillId="0" borderId="0" xfId="40" applyNumberFormat="1" applyFont="1" applyFill="1" applyBorder="1" applyAlignment="1">
      <alignment horizontal="right" vertical="center"/>
    </xf>
    <xf numFmtId="175" fontId="29" fillId="0" borderId="0" xfId="40" applyNumberFormat="1" applyFont="1" applyFill="1" applyAlignment="1">
      <alignment horizontal="right" vertical="center"/>
    </xf>
    <xf numFmtId="174" fontId="29" fillId="0" borderId="0" xfId="34" applyNumberFormat="1" applyFont="1" applyFill="1" applyAlignment="1">
      <alignment vertical="center"/>
    </xf>
    <xf numFmtId="4" fontId="29" fillId="0" borderId="12" xfId="40" applyNumberFormat="1" applyFont="1" applyFill="1" applyBorder="1" applyAlignment="1">
      <alignment vertical="center"/>
    </xf>
    <xf numFmtId="4" fontId="29" fillId="0" borderId="0" xfId="40" applyNumberFormat="1" applyFont="1" applyFill="1" applyBorder="1" applyAlignment="1">
      <alignment vertical="center"/>
    </xf>
    <xf numFmtId="0" fontId="29" fillId="0" borderId="0" xfId="39" applyFont="1" applyFill="1" applyAlignment="1">
      <alignment vertical="center"/>
    </xf>
    <xf numFmtId="3" fontId="29" fillId="0" borderId="0" xfId="39" applyNumberFormat="1" applyFont="1" applyFill="1" applyAlignment="1">
      <alignment vertical="center"/>
    </xf>
    <xf numFmtId="0" fontId="29" fillId="0" borderId="0" xfId="39" applyFont="1" applyFill="1" applyAlignment="1" applyProtection="1">
      <alignment vertical="center"/>
    </xf>
    <xf numFmtId="0" fontId="29" fillId="0" borderId="0" xfId="39" applyFont="1" applyFill="1" applyAlignment="1" applyProtection="1">
      <alignment horizontal="left" vertical="center"/>
    </xf>
    <xf numFmtId="3" fontId="29" fillId="0" borderId="0" xfId="39" applyNumberFormat="1" applyFont="1" applyFill="1" applyAlignment="1" applyProtection="1">
      <alignment vertical="center"/>
    </xf>
    <xf numFmtId="3" fontId="29" fillId="0" borderId="0" xfId="39" applyNumberFormat="1" applyFont="1" applyFill="1" applyBorder="1" applyAlignment="1" applyProtection="1">
      <alignment vertical="center"/>
    </xf>
    <xf numFmtId="0" fontId="36" fillId="0" borderId="0" xfId="38" quotePrefix="1" applyFont="1" applyFill="1" applyAlignment="1"/>
    <xf numFmtId="195" fontId="29" fillId="0" borderId="0" xfId="38" applyNumberFormat="1" applyFont="1" applyFill="1" applyAlignment="1">
      <alignment vertical="center"/>
    </xf>
    <xf numFmtId="195" fontId="29" fillId="0" borderId="0" xfId="46" applyNumberFormat="1" applyFont="1" applyFill="1" applyAlignment="1" applyProtection="1">
      <alignment horizontal="right" vertical="center"/>
    </xf>
    <xf numFmtId="195" fontId="29" fillId="0" borderId="0" xfId="38" applyNumberFormat="1" applyFont="1" applyFill="1" applyAlignment="1" applyProtection="1">
      <alignment horizontal="right" vertical="center"/>
    </xf>
    <xf numFmtId="195" fontId="40" fillId="0" borderId="0" xfId="38" applyNumberFormat="1" applyFont="1" applyFill="1" applyAlignment="1" applyProtection="1">
      <alignment horizontal="right" vertical="center"/>
    </xf>
    <xf numFmtId="0" fontId="36" fillId="0" borderId="0" xfId="38" quotePrefix="1" applyFont="1" applyFill="1" applyAlignment="1">
      <alignment vertical="top"/>
    </xf>
    <xf numFmtId="3" fontId="29" fillId="0" borderId="0" xfId="38" quotePrefix="1" applyNumberFormat="1" applyFont="1" applyFill="1" applyAlignment="1">
      <alignment horizontal="center" vertical="top"/>
    </xf>
    <xf numFmtId="0" fontId="29" fillId="0" borderId="0" xfId="38" applyFont="1" applyFill="1" applyAlignment="1">
      <alignment vertical="top"/>
    </xf>
    <xf numFmtId="169" fontId="36" fillId="0" borderId="0" xfId="0" applyNumberFormat="1" applyFont="1" applyFill="1" applyAlignment="1" applyProtection="1"/>
    <xf numFmtId="0" fontId="34" fillId="0" borderId="0" xfId="39" applyFont="1" applyFill="1" applyAlignment="1" applyProtection="1">
      <alignment horizontal="fill" vertical="center"/>
    </xf>
    <xf numFmtId="0" fontId="29" fillId="0" borderId="10" xfId="39" applyFont="1" applyFill="1" applyBorder="1" applyAlignment="1">
      <alignment vertical="center"/>
    </xf>
    <xf numFmtId="0" fontId="34" fillId="0" borderId="0" xfId="39" applyFont="1" applyFill="1" applyAlignment="1" applyProtection="1">
      <alignment horizontal="right" vertical="center"/>
    </xf>
    <xf numFmtId="0" fontId="34" fillId="0" borderId="0" xfId="39" applyFont="1" applyFill="1" applyAlignment="1" applyProtection="1">
      <alignment horizontal="left" vertical="center"/>
    </xf>
    <xf numFmtId="0" fontId="34" fillId="0" borderId="10" xfId="39" applyFont="1" applyFill="1" applyBorder="1" applyAlignment="1" applyProtection="1">
      <alignment horizontal="left" vertical="center"/>
    </xf>
    <xf numFmtId="0" fontId="36" fillId="0" borderId="0" xfId="39" applyFont="1" applyFill="1" applyAlignment="1" applyProtection="1"/>
    <xf numFmtId="0" fontId="29" fillId="0" borderId="0" xfId="39" applyFont="1" applyFill="1" applyAlignment="1"/>
    <xf numFmtId="3" fontId="34" fillId="0" borderId="0" xfId="40" applyNumberFormat="1" applyFont="1" applyFill="1" applyBorder="1" applyAlignment="1">
      <alignment vertical="center"/>
    </xf>
    <xf numFmtId="4" fontId="34" fillId="0" borderId="0" xfId="40" applyNumberFormat="1" applyFont="1" applyFill="1" applyBorder="1" applyAlignment="1">
      <alignment vertical="center"/>
    </xf>
    <xf numFmtId="0" fontId="34" fillId="0" borderId="0" xfId="40" applyFont="1" applyFill="1" applyAlignment="1">
      <alignment vertical="center"/>
    </xf>
    <xf numFmtId="169" fontId="34" fillId="0" borderId="0" xfId="40" quotePrefix="1" applyNumberFormat="1" applyFont="1" applyFill="1" applyAlignment="1" applyProtection="1">
      <alignment horizontal="left" vertical="center"/>
    </xf>
    <xf numFmtId="3" fontId="34" fillId="0" borderId="0" xfId="40" applyNumberFormat="1" applyFont="1" applyFill="1" applyAlignment="1">
      <alignment vertical="center"/>
    </xf>
    <xf numFmtId="4" fontId="29" fillId="0" borderId="10" xfId="40" applyNumberFormat="1" applyFont="1" applyFill="1" applyBorder="1" applyAlignment="1">
      <alignment vertical="center"/>
    </xf>
    <xf numFmtId="3" fontId="29" fillId="0" borderId="0" xfId="40" applyNumberFormat="1" applyFont="1" applyFill="1" applyBorder="1" applyAlignment="1">
      <alignment horizontal="left" vertical="center"/>
    </xf>
    <xf numFmtId="3" fontId="42" fillId="0" borderId="0" xfId="40" applyNumberFormat="1" applyFont="1" applyBorder="1"/>
    <xf numFmtId="4" fontId="31" fillId="0" borderId="0" xfId="40" applyNumberFormat="1" applyFont="1" applyFill="1" applyBorder="1" applyAlignment="1">
      <alignment vertical="center"/>
    </xf>
    <xf numFmtId="3" fontId="36" fillId="0" borderId="0" xfId="40" applyNumberFormat="1" applyFont="1" applyFill="1" applyAlignment="1"/>
    <xf numFmtId="0" fontId="36" fillId="0" borderId="0" xfId="40" applyFont="1" applyFill="1" applyAlignment="1">
      <alignment vertical="center"/>
    </xf>
    <xf numFmtId="0" fontId="36" fillId="0" borderId="0" xfId="40" applyFont="1" applyFill="1" applyAlignment="1"/>
    <xf numFmtId="0" fontId="36" fillId="0" borderId="0" xfId="40" applyFont="1" applyFill="1" applyAlignment="1">
      <alignment vertical="top"/>
    </xf>
    <xf numFmtId="3" fontId="34" fillId="0" borderId="0" xfId="40" applyNumberFormat="1" applyFont="1" applyFill="1" applyBorder="1" applyAlignment="1">
      <alignment horizontal="right" vertical="center"/>
    </xf>
    <xf numFmtId="185" fontId="34" fillId="0" borderId="0" xfId="40" applyNumberFormat="1" applyFont="1" applyFill="1" applyAlignment="1">
      <alignment vertical="center"/>
    </xf>
    <xf numFmtId="0" fontId="36" fillId="0" borderId="0" xfId="40" quotePrefix="1" applyFont="1" applyFill="1" applyAlignment="1">
      <alignment vertical="top"/>
    </xf>
    <xf numFmtId="195" fontId="31" fillId="0" borderId="0" xfId="40" applyNumberFormat="1" applyFont="1" applyFill="1" applyBorder="1" applyAlignment="1" applyProtection="1">
      <alignment vertical="center"/>
    </xf>
    <xf numFmtId="195" fontId="29" fillId="0" borderId="0" xfId="40" applyNumberFormat="1" applyFont="1" applyFill="1" applyAlignment="1">
      <alignment vertical="center"/>
    </xf>
    <xf numFmtId="195" fontId="29" fillId="0" borderId="0" xfId="40" applyNumberFormat="1" applyFont="1" applyFill="1" applyBorder="1" applyAlignment="1">
      <alignment vertical="center"/>
    </xf>
    <xf numFmtId="196" fontId="31" fillId="0" borderId="0" xfId="40" applyNumberFormat="1" applyFont="1" applyFill="1" applyBorder="1" applyAlignment="1" applyProtection="1">
      <alignment vertical="center"/>
    </xf>
    <xf numFmtId="196" fontId="29" fillId="0" borderId="0" xfId="40" applyNumberFormat="1" applyFont="1" applyFill="1" applyAlignment="1">
      <alignment vertical="center"/>
    </xf>
    <xf numFmtId="196" fontId="29" fillId="0" borderId="0" xfId="40" applyNumberFormat="1" applyFont="1" applyFill="1" applyBorder="1" applyAlignment="1">
      <alignment vertical="center"/>
    </xf>
    <xf numFmtId="197" fontId="31" fillId="0" borderId="0" xfId="40" applyNumberFormat="1" applyFont="1" applyFill="1" applyBorder="1" applyAlignment="1" applyProtection="1">
      <alignment vertical="center"/>
    </xf>
    <xf numFmtId="197" fontId="29" fillId="0" borderId="0" xfId="40" applyNumberFormat="1" applyFont="1" applyFill="1" applyAlignment="1">
      <alignment vertical="center"/>
    </xf>
    <xf numFmtId="197" fontId="29" fillId="0" borderId="0" xfId="40" applyNumberFormat="1" applyFont="1" applyFill="1" applyBorder="1" applyAlignment="1">
      <alignment vertical="center"/>
    </xf>
    <xf numFmtId="0" fontId="36" fillId="0" borderId="0" xfId="40" quotePrefix="1" applyFont="1" applyFill="1" applyAlignment="1"/>
    <xf numFmtId="192" fontId="31" fillId="0" borderId="0" xfId="0" applyNumberFormat="1" applyFont="1" applyFill="1" applyBorder="1" applyAlignment="1" applyProtection="1">
      <alignment vertical="center"/>
    </xf>
    <xf numFmtId="192" fontId="29" fillId="0" borderId="0" xfId="0" applyNumberFormat="1" applyFont="1" applyFill="1" applyBorder="1" applyAlignment="1" applyProtection="1">
      <alignment vertical="center"/>
    </xf>
    <xf numFmtId="192" fontId="29" fillId="0" borderId="0" xfId="0" applyNumberFormat="1" applyFont="1" applyFill="1" applyAlignment="1" applyProtection="1">
      <alignment vertical="center"/>
    </xf>
    <xf numFmtId="192" fontId="29" fillId="0" borderId="12" xfId="0" applyNumberFormat="1" applyFont="1" applyFill="1" applyBorder="1" applyAlignment="1" applyProtection="1">
      <alignment vertical="center"/>
    </xf>
    <xf numFmtId="193" fontId="29" fillId="0" borderId="0" xfId="0" applyNumberFormat="1" applyFont="1" applyFill="1" applyBorder="1" applyAlignment="1" applyProtection="1">
      <alignment vertical="center"/>
    </xf>
    <xf numFmtId="198" fontId="29" fillId="0" borderId="0" xfId="0" applyNumberFormat="1" applyFont="1" applyFill="1" applyBorder="1" applyAlignment="1" applyProtection="1">
      <alignment vertical="center"/>
    </xf>
    <xf numFmtId="198" fontId="29" fillId="0" borderId="0" xfId="32" quotePrefix="1" applyNumberFormat="1" applyFont="1" applyFill="1" applyBorder="1" applyAlignment="1" applyProtection="1">
      <alignment horizontal="right" vertical="center"/>
    </xf>
    <xf numFmtId="198" fontId="29" fillId="0" borderId="12" xfId="32" quotePrefix="1" applyNumberFormat="1" applyFont="1" applyFill="1" applyBorder="1" applyAlignment="1" applyProtection="1">
      <alignment horizontal="right" vertical="center"/>
    </xf>
    <xf numFmtId="193" fontId="29" fillId="0" borderId="0" xfId="0" applyNumberFormat="1" applyFont="1" applyFill="1" applyAlignment="1" applyProtection="1">
      <alignment vertical="center"/>
    </xf>
    <xf numFmtId="193" fontId="29" fillId="0" borderId="12" xfId="0" applyNumberFormat="1" applyFont="1" applyFill="1" applyBorder="1" applyAlignment="1" applyProtection="1">
      <alignment vertical="center"/>
    </xf>
    <xf numFmtId="0" fontId="38" fillId="0" borderId="0" xfId="45" applyFont="1" applyFill="1" applyAlignment="1">
      <alignment horizontal="centerContinuous" vertical="center"/>
    </xf>
    <xf numFmtId="0" fontId="36" fillId="0" borderId="0" xfId="45" applyFont="1" applyFill="1" applyAlignment="1">
      <alignment vertical="center"/>
    </xf>
    <xf numFmtId="0" fontId="36" fillId="0" borderId="0" xfId="45" applyFont="1" applyFill="1" applyAlignment="1">
      <alignment vertical="top"/>
    </xf>
    <xf numFmtId="0" fontId="36" fillId="0" borderId="0" xfId="45" applyFont="1" applyFill="1" applyAlignment="1"/>
    <xf numFmtId="195" fontId="29" fillId="0" borderId="0" xfId="45" applyNumberFormat="1" applyFont="1" applyFill="1" applyAlignment="1" applyProtection="1">
      <alignment horizontal="right" vertical="center"/>
    </xf>
    <xf numFmtId="195" fontId="29" fillId="0" borderId="0" xfId="45" applyNumberFormat="1" applyFont="1" applyFill="1" applyBorder="1" applyAlignment="1" applyProtection="1">
      <alignment horizontal="right" vertical="center"/>
    </xf>
    <xf numFmtId="195" fontId="29" fillId="0" borderId="0" xfId="45" applyNumberFormat="1" applyFont="1" applyFill="1" applyAlignment="1">
      <alignment horizontal="right" vertical="center"/>
    </xf>
    <xf numFmtId="0" fontId="31" fillId="0" borderId="0" xfId="45" applyFont="1" applyFill="1" applyBorder="1" applyAlignment="1">
      <alignment vertical="center"/>
    </xf>
    <xf numFmtId="195" fontId="31" fillId="0" borderId="0" xfId="35" applyNumberFormat="1" applyFont="1" applyFill="1" applyBorder="1" applyAlignment="1" applyProtection="1">
      <alignment horizontal="right" vertical="center"/>
    </xf>
    <xf numFmtId="195" fontId="29" fillId="0" borderId="0" xfId="35" applyNumberFormat="1" applyFont="1" applyFill="1" applyBorder="1" applyAlignment="1" applyProtection="1">
      <alignment horizontal="right" vertical="center"/>
    </xf>
    <xf numFmtId="0" fontId="45" fillId="0" borderId="0" xfId="45" applyFont="1" applyFill="1" applyBorder="1" applyAlignment="1">
      <alignment vertical="center"/>
    </xf>
    <xf numFmtId="0" fontId="34" fillId="0" borderId="0" xfId="45" applyFont="1" applyFill="1" applyAlignment="1">
      <alignment vertical="center"/>
    </xf>
    <xf numFmtId="3" fontId="45" fillId="0" borderId="0" xfId="45" applyNumberFormat="1" applyFont="1" applyFill="1" applyBorder="1" applyAlignment="1">
      <alignment vertical="center"/>
    </xf>
    <xf numFmtId="3" fontId="34" fillId="0" borderId="0" xfId="45" applyNumberFormat="1" applyFont="1" applyFill="1" applyAlignment="1">
      <alignment vertical="center"/>
    </xf>
    <xf numFmtId="4" fontId="34" fillId="0" borderId="0" xfId="45" applyNumberFormat="1" applyFont="1" applyFill="1" applyAlignment="1">
      <alignment vertical="center"/>
    </xf>
    <xf numFmtId="0" fontId="46" fillId="0" borderId="0" xfId="45" applyFont="1" applyFill="1" applyAlignment="1"/>
    <xf numFmtId="0" fontId="46" fillId="0" borderId="0" xfId="45" applyFont="1" applyFill="1" applyAlignment="1">
      <alignment vertical="center"/>
    </xf>
    <xf numFmtId="0" fontId="46" fillId="0" borderId="0" xfId="45" applyFont="1" applyFill="1" applyAlignment="1">
      <alignment vertical="top"/>
    </xf>
    <xf numFmtId="199" fontId="31" fillId="0" borderId="0" xfId="35" applyNumberFormat="1" applyFont="1" applyFill="1" applyBorder="1" applyAlignment="1" applyProtection="1">
      <alignment horizontal="right" vertical="center"/>
    </xf>
    <xf numFmtId="199" fontId="29" fillId="0" borderId="0" xfId="45" applyNumberFormat="1" applyFont="1" applyFill="1" applyAlignment="1" applyProtection="1">
      <alignment horizontal="right" vertical="center"/>
    </xf>
    <xf numFmtId="199" fontId="29" fillId="0" borderId="0" xfId="46" applyNumberFormat="1" applyFont="1" applyFill="1" applyAlignment="1" applyProtection="1">
      <alignment horizontal="right" vertical="center"/>
    </xf>
    <xf numFmtId="199" fontId="29" fillId="0" borderId="0" xfId="45" applyNumberFormat="1" applyFont="1" applyFill="1" applyBorder="1" applyAlignment="1" applyProtection="1">
      <alignment horizontal="right" vertical="center"/>
    </xf>
    <xf numFmtId="199" fontId="29" fillId="0" borderId="0" xfId="46" applyNumberFormat="1" applyFont="1" applyFill="1" applyBorder="1" applyAlignment="1" applyProtection="1">
      <alignment horizontal="right" vertical="center"/>
    </xf>
    <xf numFmtId="199" fontId="29" fillId="0" borderId="0" xfId="45" applyNumberFormat="1" applyFont="1" applyFill="1" applyAlignment="1">
      <alignment horizontal="right" vertical="center"/>
    </xf>
    <xf numFmtId="200" fontId="31" fillId="0" borderId="0" xfId="35" applyNumberFormat="1" applyFont="1" applyFill="1" applyBorder="1" applyAlignment="1" applyProtection="1">
      <alignment horizontal="right" vertical="center"/>
    </xf>
    <xf numFmtId="200" fontId="29" fillId="0" borderId="0" xfId="45" applyNumberFormat="1" applyFont="1" applyFill="1" applyAlignment="1" applyProtection="1">
      <alignment horizontal="right" vertical="center"/>
    </xf>
    <xf numFmtId="200" fontId="29" fillId="0" borderId="0" xfId="45" applyNumberFormat="1" applyFont="1" applyFill="1" applyAlignment="1">
      <alignment horizontal="right" vertical="center"/>
    </xf>
    <xf numFmtId="4" fontId="31" fillId="0" borderId="0" xfId="35" applyNumberFormat="1" applyFont="1" applyFill="1" applyBorder="1" applyAlignment="1" applyProtection="1">
      <alignment horizontal="center" vertical="center"/>
    </xf>
    <xf numFmtId="4" fontId="29" fillId="0" borderId="0" xfId="35" applyNumberFormat="1" applyFont="1" applyFill="1" applyBorder="1" applyAlignment="1" applyProtection="1">
      <alignment horizontal="center" vertical="center"/>
    </xf>
    <xf numFmtId="199" fontId="29" fillId="0" borderId="0" xfId="35" applyNumberFormat="1" applyFont="1" applyFill="1" applyBorder="1" applyAlignment="1" applyProtection="1">
      <alignment horizontal="right" vertical="center"/>
    </xf>
    <xf numFmtId="200" fontId="29" fillId="0" borderId="0" xfId="35" applyNumberFormat="1" applyFont="1" applyFill="1" applyBorder="1" applyAlignment="1" applyProtection="1">
      <alignment horizontal="right" vertical="center"/>
    </xf>
    <xf numFmtId="196" fontId="31" fillId="0" borderId="0" xfId="35" applyNumberFormat="1" applyFont="1" applyFill="1" applyBorder="1" applyAlignment="1" applyProtection="1">
      <alignment horizontal="right" vertical="center"/>
    </xf>
    <xf numFmtId="196" fontId="29" fillId="0" borderId="0" xfId="35" applyNumberFormat="1" applyFont="1" applyFill="1" applyBorder="1" applyAlignment="1" applyProtection="1">
      <alignment horizontal="right" vertical="center"/>
    </xf>
    <xf numFmtId="4" fontId="29" fillId="0" borderId="0" xfId="45" applyNumberFormat="1" applyFont="1" applyFill="1" applyAlignment="1">
      <alignment horizontal="center" vertical="center"/>
    </xf>
    <xf numFmtId="169" fontId="36" fillId="0" borderId="0" xfId="41" applyFont="1" applyFill="1" applyAlignment="1">
      <alignment vertical="center"/>
    </xf>
    <xf numFmtId="169" fontId="46" fillId="0" borderId="0" xfId="41" applyFont="1" applyFill="1" applyAlignment="1">
      <alignment vertical="center"/>
    </xf>
    <xf numFmtId="0" fontId="46" fillId="0" borderId="0" xfId="40" applyFont="1" applyFill="1" applyAlignment="1">
      <alignment vertical="center"/>
    </xf>
    <xf numFmtId="169" fontId="46" fillId="0" borderId="0" xfId="41" quotePrefix="1" applyFont="1" applyFill="1" applyAlignment="1">
      <alignment vertical="center"/>
    </xf>
    <xf numFmtId="169" fontId="36" fillId="0" borderId="0" xfId="41" applyFont="1" applyFill="1" applyAlignment="1"/>
    <xf numFmtId="169" fontId="46" fillId="0" borderId="0" xfId="41" applyFont="1" applyFill="1" applyAlignment="1"/>
    <xf numFmtId="0" fontId="46" fillId="0" borderId="0" xfId="40" applyFont="1" applyFill="1" applyAlignment="1"/>
    <xf numFmtId="169" fontId="36" fillId="0" borderId="0" xfId="41" applyFont="1" applyFill="1" applyAlignment="1">
      <alignment vertical="top"/>
    </xf>
    <xf numFmtId="169" fontId="46" fillId="0" borderId="0" xfId="41" applyFont="1" applyFill="1" applyAlignment="1">
      <alignment vertical="top"/>
    </xf>
    <xf numFmtId="0" fontId="46" fillId="0" borderId="0" xfId="40" applyFont="1" applyFill="1" applyAlignment="1">
      <alignment vertical="top"/>
    </xf>
    <xf numFmtId="169" fontId="46" fillId="0" borderId="0" xfId="41" quotePrefix="1" applyFont="1" applyFill="1" applyAlignment="1">
      <alignment vertical="top"/>
    </xf>
    <xf numFmtId="169" fontId="34" fillId="0" borderId="0" xfId="41" applyFont="1" applyFill="1" applyAlignment="1">
      <alignment vertical="center"/>
    </xf>
    <xf numFmtId="3" fontId="34" fillId="0" borderId="0" xfId="41" applyNumberFormat="1" applyFont="1" applyFill="1" applyBorder="1" applyAlignment="1" applyProtection="1">
      <alignment vertical="center"/>
    </xf>
    <xf numFmtId="3" fontId="34" fillId="0" borderId="0" xfId="41" applyNumberFormat="1" applyFont="1" applyFill="1" applyAlignment="1">
      <alignment vertical="center"/>
    </xf>
    <xf numFmtId="175" fontId="34" fillId="0" borderId="0" xfId="41" applyNumberFormat="1" applyFont="1" applyFill="1" applyAlignment="1">
      <alignment vertical="center"/>
    </xf>
    <xf numFmtId="3" fontId="34" fillId="0" borderId="0" xfId="40" applyNumberFormat="1" applyFont="1" applyFill="1" applyBorder="1" applyAlignment="1" applyProtection="1">
      <alignment vertical="center"/>
    </xf>
    <xf numFmtId="199" fontId="29" fillId="0" borderId="0" xfId="41" applyNumberFormat="1" applyFont="1" applyFill="1" applyBorder="1" applyAlignment="1" applyProtection="1">
      <alignment vertical="center"/>
    </xf>
    <xf numFmtId="199" fontId="29" fillId="0" borderId="12" xfId="41" applyNumberFormat="1" applyFont="1" applyFill="1" applyBorder="1" applyAlignment="1" applyProtection="1">
      <alignment vertical="center"/>
    </xf>
    <xf numFmtId="174" fontId="29" fillId="0" borderId="0" xfId="41" applyNumberFormat="1" applyFont="1" applyFill="1" applyBorder="1" applyAlignment="1" applyProtection="1">
      <alignment horizontal="center" vertical="center"/>
    </xf>
    <xf numFmtId="174" fontId="29" fillId="0" borderId="12" xfId="41" applyNumberFormat="1" applyFont="1" applyFill="1" applyBorder="1" applyAlignment="1" applyProtection="1">
      <alignment horizontal="center" vertical="center"/>
    </xf>
    <xf numFmtId="200" fontId="29" fillId="0" borderId="0" xfId="41" applyNumberFormat="1" applyFont="1" applyFill="1" applyBorder="1" applyAlignment="1" applyProtection="1">
      <alignment vertical="center"/>
    </xf>
    <xf numFmtId="200" fontId="29" fillId="0" borderId="12" xfId="41" applyNumberFormat="1" applyFont="1" applyFill="1" applyBorder="1" applyAlignment="1" applyProtection="1">
      <alignment vertical="center"/>
    </xf>
    <xf numFmtId="175" fontId="29" fillId="0" borderId="0" xfId="41" applyNumberFormat="1" applyFont="1" applyFill="1" applyBorder="1" applyAlignment="1" applyProtection="1">
      <alignment horizontal="center" vertical="center"/>
    </xf>
    <xf numFmtId="175" fontId="29" fillId="0" borderId="12" xfId="41" applyNumberFormat="1" applyFont="1" applyFill="1" applyBorder="1" applyAlignment="1" applyProtection="1">
      <alignment horizontal="center" vertical="center"/>
    </xf>
    <xf numFmtId="175" fontId="29" fillId="0" borderId="0" xfId="40" applyNumberFormat="1" applyFont="1" applyFill="1" applyBorder="1" applyAlignment="1" applyProtection="1">
      <alignment horizontal="center" vertical="center"/>
    </xf>
    <xf numFmtId="175" fontId="29" fillId="0" borderId="12" xfId="40" applyNumberFormat="1" applyFont="1" applyFill="1" applyBorder="1" applyAlignment="1" applyProtection="1">
      <alignment horizontal="center" vertical="center"/>
    </xf>
    <xf numFmtId="198" fontId="29" fillId="0" borderId="0" xfId="41" applyNumberFormat="1" applyFont="1" applyFill="1" applyBorder="1" applyAlignment="1" applyProtection="1">
      <alignment horizontal="right" vertical="center"/>
    </xf>
    <xf numFmtId="198" fontId="29" fillId="0" borderId="12" xfId="41" applyNumberFormat="1" applyFont="1" applyFill="1" applyBorder="1" applyAlignment="1" applyProtection="1">
      <alignment horizontal="right" vertical="center"/>
    </xf>
    <xf numFmtId="169" fontId="34" fillId="0" borderId="0" xfId="42" applyFont="1" applyFill="1" applyAlignment="1">
      <alignment vertical="center"/>
    </xf>
    <xf numFmtId="169" fontId="36" fillId="0" borderId="0" xfId="42" quotePrefix="1" applyFont="1" applyFill="1" applyAlignment="1">
      <alignment vertical="center"/>
    </xf>
    <xf numFmtId="169" fontId="36" fillId="0" borderId="0" xfId="42" quotePrefix="1" applyFont="1" applyFill="1" applyAlignment="1">
      <alignment vertical="top"/>
    </xf>
    <xf numFmtId="195" fontId="29" fillId="0" borderId="0" xfId="42" applyNumberFormat="1" applyFont="1" applyFill="1" applyAlignment="1">
      <alignment vertical="center"/>
    </xf>
    <xf numFmtId="192" fontId="29" fillId="0" borderId="12" xfId="42" applyNumberFormat="1" applyFont="1" applyFill="1" applyBorder="1" applyAlignment="1">
      <alignment vertical="center"/>
    </xf>
    <xf numFmtId="192" fontId="29" fillId="0" borderId="0" xfId="42" applyNumberFormat="1" applyFont="1" applyFill="1" applyAlignment="1">
      <alignment vertical="center"/>
    </xf>
    <xf numFmtId="200" fontId="29" fillId="0" borderId="12" xfId="42" applyNumberFormat="1" applyFont="1" applyFill="1" applyBorder="1" applyAlignment="1" applyProtection="1">
      <alignment horizontal="right" vertical="center"/>
    </xf>
    <xf numFmtId="198" fontId="29" fillId="0" borderId="0" xfId="42" applyNumberFormat="1" applyFont="1" applyFill="1" applyAlignment="1" applyProtection="1">
      <alignment vertical="center"/>
    </xf>
    <xf numFmtId="198" fontId="29" fillId="0" borderId="0" xfId="42" applyNumberFormat="1" applyFont="1" applyFill="1" applyAlignment="1" applyProtection="1">
      <alignment horizontal="right" vertical="center"/>
    </xf>
    <xf numFmtId="198" fontId="29" fillId="0" borderId="0" xfId="42" applyNumberFormat="1" applyFont="1" applyFill="1" applyBorder="1" applyAlignment="1" applyProtection="1">
      <alignment vertical="center"/>
    </xf>
    <xf numFmtId="198" fontId="34" fillId="0" borderId="0" xfId="41" applyNumberFormat="1" applyFont="1" applyFill="1" applyBorder="1" applyAlignment="1" applyProtection="1">
      <alignment vertical="center"/>
    </xf>
    <xf numFmtId="169" fontId="36" fillId="0" borderId="0" xfId="42" quotePrefix="1" applyFont="1" applyFill="1" applyAlignment="1" applyProtection="1">
      <alignment vertical="top"/>
    </xf>
    <xf numFmtId="169" fontId="36" fillId="0" borderId="0" xfId="42" quotePrefix="1" applyFont="1" applyFill="1" applyAlignment="1" applyProtection="1"/>
    <xf numFmtId="0" fontId="38" fillId="0" borderId="0" xfId="38" applyFont="1" applyFill="1" applyAlignment="1">
      <alignment vertical="center"/>
    </xf>
    <xf numFmtId="169" fontId="36" fillId="0" borderId="0" xfId="38" quotePrefix="1" applyNumberFormat="1" applyFont="1" applyFill="1" applyAlignment="1" applyProtection="1"/>
    <xf numFmtId="0" fontId="36" fillId="0" borderId="0" xfId="38" applyFont="1" applyFill="1" applyAlignment="1"/>
    <xf numFmtId="169" fontId="36" fillId="0" borderId="0" xfId="38" applyNumberFormat="1" applyFont="1" applyFill="1" applyAlignment="1" applyProtection="1">
      <alignment vertical="top"/>
    </xf>
    <xf numFmtId="0" fontId="36" fillId="0" borderId="0" xfId="38" applyFont="1" applyFill="1" applyAlignment="1">
      <alignment vertical="top"/>
    </xf>
    <xf numFmtId="0" fontId="29" fillId="0" borderId="0" xfId="38" applyNumberFormat="1" applyFont="1" applyFill="1" applyAlignment="1" applyProtection="1">
      <alignment vertical="center"/>
    </xf>
    <xf numFmtId="188" fontId="29" fillId="0" borderId="0" xfId="38" applyNumberFormat="1" applyFont="1" applyFill="1" applyAlignment="1" applyProtection="1">
      <alignment horizontal="center" vertical="center"/>
    </xf>
    <xf numFmtId="199" fontId="29" fillId="0" borderId="0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horizontal="center" vertical="center"/>
    </xf>
    <xf numFmtId="181" fontId="29" fillId="0" borderId="0" xfId="38" applyNumberFormat="1" applyFont="1" applyFill="1" applyBorder="1" applyAlignment="1" applyProtection="1">
      <alignment horizontal="center" vertical="center"/>
    </xf>
    <xf numFmtId="181" fontId="31" fillId="0" borderId="0" xfId="38" applyNumberFormat="1" applyFont="1" applyFill="1" applyBorder="1" applyAlignment="1" applyProtection="1">
      <alignment horizontal="center" vertical="center"/>
    </xf>
    <xf numFmtId="199" fontId="29" fillId="0" borderId="0" xfId="38" applyNumberFormat="1" applyFont="1" applyFill="1" applyBorder="1" applyAlignment="1">
      <alignment vertical="center"/>
    </xf>
    <xf numFmtId="199" fontId="29" fillId="0" borderId="0" xfId="38" applyNumberFormat="1" applyFont="1" applyFill="1" applyBorder="1" applyAlignment="1" applyProtection="1">
      <alignment horizontal="right" vertical="center"/>
    </xf>
    <xf numFmtId="195" fontId="29" fillId="0" borderId="0" xfId="38" applyNumberFormat="1" applyFont="1" applyFill="1" applyBorder="1" applyAlignment="1" applyProtection="1">
      <alignment vertical="center"/>
    </xf>
    <xf numFmtId="195" fontId="29" fillId="0" borderId="0" xfId="38" applyNumberFormat="1" applyFont="1" applyFill="1" applyBorder="1" applyAlignment="1">
      <alignment vertical="center"/>
    </xf>
    <xf numFmtId="195" fontId="29" fillId="0" borderId="0" xfId="38" applyNumberFormat="1" applyFont="1" applyFill="1" applyBorder="1" applyAlignment="1" applyProtection="1">
      <alignment horizontal="right" vertical="center"/>
    </xf>
    <xf numFmtId="200" fontId="29" fillId="0" borderId="0" xfId="38" applyNumberFormat="1" applyFont="1" applyFill="1" applyBorder="1" applyAlignment="1" applyProtection="1">
      <alignment vertical="center"/>
    </xf>
    <xf numFmtId="169" fontId="42" fillId="0" borderId="0" xfId="42" quotePrefix="1" applyFont="1" applyBorder="1" applyAlignment="1" applyProtection="1">
      <alignment horizontal="center"/>
    </xf>
    <xf numFmtId="169" fontId="42" fillId="0" borderId="0" xfId="42" applyFont="1"/>
    <xf numFmtId="171" fontId="42" fillId="0" borderId="0" xfId="42" applyNumberFormat="1" applyFont="1" applyBorder="1" applyProtection="1"/>
    <xf numFmtId="169" fontId="42" fillId="0" borderId="0" xfId="42" applyFont="1" applyAlignment="1" applyProtection="1">
      <alignment horizontal="center"/>
    </xf>
    <xf numFmtId="169" fontId="42" fillId="0" borderId="0" xfId="42" quotePrefix="1" applyFont="1" applyAlignment="1" applyProtection="1"/>
    <xf numFmtId="169" fontId="42" fillId="0" borderId="0" xfId="42" applyFont="1" applyAlignment="1" applyProtection="1"/>
    <xf numFmtId="169" fontId="42" fillId="0" borderId="12" xfId="42" applyFont="1" applyBorder="1"/>
    <xf numFmtId="37" fontId="42" fillId="0" borderId="0" xfId="42" applyNumberFormat="1" applyFont="1" applyBorder="1" applyProtection="1"/>
    <xf numFmtId="3" fontId="42" fillId="0" borderId="0" xfId="42" applyNumberFormat="1" applyFont="1" applyBorder="1"/>
    <xf numFmtId="3" fontId="42" fillId="0" borderId="0" xfId="42" applyNumberFormat="1" applyFont="1"/>
    <xf numFmtId="37" fontId="48" fillId="0" borderId="0" xfId="42" applyNumberFormat="1" applyFont="1" applyBorder="1" applyProtection="1"/>
    <xf numFmtId="169" fontId="42" fillId="0" borderId="0" xfId="42" applyFont="1" applyAlignment="1" applyProtection="1">
      <alignment horizontal="left"/>
    </xf>
    <xf numFmtId="169" fontId="50" fillId="0" borderId="0" xfId="0" quotePrefix="1" applyNumberFormat="1" applyFont="1" applyFill="1" applyAlignment="1" applyProtection="1">
      <alignment horizontal="left" vertical="center"/>
    </xf>
    <xf numFmtId="169" fontId="42" fillId="0" borderId="0" xfId="42" applyFont="1" applyBorder="1"/>
    <xf numFmtId="3" fontId="42" fillId="0" borderId="0" xfId="41" applyNumberFormat="1" applyFont="1" applyBorder="1" applyProtection="1"/>
    <xf numFmtId="0" fontId="42" fillId="0" borderId="0" xfId="38" applyFont="1" applyFill="1" applyAlignment="1">
      <alignment vertical="center"/>
    </xf>
    <xf numFmtId="175" fontId="42" fillId="0" borderId="0" xfId="42" applyNumberFormat="1" applyFont="1"/>
    <xf numFmtId="169" fontId="50" fillId="0" borderId="0" xfId="40" quotePrefix="1" applyNumberFormat="1" applyFont="1" applyFill="1" applyAlignment="1" applyProtection="1">
      <alignment horizontal="left" vertical="center"/>
    </xf>
    <xf numFmtId="174" fontId="42" fillId="0" borderId="0" xfId="42" applyNumberFormat="1" applyFont="1" applyBorder="1"/>
    <xf numFmtId="169" fontId="42" fillId="0" borderId="0" xfId="41" applyFont="1"/>
    <xf numFmtId="0" fontId="51" fillId="0" borderId="0" xfId="40" applyFont="1"/>
    <xf numFmtId="174" fontId="42" fillId="0" borderId="0" xfId="42" applyNumberFormat="1" applyFont="1"/>
    <xf numFmtId="0" fontId="42" fillId="0" borderId="0" xfId="38" applyFont="1"/>
    <xf numFmtId="0" fontId="29" fillId="0" borderId="0" xfId="39" applyFont="1" applyFill="1" applyBorder="1" applyAlignment="1">
      <alignment vertical="center"/>
    </xf>
    <xf numFmtId="0" fontId="34" fillId="0" borderId="0" xfId="39" applyFont="1" applyFill="1" applyBorder="1" applyAlignment="1" applyProtection="1">
      <alignment horizontal="left" vertical="center"/>
    </xf>
    <xf numFmtId="4" fontId="34" fillId="0" borderId="0" xfId="39" applyNumberFormat="1" applyFont="1" applyFill="1" applyBorder="1" applyAlignment="1" applyProtection="1">
      <alignment vertical="center"/>
      <protection locked="0"/>
    </xf>
    <xf numFmtId="0" fontId="36" fillId="0" borderId="0" xfId="39" applyFont="1" applyFill="1" applyBorder="1" applyAlignment="1">
      <alignment vertical="center"/>
    </xf>
    <xf numFmtId="169" fontId="42" fillId="0" borderId="10" xfId="42" quotePrefix="1" applyFont="1" applyBorder="1" applyAlignment="1" applyProtection="1">
      <alignment horizontal="center" vertical="center"/>
    </xf>
    <xf numFmtId="169" fontId="42" fillId="0" borderId="10" xfId="42" applyFont="1" applyBorder="1" applyAlignment="1" applyProtection="1">
      <alignment horizontal="center" vertical="center"/>
    </xf>
    <xf numFmtId="175" fontId="42" fillId="0" borderId="0" xfId="42" applyNumberFormat="1" applyFont="1" applyBorder="1"/>
    <xf numFmtId="169" fontId="53" fillId="0" borderId="0" xfId="42" quotePrefix="1" applyFont="1" applyAlignment="1" applyProtection="1"/>
    <xf numFmtId="169" fontId="52" fillId="0" borderId="0" xfId="42" quotePrefix="1" applyFont="1" applyAlignment="1" applyProtection="1"/>
    <xf numFmtId="169" fontId="52" fillId="0" borderId="0" xfId="42" applyFont="1" applyAlignment="1" applyProtection="1"/>
    <xf numFmtId="169" fontId="53" fillId="0" borderId="0" xfId="42" applyFont="1" applyAlignment="1" applyProtection="1">
      <alignment vertical="top"/>
    </xf>
    <xf numFmtId="169" fontId="53" fillId="0" borderId="0" xfId="42" applyFont="1" applyAlignment="1" applyProtection="1"/>
    <xf numFmtId="169" fontId="50" fillId="0" borderId="0" xfId="42" applyFont="1"/>
    <xf numFmtId="169" fontId="50" fillId="0" borderId="0" xfId="42" applyFont="1" applyAlignment="1" applyProtection="1">
      <alignment horizontal="left"/>
    </xf>
    <xf numFmtId="3" fontId="50" fillId="0" borderId="0" xfId="41" applyNumberFormat="1" applyFont="1" applyBorder="1" applyProtection="1"/>
    <xf numFmtId="175" fontId="50" fillId="0" borderId="0" xfId="42" applyNumberFormat="1" applyFont="1"/>
    <xf numFmtId="169" fontId="50" fillId="0" borderId="0" xfId="42" quotePrefix="1" applyFont="1" applyAlignment="1" applyProtection="1">
      <alignment horizontal="left" vertical="center"/>
    </xf>
    <xf numFmtId="169" fontId="50" fillId="0" borderId="0" xfId="42" applyFont="1" applyAlignment="1">
      <alignment vertical="center"/>
    </xf>
    <xf numFmtId="169" fontId="50" fillId="0" borderId="0" xfId="42" applyFont="1" applyAlignment="1" applyProtection="1">
      <alignment horizontal="left" vertical="center"/>
    </xf>
    <xf numFmtId="169" fontId="42" fillId="0" borderId="0" xfId="42" applyFont="1" applyAlignment="1" applyProtection="1">
      <alignment horizontal="left" vertical="center"/>
    </xf>
    <xf numFmtId="3" fontId="42" fillId="0" borderId="0" xfId="42" applyNumberFormat="1" applyFont="1" applyAlignment="1">
      <alignment vertical="center"/>
    </xf>
    <xf numFmtId="171" fontId="42" fillId="0" borderId="0" xfId="42" applyNumberFormat="1" applyFont="1" applyBorder="1" applyAlignment="1" applyProtection="1">
      <alignment horizontal="center"/>
    </xf>
    <xf numFmtId="171" fontId="42" fillId="0" borderId="12" xfId="42" applyNumberFormat="1" applyFont="1" applyBorder="1" applyAlignment="1" applyProtection="1">
      <alignment horizontal="center"/>
    </xf>
    <xf numFmtId="169" fontId="42" fillId="0" borderId="0" xfId="42" quotePrefix="1" applyFont="1" applyBorder="1" applyAlignment="1" applyProtection="1">
      <alignment horizontal="center" vertical="center"/>
    </xf>
    <xf numFmtId="168" fontId="42" fillId="0" borderId="0" xfId="42" applyNumberFormat="1" applyFont="1" applyBorder="1" applyAlignment="1" applyProtection="1">
      <alignment horizontal="center" vertical="center"/>
    </xf>
    <xf numFmtId="171" fontId="42" fillId="0" borderId="0" xfId="42" applyNumberFormat="1" applyFont="1" applyBorder="1" applyAlignment="1" applyProtection="1">
      <alignment horizontal="center" vertical="center"/>
    </xf>
    <xf numFmtId="168" fontId="42" fillId="0" borderId="12" xfId="42" applyNumberFormat="1" applyFont="1" applyBorder="1" applyAlignment="1" applyProtection="1">
      <alignment horizontal="center" vertical="center"/>
    </xf>
    <xf numFmtId="171" fontId="42" fillId="0" borderId="12" xfId="42" applyNumberFormat="1" applyFont="1" applyBorder="1" applyAlignment="1" applyProtection="1">
      <alignment horizontal="center" vertical="center"/>
    </xf>
    <xf numFmtId="169" fontId="42" fillId="0" borderId="0" xfId="42" applyFont="1" applyBorder="1" applyAlignment="1" applyProtection="1">
      <alignment horizontal="center" vertical="center"/>
    </xf>
    <xf numFmtId="3" fontId="42" fillId="0" borderId="0" xfId="42" applyNumberFormat="1" applyFont="1" applyBorder="1" applyAlignment="1" applyProtection="1">
      <alignment horizontal="center" vertical="center"/>
    </xf>
    <xf numFmtId="3" fontId="42" fillId="0" borderId="0" xfId="42" applyNumberFormat="1" applyFont="1" applyBorder="1" applyAlignment="1">
      <alignment horizontal="center" vertical="center"/>
    </xf>
    <xf numFmtId="37" fontId="42" fillId="0" borderId="0" xfId="42" applyNumberFormat="1" applyFont="1" applyBorder="1" applyAlignment="1" applyProtection="1">
      <alignment vertical="center"/>
    </xf>
    <xf numFmtId="3" fontId="48" fillId="0" borderId="0" xfId="42" applyNumberFormat="1" applyFont="1" applyBorder="1" applyAlignment="1" applyProtection="1">
      <alignment horizontal="center" vertical="center"/>
    </xf>
    <xf numFmtId="3" fontId="48" fillId="0" borderId="0" xfId="42" applyNumberFormat="1" applyFont="1" applyBorder="1" applyAlignment="1">
      <alignment horizontal="center" vertical="center"/>
    </xf>
    <xf numFmtId="37" fontId="48" fillId="0" borderId="0" xfId="42" applyNumberFormat="1" applyFont="1" applyBorder="1" applyAlignment="1" applyProtection="1">
      <alignment vertical="center"/>
    </xf>
    <xf numFmtId="3" fontId="42" fillId="0" borderId="12" xfId="42" applyNumberFormat="1" applyFont="1" applyBorder="1" applyAlignment="1" applyProtection="1">
      <alignment horizontal="center" vertical="center"/>
    </xf>
    <xf numFmtId="3" fontId="48" fillId="0" borderId="12" xfId="42" applyNumberFormat="1" applyFont="1" applyBorder="1" applyAlignment="1" applyProtection="1">
      <alignment horizontal="center" vertical="center"/>
    </xf>
    <xf numFmtId="3" fontId="48" fillId="0" borderId="12" xfId="42" applyNumberFormat="1" applyFont="1" applyBorder="1" applyAlignment="1">
      <alignment horizontal="center" vertical="center"/>
    </xf>
    <xf numFmtId="169" fontId="42" fillId="0" borderId="0" xfId="42" applyFont="1" applyAlignment="1">
      <alignment vertical="center"/>
    </xf>
    <xf numFmtId="169" fontId="42" fillId="0" borderId="0" xfId="42" applyFont="1" applyAlignment="1" applyProtection="1">
      <alignment horizontal="center" vertical="center"/>
    </xf>
    <xf numFmtId="169" fontId="42" fillId="0" borderId="0" xfId="42" quotePrefix="1" applyFont="1" applyAlignment="1" applyProtection="1">
      <alignment vertical="center"/>
    </xf>
    <xf numFmtId="169" fontId="42" fillId="0" borderId="0" xfId="42" applyFont="1" applyAlignment="1" applyProtection="1">
      <alignment vertical="center"/>
    </xf>
    <xf numFmtId="169" fontId="42" fillId="0" borderId="0" xfId="42" quotePrefix="1" applyFont="1" applyAlignment="1" applyProtection="1">
      <alignment horizontal="center" vertical="center"/>
    </xf>
    <xf numFmtId="169" fontId="52" fillId="0" borderId="0" xfId="42" quotePrefix="1" applyFont="1" applyAlignment="1" applyProtection="1">
      <alignment horizontal="center" vertical="center"/>
    </xf>
    <xf numFmtId="169" fontId="42" fillId="0" borderId="10" xfId="42" applyFont="1" applyBorder="1" applyAlignment="1">
      <alignment vertical="center"/>
    </xf>
    <xf numFmtId="169" fontId="42" fillId="0" borderId="10" xfId="42" applyFont="1" applyBorder="1" applyAlignment="1" applyProtection="1">
      <alignment horizontal="left" vertical="center"/>
    </xf>
    <xf numFmtId="169" fontId="42" fillId="0" borderId="0" xfId="42" applyFont="1" applyBorder="1" applyAlignment="1">
      <alignment vertical="center"/>
    </xf>
    <xf numFmtId="169" fontId="52" fillId="0" borderId="11" xfId="42" applyFont="1" applyBorder="1" applyAlignment="1" applyProtection="1">
      <alignment horizontal="center" vertical="center"/>
    </xf>
    <xf numFmtId="37" fontId="52" fillId="0" borderId="11" xfId="42" applyNumberFormat="1" applyFont="1" applyBorder="1" applyAlignment="1" applyProtection="1">
      <alignment vertical="center"/>
    </xf>
    <xf numFmtId="3" fontId="52" fillId="0" borderId="11" xfId="42" applyNumberFormat="1" applyFont="1" applyBorder="1" applyAlignment="1" applyProtection="1">
      <alignment vertical="center"/>
    </xf>
    <xf numFmtId="3" fontId="42" fillId="0" borderId="0" xfId="42" applyNumberFormat="1" applyFont="1" applyBorder="1" applyAlignment="1">
      <alignment vertical="center"/>
    </xf>
    <xf numFmtId="169" fontId="42" fillId="0" borderId="12" xfId="42" applyFont="1" applyBorder="1" applyAlignment="1" applyProtection="1">
      <alignment horizontal="center" vertical="center"/>
    </xf>
    <xf numFmtId="3" fontId="42" fillId="0" borderId="12" xfId="42" applyNumberFormat="1" applyFont="1" applyBorder="1" applyAlignment="1">
      <alignment vertical="center"/>
    </xf>
    <xf numFmtId="169" fontId="42" fillId="0" borderId="0" xfId="42" quotePrefix="1" applyFont="1" applyAlignment="1" applyProtection="1">
      <alignment horizontal="left" vertical="center"/>
    </xf>
    <xf numFmtId="37" fontId="42" fillId="0" borderId="0" xfId="42" applyNumberFormat="1" applyFont="1" applyAlignment="1" applyProtection="1">
      <alignment vertical="center"/>
    </xf>
    <xf numFmtId="169" fontId="42" fillId="0" borderId="0" xfId="43" applyFont="1" applyAlignment="1">
      <alignment vertical="center"/>
    </xf>
    <xf numFmtId="168" fontId="42" fillId="0" borderId="0" xfId="0" applyFont="1" applyBorder="1" applyAlignment="1">
      <alignment vertical="center"/>
    </xf>
    <xf numFmtId="168" fontId="42" fillId="0" borderId="12" xfId="0" applyFont="1" applyBorder="1" applyAlignment="1">
      <alignment vertical="center"/>
    </xf>
    <xf numFmtId="168" fontId="42" fillId="0" borderId="0" xfId="0" applyFont="1" applyAlignment="1">
      <alignment vertical="center"/>
    </xf>
    <xf numFmtId="168" fontId="42" fillId="0" borderId="0" xfId="0" applyFont="1" applyBorder="1" applyAlignment="1" applyProtection="1">
      <alignment horizontal="center" vertical="center"/>
    </xf>
    <xf numFmtId="191" fontId="42" fillId="0" borderId="0" xfId="0" quotePrefix="1" applyNumberFormat="1" applyFont="1" applyBorder="1" applyAlignment="1" applyProtection="1">
      <alignment horizontal="center" vertical="center"/>
    </xf>
    <xf numFmtId="3" fontId="42" fillId="0" borderId="0" xfId="43" applyNumberFormat="1" applyFont="1" applyAlignment="1">
      <alignment vertical="center"/>
    </xf>
    <xf numFmtId="191" fontId="42" fillId="0" borderId="12" xfId="0" quotePrefix="1" applyNumberFormat="1" applyFont="1" applyBorder="1" applyAlignment="1" applyProtection="1">
      <alignment horizontal="center" vertical="center"/>
    </xf>
    <xf numFmtId="169" fontId="42" fillId="0" borderId="12" xfId="43" applyFont="1" applyBorder="1" applyAlignment="1">
      <alignment vertical="center"/>
    </xf>
    <xf numFmtId="169" fontId="42" fillId="0" borderId="0" xfId="43" applyFont="1" applyBorder="1" applyAlignment="1">
      <alignment vertical="center"/>
    </xf>
    <xf numFmtId="37" fontId="42" fillId="0" borderId="0" xfId="0" applyNumberFormat="1" applyFont="1" applyBorder="1" applyAlignment="1" applyProtection="1">
      <alignment vertical="center"/>
    </xf>
    <xf numFmtId="168" fontId="42" fillId="0" borderId="0" xfId="0" quotePrefix="1" applyFont="1" applyAlignment="1" applyProtection="1">
      <alignment horizontal="left" vertical="center"/>
    </xf>
    <xf numFmtId="3" fontId="42" fillId="0" borderId="0" xfId="0" applyNumberFormat="1" applyFont="1" applyAlignment="1">
      <alignment horizontal="center" vertical="center"/>
    </xf>
    <xf numFmtId="168" fontId="42" fillId="0" borderId="0" xfId="0" quotePrefix="1" applyFont="1" applyAlignment="1">
      <alignment horizontal="left" vertical="center"/>
    </xf>
    <xf numFmtId="168" fontId="42" fillId="0" borderId="0" xfId="0" applyFont="1" applyAlignment="1">
      <alignment horizontal="left" vertical="center"/>
    </xf>
    <xf numFmtId="0" fontId="42" fillId="0" borderId="0" xfId="38" applyFont="1" applyAlignment="1">
      <alignment vertical="center"/>
    </xf>
    <xf numFmtId="169" fontId="42" fillId="0" borderId="12" xfId="42" quotePrefix="1" applyFont="1" applyBorder="1" applyAlignment="1" applyProtection="1">
      <alignment vertical="center"/>
    </xf>
    <xf numFmtId="169" fontId="42" fillId="0" borderId="12" xfId="42" applyFont="1" applyBorder="1" applyAlignment="1" applyProtection="1">
      <alignment vertical="center"/>
    </xf>
    <xf numFmtId="169" fontId="42" fillId="0" borderId="0" xfId="42" applyFont="1" applyBorder="1" applyAlignment="1" applyProtection="1">
      <alignment vertical="center"/>
    </xf>
    <xf numFmtId="171" fontId="42" fillId="0" borderId="0" xfId="42" applyNumberFormat="1" applyFont="1" applyBorder="1" applyAlignment="1" applyProtection="1">
      <alignment vertical="center"/>
    </xf>
    <xf numFmtId="175" fontId="42" fillId="0" borderId="0" xfId="42" applyNumberFormat="1" applyFont="1" applyAlignment="1">
      <alignment vertical="center"/>
    </xf>
    <xf numFmtId="169" fontId="52" fillId="0" borderId="0" xfId="42" applyFont="1" applyAlignment="1">
      <alignment vertical="center"/>
    </xf>
    <xf numFmtId="175" fontId="42" fillId="0" borderId="0" xfId="42" applyNumberFormat="1" applyFont="1" applyBorder="1" applyAlignment="1" applyProtection="1">
      <alignment horizontal="center" vertical="center"/>
    </xf>
    <xf numFmtId="175" fontId="42" fillId="0" borderId="12" xfId="42" applyNumberFormat="1" applyFont="1" applyBorder="1" applyAlignment="1" applyProtection="1">
      <alignment horizontal="center" vertical="center"/>
    </xf>
    <xf numFmtId="173" fontId="42" fillId="0" borderId="0" xfId="42" applyNumberFormat="1" applyFont="1" applyBorder="1" applyAlignment="1" applyProtection="1">
      <alignment horizontal="center" vertical="center"/>
    </xf>
    <xf numFmtId="173" fontId="42" fillId="0" borderId="12" xfId="42" applyNumberFormat="1" applyFont="1" applyBorder="1" applyAlignment="1" applyProtection="1">
      <alignment horizontal="center" vertical="center"/>
    </xf>
    <xf numFmtId="169" fontId="52" fillId="0" borderId="0" xfId="42" applyFont="1" applyFill="1" applyBorder="1" applyAlignment="1" applyProtection="1">
      <alignment horizontal="center" vertical="center"/>
    </xf>
    <xf numFmtId="3" fontId="42" fillId="0" borderId="0" xfId="42" applyNumberFormat="1" applyFont="1" applyFill="1" applyBorder="1" applyAlignment="1">
      <alignment vertical="center"/>
    </xf>
    <xf numFmtId="169" fontId="52" fillId="0" borderId="0" xfId="42" quotePrefix="1" applyFont="1" applyFill="1" applyBorder="1" applyAlignment="1" applyProtection="1">
      <alignment horizontal="center" vertical="center"/>
    </xf>
    <xf numFmtId="37" fontId="52" fillId="0" borderId="0" xfId="42" applyNumberFormat="1" applyFont="1" applyFill="1" applyBorder="1" applyAlignment="1" applyProtection="1">
      <alignment vertical="center"/>
    </xf>
    <xf numFmtId="3" fontId="52" fillId="0" borderId="0" xfId="42" applyNumberFormat="1" applyFont="1" applyFill="1" applyBorder="1" applyAlignment="1" applyProtection="1">
      <alignment vertical="center"/>
    </xf>
    <xf numFmtId="3" fontId="50" fillId="0" borderId="0" xfId="42" applyNumberFormat="1" applyFont="1" applyBorder="1" applyAlignment="1">
      <alignment vertical="center"/>
    </xf>
    <xf numFmtId="37" fontId="50" fillId="0" borderId="0" xfId="42" applyNumberFormat="1" applyFont="1" applyAlignment="1" applyProtection="1">
      <alignment vertical="center"/>
    </xf>
    <xf numFmtId="169" fontId="53" fillId="0" borderId="0" xfId="42" quotePrefix="1" applyFont="1" applyAlignment="1" applyProtection="1">
      <alignment vertical="center"/>
    </xf>
    <xf numFmtId="169" fontId="53" fillId="0" borderId="0" xfId="42" applyFont="1" applyAlignment="1" applyProtection="1">
      <alignment vertical="center"/>
    </xf>
    <xf numFmtId="169" fontId="42" fillId="0" borderId="0" xfId="42" quotePrefix="1" applyFont="1" applyBorder="1" applyAlignment="1" applyProtection="1">
      <alignment vertical="center"/>
    </xf>
    <xf numFmtId="197" fontId="42" fillId="0" borderId="0" xfId="42" applyNumberFormat="1" applyFont="1" applyAlignment="1">
      <alignment vertical="center"/>
    </xf>
    <xf numFmtId="197" fontId="42" fillId="0" borderId="12" xfId="42" applyNumberFormat="1" applyFont="1" applyBorder="1" applyAlignment="1">
      <alignment vertical="center"/>
    </xf>
    <xf numFmtId="169" fontId="50" fillId="0" borderId="0" xfId="42" applyFont="1" applyBorder="1" applyAlignment="1">
      <alignment vertical="center"/>
    </xf>
    <xf numFmtId="169" fontId="42" fillId="0" borderId="0" xfId="42" applyFont="1" applyBorder="1" applyAlignment="1">
      <alignment horizontal="center" vertical="center"/>
    </xf>
    <xf numFmtId="175" fontId="42" fillId="0" borderId="0" xfId="42" applyNumberFormat="1" applyFont="1" applyBorder="1" applyAlignment="1">
      <alignment vertical="center"/>
    </xf>
    <xf numFmtId="3" fontId="50" fillId="0" borderId="0" xfId="0" applyNumberFormat="1" applyFont="1" applyAlignment="1" applyProtection="1">
      <alignment vertical="center"/>
    </xf>
    <xf numFmtId="169" fontId="50" fillId="0" borderId="0" xfId="43" applyFont="1" applyAlignment="1">
      <alignment vertical="center"/>
    </xf>
    <xf numFmtId="169" fontId="53" fillId="0" borderId="0" xfId="43" applyFont="1" applyAlignment="1">
      <alignment vertical="center"/>
    </xf>
    <xf numFmtId="169" fontId="53" fillId="0" borderId="0" xfId="43" applyFont="1" applyAlignment="1">
      <alignment vertical="top"/>
    </xf>
    <xf numFmtId="169" fontId="53" fillId="0" borderId="0" xfId="43" applyFont="1" applyAlignment="1"/>
    <xf numFmtId="195" fontId="42" fillId="0" borderId="0" xfId="0" applyNumberFormat="1" applyFont="1" applyBorder="1" applyAlignment="1">
      <alignment horizontal="right" vertical="center"/>
    </xf>
    <xf numFmtId="195" fontId="42" fillId="0" borderId="12" xfId="0" applyNumberFormat="1" applyFont="1" applyBorder="1" applyAlignment="1">
      <alignment horizontal="right" vertical="center"/>
    </xf>
    <xf numFmtId="175" fontId="42" fillId="0" borderId="0" xfId="0" applyNumberFormat="1" applyFont="1" applyBorder="1" applyAlignment="1">
      <alignment horizontal="center" vertical="center"/>
    </xf>
    <xf numFmtId="175" fontId="42" fillId="0" borderId="0" xfId="0" applyNumberFormat="1" applyFont="1" applyBorder="1" applyAlignment="1" applyProtection="1">
      <alignment horizontal="center" vertical="center"/>
    </xf>
    <xf numFmtId="4" fontId="42" fillId="0" borderId="0" xfId="0" applyNumberFormat="1" applyFont="1" applyBorder="1" applyAlignment="1" applyProtection="1">
      <alignment horizontal="center" vertical="center"/>
    </xf>
    <xf numFmtId="175" fontId="42" fillId="0" borderId="12" xfId="0" applyNumberFormat="1" applyFont="1" applyBorder="1" applyAlignment="1">
      <alignment horizontal="center" vertical="center"/>
    </xf>
    <xf numFmtId="175" fontId="42" fillId="0" borderId="12" xfId="0" applyNumberFormat="1" applyFont="1" applyBorder="1" applyAlignment="1" applyProtection="1">
      <alignment horizontal="center" vertical="center"/>
    </xf>
    <xf numFmtId="168" fontId="50" fillId="0" borderId="0" xfId="0" applyFont="1" applyAlignment="1">
      <alignment vertical="center"/>
    </xf>
    <xf numFmtId="176" fontId="34" fillId="0" borderId="0" xfId="41" applyNumberFormat="1" applyFont="1" applyFill="1" applyBorder="1" applyAlignment="1" applyProtection="1">
      <alignment horizontal="right" vertical="center"/>
    </xf>
    <xf numFmtId="169" fontId="36" fillId="0" borderId="0" xfId="41" quotePrefix="1" applyFont="1" applyFill="1" applyAlignment="1">
      <alignment horizontal="left" vertical="center"/>
    </xf>
    <xf numFmtId="169" fontId="36" fillId="0" borderId="0" xfId="41" quotePrefix="1" applyFont="1" applyFill="1" applyAlignment="1">
      <alignment horizontal="center" vertical="center"/>
    </xf>
    <xf numFmtId="169" fontId="36" fillId="0" borderId="0" xfId="41" applyFont="1" applyFill="1" applyAlignment="1">
      <alignment horizontal="left" vertical="center"/>
    </xf>
    <xf numFmtId="169" fontId="36" fillId="0" borderId="0" xfId="41" applyFont="1" applyFill="1" applyAlignment="1">
      <alignment horizontal="center" vertical="center"/>
    </xf>
    <xf numFmtId="169" fontId="36" fillId="0" borderId="0" xfId="41" quotePrefix="1" applyFont="1" applyFill="1" applyAlignment="1">
      <alignment vertical="center"/>
    </xf>
    <xf numFmtId="4" fontId="29" fillId="0" borderId="0" xfId="41" applyNumberFormat="1" applyFont="1" applyFill="1" applyAlignment="1">
      <alignment horizontal="center" vertical="center"/>
    </xf>
    <xf numFmtId="176" fontId="29" fillId="0" borderId="0" xfId="41" applyNumberFormat="1" applyFont="1" applyFill="1" applyAlignment="1" applyProtection="1">
      <alignment horizontal="center" vertical="center"/>
    </xf>
    <xf numFmtId="4" fontId="29" fillId="0" borderId="0" xfId="41" applyNumberFormat="1" applyFont="1" applyFill="1" applyBorder="1" applyAlignment="1">
      <alignment horizontal="center" vertical="center"/>
    </xf>
    <xf numFmtId="4" fontId="29" fillId="0" borderId="12" xfId="41" applyNumberFormat="1" applyFont="1" applyFill="1" applyBorder="1" applyAlignment="1">
      <alignment horizontal="center" vertical="center"/>
    </xf>
    <xf numFmtId="176" fontId="29" fillId="0" borderId="12" xfId="41" applyNumberFormat="1" applyFont="1" applyFill="1" applyBorder="1" applyAlignment="1" applyProtection="1">
      <alignment horizontal="center" vertical="center"/>
    </xf>
    <xf numFmtId="0" fontId="31" fillId="0" borderId="0" xfId="40" applyFont="1" applyFill="1" applyAlignment="1">
      <alignment horizontal="left" vertical="center"/>
    </xf>
    <xf numFmtId="0" fontId="36" fillId="0" borderId="0" xfId="40" applyFont="1" applyFill="1" applyAlignment="1">
      <alignment horizontal="left" vertical="center"/>
    </xf>
    <xf numFmtId="0" fontId="36" fillId="0" borderId="0" xfId="40" applyFont="1" applyFill="1" applyAlignment="1" applyProtection="1">
      <alignment horizontal="left"/>
      <protection locked="0"/>
    </xf>
    <xf numFmtId="0" fontId="31" fillId="0" borderId="0" xfId="40" applyFont="1" applyFill="1" applyAlignment="1">
      <alignment horizontal="center"/>
    </xf>
    <xf numFmtId="0" fontId="29" fillId="0" borderId="0" xfId="40" applyFont="1" applyFill="1" applyAlignment="1">
      <alignment horizontal="center"/>
    </xf>
    <xf numFmtId="0" fontId="36" fillId="0" borderId="0" xfId="40" applyFont="1" applyFill="1" applyAlignment="1">
      <alignment horizontal="left" vertical="top"/>
    </xf>
    <xf numFmtId="0" fontId="34" fillId="0" borderId="0" xfId="40" applyFont="1" applyFill="1" applyBorder="1" applyAlignment="1">
      <alignment vertical="center"/>
    </xf>
    <xf numFmtId="2" fontId="38" fillId="0" borderId="0" xfId="40" applyNumberFormat="1" applyFont="1" applyFill="1" applyAlignment="1">
      <alignment vertical="center"/>
    </xf>
    <xf numFmtId="0" fontId="29" fillId="0" borderId="0" xfId="40" applyFont="1" applyFill="1" applyBorder="1" applyAlignment="1">
      <alignment horizontal="centerContinuous" vertical="center"/>
    </xf>
    <xf numFmtId="2" fontId="29" fillId="0" borderId="0" xfId="40" applyNumberFormat="1" applyFont="1" applyFill="1" applyBorder="1" applyAlignment="1">
      <alignment horizontal="center" vertical="center"/>
    </xf>
    <xf numFmtId="2" fontId="29" fillId="0" borderId="0" xfId="40" applyNumberFormat="1" applyFont="1" applyFill="1" applyAlignment="1">
      <alignment horizontal="center" vertical="center"/>
    </xf>
    <xf numFmtId="2" fontId="29" fillId="0" borderId="12" xfId="40" applyNumberFormat="1" applyFont="1" applyFill="1" applyBorder="1" applyAlignment="1">
      <alignment horizontal="center" vertical="center"/>
    </xf>
    <xf numFmtId="2" fontId="29" fillId="0" borderId="0" xfId="40" quotePrefix="1" applyNumberFormat="1" applyFont="1" applyFill="1" applyAlignment="1">
      <alignment horizontal="center" vertical="center"/>
    </xf>
    <xf numFmtId="0" fontId="46" fillId="0" borderId="0" xfId="40" applyFont="1" applyFill="1" applyAlignment="1">
      <alignment horizontal="left" vertical="center"/>
    </xf>
    <xf numFmtId="4" fontId="29" fillId="0" borderId="0" xfId="40" applyNumberFormat="1" applyFont="1" applyFill="1" applyAlignment="1">
      <alignment horizontal="center" vertical="center"/>
    </xf>
    <xf numFmtId="0" fontId="38" fillId="0" borderId="0" xfId="40" applyFont="1" applyFill="1" applyAlignment="1">
      <alignment vertical="center"/>
    </xf>
    <xf numFmtId="0" fontId="36" fillId="0" borderId="0" xfId="40" applyFont="1" applyFill="1" applyAlignment="1">
      <alignment horizontal="left"/>
    </xf>
    <xf numFmtId="0" fontId="46" fillId="0" borderId="0" xfId="40" applyFont="1" applyFill="1" applyAlignment="1">
      <alignment horizontal="left"/>
    </xf>
    <xf numFmtId="0" fontId="31" fillId="0" borderId="0" xfId="40" applyFont="1" applyFill="1" applyAlignment="1">
      <alignment horizontal="left"/>
    </xf>
    <xf numFmtId="0" fontId="29" fillId="0" borderId="0" xfId="40" applyFont="1" applyFill="1" applyAlignment="1">
      <alignment horizontal="center" vertical="center"/>
    </xf>
    <xf numFmtId="0" fontId="31" fillId="0" borderId="0" xfId="40" applyFont="1" applyFill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29" fillId="0" borderId="0" xfId="40" applyFont="1" applyFill="1" applyBorder="1" applyAlignment="1">
      <alignment horizontal="center" vertical="center"/>
    </xf>
    <xf numFmtId="0" fontId="36" fillId="0" borderId="0" xfId="40" quotePrefix="1" applyFont="1" applyFill="1" applyAlignment="1">
      <alignment vertical="center"/>
    </xf>
    <xf numFmtId="37" fontId="36" fillId="0" borderId="0" xfId="44" applyNumberFormat="1" applyFont="1" applyFill="1" applyAlignment="1" applyProtection="1">
      <alignment vertical="top"/>
    </xf>
    <xf numFmtId="37" fontId="36" fillId="0" borderId="0" xfId="44" quotePrefix="1" applyNumberFormat="1" applyFont="1" applyFill="1" applyAlignment="1" applyProtection="1"/>
    <xf numFmtId="3" fontId="34" fillId="0" borderId="14" xfId="44" applyNumberFormat="1" applyFont="1" applyFill="1" applyBorder="1" applyAlignment="1">
      <alignment vertical="center"/>
    </xf>
    <xf numFmtId="37" fontId="34" fillId="0" borderId="0" xfId="44" applyFont="1" applyFill="1" applyAlignment="1">
      <alignment vertical="center"/>
    </xf>
    <xf numFmtId="3" fontId="34" fillId="0" borderId="0" xfId="44" applyNumberFormat="1" applyFont="1" applyFill="1" applyBorder="1" applyAlignment="1">
      <alignment vertical="center"/>
    </xf>
    <xf numFmtId="200" fontId="29" fillId="0" borderId="0" xfId="40" applyNumberFormat="1" applyFont="1" applyFill="1" applyAlignment="1">
      <alignment vertical="center"/>
    </xf>
    <xf numFmtId="200" fontId="29" fillId="0" borderId="0" xfId="40" applyNumberFormat="1" applyFont="1" applyFill="1" applyBorder="1" applyAlignment="1">
      <alignment vertical="center"/>
    </xf>
    <xf numFmtId="200" fontId="29" fillId="0" borderId="12" xfId="40" applyNumberFormat="1" applyFont="1" applyFill="1" applyBorder="1" applyAlignment="1">
      <alignment vertical="center"/>
    </xf>
    <xf numFmtId="0" fontId="56" fillId="0" borderId="0" xfId="0" applyNumberFormat="1" applyFont="1" applyAlignment="1">
      <alignment vertical="top"/>
    </xf>
    <xf numFmtId="199" fontId="29" fillId="0" borderId="0" xfId="40" applyNumberFormat="1" applyFont="1" applyFill="1" applyAlignment="1">
      <alignment vertical="center"/>
    </xf>
    <xf numFmtId="199" fontId="29" fillId="0" borderId="0" xfId="40" applyNumberFormat="1" applyFont="1" applyFill="1" applyBorder="1" applyAlignment="1">
      <alignment vertical="center"/>
    </xf>
    <xf numFmtId="199" fontId="29" fillId="0" borderId="12" xfId="40" applyNumberFormat="1" applyFont="1" applyFill="1" applyBorder="1" applyAlignment="1">
      <alignment vertical="center"/>
    </xf>
    <xf numFmtId="195" fontId="29" fillId="0" borderId="12" xfId="40" applyNumberFormat="1" applyFont="1" applyFill="1" applyBorder="1" applyAlignment="1">
      <alignment vertical="center"/>
    </xf>
    <xf numFmtId="37" fontId="36" fillId="0" borderId="0" xfId="44" applyFont="1" applyFill="1" applyAlignment="1">
      <alignment horizontal="left" vertical="top"/>
    </xf>
    <xf numFmtId="37" fontId="37" fillId="0" borderId="0" xfId="45" applyNumberFormat="1" applyFont="1" applyFill="1" applyAlignment="1" applyProtection="1">
      <alignment horizontal="right" vertical="center"/>
    </xf>
    <xf numFmtId="190" fontId="37" fillId="0" borderId="0" xfId="45" applyNumberFormat="1" applyFont="1" applyFill="1" applyAlignment="1" applyProtection="1">
      <alignment horizontal="right" vertical="center"/>
    </xf>
    <xf numFmtId="37" fontId="36" fillId="0" borderId="0" xfId="44" applyNumberFormat="1" applyFont="1" applyFill="1" applyAlignment="1" applyProtection="1">
      <alignment horizontal="left"/>
    </xf>
    <xf numFmtId="37" fontId="30" fillId="0" borderId="0" xfId="44" applyFont="1" applyFill="1" applyAlignment="1">
      <alignment horizontal="left"/>
    </xf>
    <xf numFmtId="37" fontId="36" fillId="0" borderId="0" xfId="44" applyFont="1" applyFill="1" applyAlignment="1">
      <alignment horizontal="left"/>
    </xf>
    <xf numFmtId="37" fontId="31" fillId="0" borderId="0" xfId="44" applyFont="1" applyFill="1" applyAlignment="1">
      <alignment horizontal="centerContinuous" vertical="center"/>
    </xf>
    <xf numFmtId="37" fontId="46" fillId="0" borderId="0" xfId="44" applyNumberFormat="1" applyFont="1" applyFill="1" applyAlignment="1" applyProtection="1">
      <alignment horizontal="left"/>
    </xf>
    <xf numFmtId="37" fontId="46" fillId="0" borderId="0" xfId="44" applyFont="1" applyFill="1" applyAlignment="1">
      <alignment horizontal="left"/>
    </xf>
    <xf numFmtId="37" fontId="43" fillId="0" borderId="0" xfId="44" applyFont="1" applyFill="1" applyAlignment="1">
      <alignment horizontal="centerContinuous" vertical="center"/>
    </xf>
    <xf numFmtId="199" fontId="29" fillId="0" borderId="12" xfId="44" applyNumberFormat="1" applyFont="1" applyFill="1" applyBorder="1" applyAlignment="1">
      <alignment horizontal="right" vertical="center"/>
    </xf>
    <xf numFmtId="199" fontId="29" fillId="0" borderId="12" xfId="44" applyNumberFormat="1" applyFont="1" applyFill="1" applyBorder="1" applyAlignment="1">
      <alignment vertical="center"/>
    </xf>
    <xf numFmtId="0" fontId="36" fillId="0" borderId="0" xfId="45" applyFont="1" applyFill="1" applyAlignment="1">
      <alignment horizontal="left" vertical="top"/>
    </xf>
    <xf numFmtId="0" fontId="46" fillId="0" borderId="0" xfId="45" applyFont="1" applyFill="1" applyAlignment="1">
      <alignment horizontal="left" vertical="top"/>
    </xf>
    <xf numFmtId="193" fontId="31" fillId="0" borderId="0" xfId="35" applyNumberFormat="1" applyFont="1" applyFill="1" applyBorder="1" applyAlignment="1" applyProtection="1">
      <alignment vertical="center"/>
    </xf>
    <xf numFmtId="193" fontId="29" fillId="0" borderId="0" xfId="45" applyNumberFormat="1" applyFont="1" applyFill="1" applyAlignment="1" applyProtection="1">
      <alignment horizontal="right" vertical="center"/>
    </xf>
    <xf numFmtId="37" fontId="36" fillId="0" borderId="0" xfId="40" applyNumberFormat="1" applyFont="1" applyFill="1" applyAlignment="1" applyProtection="1">
      <alignment vertical="center"/>
    </xf>
    <xf numFmtId="0" fontId="46" fillId="0" borderId="0" xfId="40" applyFont="1" applyFill="1" applyAlignment="1">
      <alignment horizontal="left" vertical="top"/>
    </xf>
    <xf numFmtId="195" fontId="29" fillId="0" borderId="0" xfId="40" applyNumberFormat="1" applyFont="1" applyFill="1" applyAlignment="1"/>
    <xf numFmtId="195" fontId="42" fillId="0" borderId="0" xfId="0" applyNumberFormat="1" applyFont="1" applyBorder="1" applyAlignment="1" applyProtection="1">
      <alignment horizontal="right" vertical="center"/>
    </xf>
    <xf numFmtId="195" fontId="42" fillId="0" borderId="0" xfId="0" applyNumberFormat="1" applyFont="1" applyAlignment="1" applyProtection="1">
      <alignment horizontal="right" vertical="center"/>
    </xf>
    <xf numFmtId="195" fontId="42" fillId="0" borderId="12" xfId="0" applyNumberFormat="1" applyFont="1" applyBorder="1" applyAlignment="1" applyProtection="1">
      <alignment horizontal="right" vertical="center"/>
    </xf>
    <xf numFmtId="1" fontId="42" fillId="0" borderId="0" xfId="0" quotePrefix="1" applyNumberFormat="1" applyFont="1" applyBorder="1" applyAlignment="1" applyProtection="1">
      <alignment horizontal="center" vertical="center"/>
    </xf>
    <xf numFmtId="1" fontId="42" fillId="0" borderId="12" xfId="0" quotePrefix="1" applyNumberFormat="1" applyFont="1" applyBorder="1" applyAlignment="1" applyProtection="1">
      <alignment horizontal="center" vertical="center"/>
    </xf>
    <xf numFmtId="199" fontId="42" fillId="0" borderId="0" xfId="42" applyNumberFormat="1" applyFont="1" applyAlignment="1">
      <alignment vertical="center"/>
    </xf>
    <xf numFmtId="199" fontId="42" fillId="0" borderId="0" xfId="42" applyNumberFormat="1" applyFont="1" applyBorder="1" applyAlignment="1">
      <alignment vertical="center"/>
    </xf>
    <xf numFmtId="199" fontId="42" fillId="0" borderId="12" xfId="42" applyNumberFormat="1" applyFont="1" applyBorder="1" applyAlignment="1">
      <alignment vertical="center"/>
    </xf>
    <xf numFmtId="199" fontId="42" fillId="0" borderId="0" xfId="42" applyNumberFormat="1" applyFont="1" applyBorder="1" applyAlignment="1" applyProtection="1">
      <alignment horizontal="right" vertical="center"/>
    </xf>
    <xf numFmtId="199" fontId="48" fillId="0" borderId="0" xfId="42" applyNumberFormat="1" applyFont="1" applyBorder="1" applyAlignment="1" applyProtection="1">
      <alignment horizontal="right" vertical="center"/>
    </xf>
    <xf numFmtId="199" fontId="42" fillId="0" borderId="12" xfId="42" applyNumberFormat="1" applyFont="1" applyBorder="1" applyAlignment="1" applyProtection="1">
      <alignment horizontal="right" vertical="center"/>
    </xf>
    <xf numFmtId="195" fontId="42" fillId="0" borderId="0" xfId="42" applyNumberFormat="1" applyFont="1" applyBorder="1" applyAlignment="1" applyProtection="1">
      <alignment horizontal="right" vertical="center"/>
    </xf>
    <xf numFmtId="195" fontId="42" fillId="0" borderId="0" xfId="42" applyNumberFormat="1" applyFont="1" applyBorder="1" applyAlignment="1">
      <alignment horizontal="right" vertical="center"/>
    </xf>
    <xf numFmtId="195" fontId="42" fillId="0" borderId="0" xfId="42" applyNumberFormat="1" applyFont="1" applyAlignment="1">
      <alignment horizontal="right" vertical="center"/>
    </xf>
    <xf numFmtId="195" fontId="42" fillId="0" borderId="12" xfId="42" applyNumberFormat="1" applyFont="1" applyBorder="1" applyAlignment="1" applyProtection="1">
      <alignment horizontal="right" vertical="center"/>
    </xf>
    <xf numFmtId="195" fontId="42" fillId="0" borderId="12" xfId="42" applyNumberFormat="1" applyFont="1" applyBorder="1" applyAlignment="1">
      <alignment horizontal="right" vertical="center"/>
    </xf>
    <xf numFmtId="195" fontId="29" fillId="0" borderId="0" xfId="40" applyNumberFormat="1" applyFont="1" applyFill="1" applyBorder="1" applyAlignment="1">
      <alignment horizontal="right" vertical="center"/>
    </xf>
    <xf numFmtId="195" fontId="29" fillId="0" borderId="12" xfId="40" applyNumberFormat="1" applyFont="1" applyFill="1" applyBorder="1" applyAlignment="1">
      <alignment horizontal="right" vertical="center"/>
    </xf>
    <xf numFmtId="195" fontId="29" fillId="0" borderId="0" xfId="44" applyNumberFormat="1" applyFont="1" applyFill="1" applyAlignment="1">
      <alignment vertical="center"/>
    </xf>
    <xf numFmtId="195" fontId="29" fillId="0" borderId="0" xfId="44" applyNumberFormat="1" applyFont="1" applyFill="1" applyAlignment="1" applyProtection="1">
      <alignment vertical="center"/>
    </xf>
    <xf numFmtId="195" fontId="29" fillId="0" borderId="0" xfId="44" applyNumberFormat="1" applyFont="1" applyFill="1" applyBorder="1" applyAlignment="1" applyProtection="1">
      <alignment vertical="center"/>
    </xf>
    <xf numFmtId="195" fontId="29" fillId="0" borderId="0" xfId="44" applyNumberFormat="1" applyFont="1" applyFill="1" applyBorder="1" applyAlignment="1">
      <alignment vertical="center"/>
    </xf>
    <xf numFmtId="198" fontId="29" fillId="0" borderId="12" xfId="42" applyNumberFormat="1" applyFont="1" applyFill="1" applyBorder="1" applyAlignment="1" applyProtection="1">
      <alignment horizontal="right" vertical="center"/>
    </xf>
    <xf numFmtId="204" fontId="31" fillId="0" borderId="0" xfId="40" applyNumberFormat="1" applyFont="1" applyFill="1" applyBorder="1" applyAlignment="1">
      <alignment horizontal="center" vertical="center"/>
    </xf>
    <xf numFmtId="204" fontId="29" fillId="0" borderId="0" xfId="40" applyNumberFormat="1" applyFont="1" applyFill="1" applyAlignment="1">
      <alignment horizontal="center" vertical="center"/>
    </xf>
    <xf numFmtId="175" fontId="34" fillId="0" borderId="0" xfId="39" applyNumberFormat="1" applyFont="1" applyFill="1" applyAlignment="1" applyProtection="1">
      <alignment vertical="center"/>
    </xf>
    <xf numFmtId="192" fontId="31" fillId="0" borderId="0" xfId="40" applyNumberFormat="1" applyFont="1" applyFill="1" applyBorder="1" applyAlignment="1">
      <alignment horizontal="center" vertical="center"/>
    </xf>
    <xf numFmtId="192" fontId="29" fillId="0" borderId="0" xfId="40" applyNumberFormat="1" applyFont="1" applyFill="1" applyAlignment="1">
      <alignment horizontal="center" vertical="center"/>
    </xf>
    <xf numFmtId="4" fontId="29" fillId="0" borderId="0" xfId="45" applyNumberFormat="1" applyFont="1" applyFill="1" applyAlignment="1" applyProtection="1">
      <alignment horizontal="center" vertical="center"/>
    </xf>
    <xf numFmtId="3" fontId="29" fillId="0" borderId="0" xfId="41" applyNumberFormat="1" applyFont="1" applyFill="1" applyBorder="1" applyAlignment="1" applyProtection="1">
      <alignment horizontal="center" vertical="center"/>
    </xf>
    <xf numFmtId="195" fontId="29" fillId="0" borderId="0" xfId="0" applyNumberFormat="1" applyFont="1" applyFill="1" applyAlignment="1" applyProtection="1">
      <alignment horizontal="right" vertical="center"/>
    </xf>
    <xf numFmtId="195" fontId="29" fillId="0" borderId="12" xfId="0" applyNumberFormat="1" applyFont="1" applyFill="1" applyBorder="1" applyAlignment="1" applyProtection="1">
      <alignment horizontal="right" vertical="center"/>
    </xf>
    <xf numFmtId="195" fontId="29" fillId="0" borderId="12" xfId="38" applyNumberFormat="1" applyFont="1" applyFill="1" applyBorder="1" applyAlignment="1" applyProtection="1">
      <alignment horizontal="right" vertical="center"/>
    </xf>
    <xf numFmtId="199" fontId="31" fillId="18" borderId="0" xfId="38" applyNumberFormat="1" applyFont="1" applyFill="1" applyBorder="1" applyAlignment="1" applyProtection="1">
      <alignment vertical="center"/>
    </xf>
    <xf numFmtId="181" fontId="31" fillId="18" borderId="0" xfId="38" applyNumberFormat="1" applyFont="1" applyFill="1" applyBorder="1" applyAlignment="1" applyProtection="1">
      <alignment horizontal="center" vertical="center"/>
    </xf>
    <xf numFmtId="200" fontId="31" fillId="18" borderId="0" xfId="38" applyNumberFormat="1" applyFont="1" applyFill="1" applyBorder="1" applyAlignment="1" applyProtection="1">
      <alignment vertical="center"/>
    </xf>
    <xf numFmtId="37" fontId="43" fillId="18" borderId="12" xfId="44" applyFont="1" applyFill="1" applyBorder="1" applyAlignment="1">
      <alignment vertical="center"/>
    </xf>
    <xf numFmtId="195" fontId="29" fillId="0" borderId="0" xfId="46" applyNumberFormat="1" applyFont="1" applyFill="1" applyBorder="1" applyAlignment="1" applyProtection="1">
      <alignment horizontal="right" vertical="center"/>
    </xf>
    <xf numFmtId="188" fontId="29" fillId="18" borderId="0" xfId="38" applyNumberFormat="1" applyFont="1" applyFill="1" applyBorder="1" applyAlignment="1" applyProtection="1">
      <alignment horizontal="center" vertical="center"/>
    </xf>
    <xf numFmtId="199" fontId="29" fillId="18" borderId="0" xfId="38" applyNumberFormat="1" applyFont="1" applyFill="1" applyBorder="1" applyAlignment="1" applyProtection="1">
      <alignment vertical="center"/>
    </xf>
    <xf numFmtId="188" fontId="29" fillId="18" borderId="0" xfId="38" applyNumberFormat="1" applyFont="1" applyFill="1" applyAlignment="1">
      <alignment horizontal="center" vertical="center"/>
    </xf>
    <xf numFmtId="202" fontId="31" fillId="0" borderId="0" xfId="40" applyNumberFormat="1" applyFont="1" applyFill="1" applyBorder="1" applyAlignment="1" applyProtection="1">
      <alignment vertical="center"/>
    </xf>
    <xf numFmtId="202" fontId="29" fillId="0" borderId="0" xfId="40" applyNumberFormat="1" applyFont="1" applyFill="1" applyAlignment="1">
      <alignment vertical="center"/>
    </xf>
    <xf numFmtId="202" fontId="29" fillId="0" borderId="0" xfId="40" applyNumberFormat="1" applyFont="1" applyFill="1" applyBorder="1" applyAlignment="1">
      <alignment vertical="center"/>
    </xf>
    <xf numFmtId="199" fontId="31" fillId="0" borderId="0" xfId="40" applyNumberFormat="1" applyFont="1" applyFill="1" applyBorder="1" applyAlignment="1" applyProtection="1">
      <alignment vertical="center"/>
    </xf>
    <xf numFmtId="195" fontId="31" fillId="0" borderId="0" xfId="40" applyNumberFormat="1" applyFont="1" applyFill="1" applyAlignment="1">
      <alignment vertical="center"/>
    </xf>
    <xf numFmtId="205" fontId="29" fillId="0" borderId="0" xfId="41" applyNumberFormat="1" applyFont="1" applyFill="1" applyBorder="1" applyAlignment="1" applyProtection="1">
      <alignment vertical="center"/>
    </xf>
    <xf numFmtId="205" fontId="29" fillId="0" borderId="12" xfId="41" applyNumberFormat="1" applyFont="1" applyFill="1" applyBorder="1" applyAlignment="1" applyProtection="1">
      <alignment vertical="center"/>
    </xf>
    <xf numFmtId="195" fontId="29" fillId="0" borderId="0" xfId="41" applyNumberFormat="1" applyFont="1" applyFill="1" applyBorder="1" applyAlignment="1" applyProtection="1">
      <alignment vertical="center"/>
    </xf>
    <xf numFmtId="195" fontId="29" fillId="0" borderId="12" xfId="41" applyNumberFormat="1" applyFont="1" applyFill="1" applyBorder="1" applyAlignment="1" applyProtection="1">
      <alignment vertical="center"/>
    </xf>
    <xf numFmtId="199" fontId="29" fillId="0" borderId="0" xfId="42" applyNumberFormat="1" applyFont="1" applyFill="1" applyAlignment="1" applyProtection="1">
      <alignment vertical="center"/>
    </xf>
    <xf numFmtId="199" fontId="29" fillId="0" borderId="0" xfId="42" applyNumberFormat="1" applyFont="1" applyFill="1" applyBorder="1" applyAlignment="1" applyProtection="1">
      <alignment vertical="center"/>
    </xf>
    <xf numFmtId="199" fontId="29" fillId="0" borderId="0" xfId="42" applyNumberFormat="1" applyFont="1" applyFill="1" applyAlignment="1">
      <alignment vertical="center"/>
    </xf>
    <xf numFmtId="199" fontId="29" fillId="0" borderId="12" xfId="42" applyNumberFormat="1" applyFont="1" applyFill="1" applyBorder="1" applyAlignment="1" applyProtection="1">
      <alignment horizontal="right" vertical="center"/>
    </xf>
    <xf numFmtId="199" fontId="29" fillId="0" borderId="0" xfId="42" applyNumberFormat="1" applyFont="1" applyFill="1" applyBorder="1" applyAlignment="1">
      <alignment vertical="center"/>
    </xf>
    <xf numFmtId="199" fontId="29" fillId="0" borderId="0" xfId="42" applyNumberFormat="1" applyFont="1" applyFill="1" applyBorder="1" applyAlignment="1" applyProtection="1">
      <alignment horizontal="right" vertical="center"/>
    </xf>
    <xf numFmtId="199" fontId="29" fillId="0" borderId="0" xfId="42" applyNumberFormat="1" applyFont="1" applyFill="1" applyBorder="1" applyAlignment="1" applyProtection="1">
      <alignment horizontal="center" vertical="center"/>
    </xf>
    <xf numFmtId="199" fontId="29" fillId="0" borderId="12" xfId="42" applyNumberFormat="1" applyFont="1" applyFill="1" applyBorder="1" applyAlignment="1" applyProtection="1">
      <alignment horizontal="center" vertical="center"/>
    </xf>
    <xf numFmtId="195" fontId="29" fillId="0" borderId="0" xfId="42" applyNumberFormat="1" applyFont="1" applyFill="1" applyBorder="1" applyAlignment="1">
      <alignment vertical="center"/>
    </xf>
    <xf numFmtId="195" fontId="29" fillId="0" borderId="0" xfId="42" applyNumberFormat="1" applyFont="1" applyFill="1" applyBorder="1" applyAlignment="1" applyProtection="1">
      <alignment horizontal="right" vertical="center"/>
    </xf>
    <xf numFmtId="195" fontId="29" fillId="0" borderId="12" xfId="42" applyNumberFormat="1" applyFont="1" applyFill="1" applyBorder="1" applyAlignment="1" applyProtection="1">
      <alignment horizontal="right" vertical="center"/>
    </xf>
    <xf numFmtId="200" fontId="42" fillId="0" borderId="0" xfId="42" applyNumberFormat="1" applyFont="1" applyAlignment="1">
      <alignment vertical="center"/>
    </xf>
    <xf numFmtId="200" fontId="42" fillId="0" borderId="0" xfId="42" applyNumberFormat="1" applyFont="1" applyBorder="1" applyAlignment="1">
      <alignment vertical="center"/>
    </xf>
    <xf numFmtId="200" fontId="42" fillId="0" borderId="12" xfId="42" applyNumberFormat="1" applyFont="1" applyBorder="1" applyAlignment="1">
      <alignment vertical="center"/>
    </xf>
    <xf numFmtId="195" fontId="52" fillId="0" borderId="0" xfId="0" applyNumberFormat="1" applyFont="1" applyFill="1" applyBorder="1" applyAlignment="1" applyProtection="1">
      <alignment horizontal="right" vertical="center"/>
    </xf>
    <xf numFmtId="195" fontId="52" fillId="0" borderId="12" xfId="0" applyNumberFormat="1" applyFont="1" applyFill="1" applyBorder="1" applyAlignment="1" applyProtection="1">
      <alignment horizontal="right" vertical="center"/>
    </xf>
    <xf numFmtId="175" fontId="52" fillId="0" borderId="0" xfId="0" applyNumberFormat="1" applyFont="1" applyFill="1" applyBorder="1" applyAlignment="1" applyProtection="1">
      <alignment horizontal="center" vertical="center"/>
    </xf>
    <xf numFmtId="175" fontId="52" fillId="0" borderId="12" xfId="0" applyNumberFormat="1" applyFont="1" applyFill="1" applyBorder="1" applyAlignment="1" applyProtection="1">
      <alignment horizontal="center" vertical="center"/>
    </xf>
    <xf numFmtId="195" fontId="29" fillId="0" borderId="0" xfId="44" applyNumberFormat="1" applyFont="1" applyFill="1" applyAlignment="1">
      <alignment horizontal="right" vertical="center"/>
    </xf>
    <xf numFmtId="192" fontId="31" fillId="0" borderId="0" xfId="35" applyNumberFormat="1" applyFont="1" applyFill="1" applyBorder="1" applyAlignment="1" applyProtection="1">
      <alignment vertical="center"/>
    </xf>
    <xf numFmtId="192" fontId="29" fillId="0" borderId="0" xfId="45" applyNumberFormat="1" applyFont="1" applyFill="1" applyAlignment="1" applyProtection="1">
      <alignment horizontal="right" vertical="center"/>
    </xf>
    <xf numFmtId="192" fontId="29" fillId="0" borderId="0" xfId="45" applyNumberFormat="1" applyFont="1" applyFill="1" applyBorder="1" applyAlignment="1" applyProtection="1">
      <alignment horizontal="right" vertical="center"/>
    </xf>
    <xf numFmtId="192" fontId="31" fillId="0" borderId="0" xfId="35" applyNumberFormat="1" applyFont="1" applyFill="1" applyBorder="1" applyAlignment="1" applyProtection="1">
      <alignment horizontal="right" vertical="center"/>
    </xf>
    <xf numFmtId="0" fontId="29" fillId="0" borderId="12" xfId="38" applyFont="1" applyFill="1" applyBorder="1" applyAlignment="1" applyProtection="1">
      <alignment horizontal="left" vertical="center"/>
    </xf>
    <xf numFmtId="169" fontId="42" fillId="0" borderId="12" xfId="42" quotePrefix="1" applyFont="1" applyBorder="1" applyAlignment="1" applyProtection="1">
      <alignment horizontal="center" vertical="center"/>
    </xf>
    <xf numFmtId="37" fontId="58" fillId="0" borderId="0" xfId="0" applyNumberFormat="1" applyFont="1" applyBorder="1" applyProtection="1"/>
    <xf numFmtId="37" fontId="59" fillId="0" borderId="0" xfId="0" applyNumberFormat="1" applyFont="1" applyBorder="1" applyProtection="1"/>
    <xf numFmtId="3" fontId="58" fillId="0" borderId="0" xfId="0" applyNumberFormat="1" applyFont="1" applyBorder="1"/>
    <xf numFmtId="37" fontId="60" fillId="0" borderId="0" xfId="0" applyNumberFormat="1" applyFont="1" applyBorder="1" applyProtection="1"/>
    <xf numFmtId="204" fontId="29" fillId="0" borderId="12" xfId="40" applyNumberFormat="1" applyFont="1" applyFill="1" applyBorder="1" applyAlignment="1">
      <alignment horizontal="center" vertical="center"/>
    </xf>
    <xf numFmtId="192" fontId="29" fillId="0" borderId="12" xfId="40" applyNumberFormat="1" applyFont="1" applyFill="1" applyBorder="1" applyAlignment="1">
      <alignment horizontal="center" vertical="center"/>
    </xf>
    <xf numFmtId="195" fontId="31" fillId="0" borderId="0" xfId="35" applyNumberFormat="1" applyFont="1" applyFill="1" applyBorder="1" applyAlignment="1" applyProtection="1">
      <alignment vertical="center"/>
    </xf>
    <xf numFmtId="194" fontId="50" fillId="0" borderId="0" xfId="0" applyNumberFormat="1" applyFont="1" applyAlignment="1">
      <alignment vertical="center"/>
    </xf>
    <xf numFmtId="206" fontId="42" fillId="0" borderId="0" xfId="0" applyNumberFormat="1" applyFont="1" applyAlignment="1">
      <alignment vertical="center"/>
    </xf>
    <xf numFmtId="3" fontId="61" fillId="0" borderId="11" xfId="0" applyNumberFormat="1" applyFont="1" applyBorder="1" applyProtection="1"/>
    <xf numFmtId="207" fontId="52" fillId="0" borderId="0" xfId="42" applyNumberFormat="1" applyFont="1" applyFill="1" applyBorder="1" applyAlignment="1" applyProtection="1">
      <alignment vertical="center"/>
    </xf>
    <xf numFmtId="173" fontId="50" fillId="0" borderId="0" xfId="42" quotePrefix="1" applyNumberFormat="1" applyFont="1" applyBorder="1" applyAlignment="1" applyProtection="1">
      <alignment horizontal="left"/>
    </xf>
    <xf numFmtId="174" fontId="50" fillId="0" borderId="0" xfId="42" applyNumberFormat="1" applyFont="1" applyAlignment="1">
      <alignment vertical="center"/>
    </xf>
    <xf numFmtId="208" fontId="42" fillId="0" borderId="0" xfId="42" applyNumberFormat="1" applyFont="1" applyAlignment="1">
      <alignment vertical="center"/>
    </xf>
    <xf numFmtId="209" fontId="42" fillId="0" borderId="0" xfId="42" applyNumberFormat="1" applyFont="1" applyAlignment="1">
      <alignment vertical="center"/>
    </xf>
    <xf numFmtId="192" fontId="29" fillId="0" borderId="0" xfId="40" applyNumberFormat="1" applyFont="1" applyFill="1" applyAlignment="1">
      <alignment horizontal="center"/>
    </xf>
    <xf numFmtId="169" fontId="42" fillId="0" borderId="12" xfId="42" quotePrefix="1" applyFont="1" applyBorder="1" applyAlignment="1" applyProtection="1">
      <alignment horizontal="center" vertical="center"/>
    </xf>
    <xf numFmtId="3" fontId="31" fillId="19" borderId="0" xfId="40" applyNumberFormat="1" applyFont="1" applyFill="1" applyAlignment="1">
      <alignment vertical="center"/>
    </xf>
    <xf numFmtId="174" fontId="31" fillId="19" borderId="0" xfId="40" applyNumberFormat="1" applyFont="1" applyFill="1" applyAlignment="1">
      <alignment vertical="center"/>
    </xf>
    <xf numFmtId="0" fontId="31" fillId="19" borderId="0" xfId="40" applyFont="1" applyFill="1" applyAlignment="1">
      <alignment vertical="center"/>
    </xf>
    <xf numFmtId="174" fontId="31" fillId="19" borderId="12" xfId="40" applyNumberFormat="1" applyFont="1" applyFill="1" applyBorder="1" applyAlignment="1">
      <alignment vertical="center"/>
    </xf>
    <xf numFmtId="0" fontId="31" fillId="0" borderId="0" xfId="40" applyFont="1" applyFill="1" applyBorder="1" applyAlignment="1">
      <alignment horizontal="center" vertical="center"/>
    </xf>
    <xf numFmtId="168" fontId="31" fillId="19" borderId="10" xfId="0" applyFont="1" applyFill="1" applyBorder="1" applyAlignment="1">
      <alignment horizontal="centerContinuous" vertical="center"/>
    </xf>
    <xf numFmtId="175" fontId="31" fillId="19" borderId="10" xfId="32" quotePrefix="1" applyNumberFormat="1" applyFont="1" applyFill="1" applyBorder="1" applyAlignment="1" applyProtection="1">
      <alignment horizontal="right" vertical="center"/>
    </xf>
    <xf numFmtId="175" fontId="31" fillId="19" borderId="11" xfId="32" quotePrefix="1" applyNumberFormat="1" applyFont="1" applyFill="1" applyBorder="1" applyAlignment="1" applyProtection="1">
      <alignment horizontal="right" vertical="center"/>
    </xf>
    <xf numFmtId="192" fontId="31" fillId="19" borderId="11" xfId="32" quotePrefix="1" applyNumberFormat="1" applyFont="1" applyFill="1" applyBorder="1" applyAlignment="1" applyProtection="1">
      <alignment horizontal="right" vertical="center"/>
    </xf>
    <xf numFmtId="192" fontId="31" fillId="19" borderId="11" xfId="38" applyNumberFormat="1" applyFont="1" applyFill="1" applyBorder="1" applyAlignment="1">
      <alignment horizontal="center" vertical="center"/>
    </xf>
    <xf numFmtId="168" fontId="31" fillId="19" borderId="11" xfId="0" applyFont="1" applyFill="1" applyBorder="1" applyAlignment="1">
      <alignment horizontal="center" vertical="center"/>
    </xf>
    <xf numFmtId="192" fontId="31" fillId="19" borderId="10" xfId="38" applyNumberFormat="1" applyFont="1" applyFill="1" applyBorder="1" applyAlignment="1">
      <alignment horizontal="center" vertical="center"/>
    </xf>
    <xf numFmtId="175" fontId="31" fillId="19" borderId="10" xfId="0" applyNumberFormat="1" applyFont="1" applyFill="1" applyBorder="1" applyAlignment="1" applyProtection="1">
      <alignment vertical="center"/>
    </xf>
    <xf numFmtId="183" fontId="31" fillId="19" borderId="11" xfId="36" applyNumberFormat="1" applyFont="1" applyFill="1" applyBorder="1" applyAlignment="1" applyProtection="1">
      <alignment vertical="center"/>
    </xf>
    <xf numFmtId="192" fontId="31" fillId="19" borderId="11" xfId="36" applyNumberFormat="1" applyFont="1" applyFill="1" applyBorder="1" applyAlignment="1" applyProtection="1">
      <alignment vertical="center"/>
    </xf>
    <xf numFmtId="184" fontId="31" fillId="19" borderId="10" xfId="32" quotePrefix="1" applyNumberFormat="1" applyFont="1" applyFill="1" applyBorder="1" applyAlignment="1" applyProtection="1">
      <alignment horizontal="right" vertical="center"/>
    </xf>
    <xf numFmtId="198" fontId="31" fillId="19" borderId="10" xfId="32" quotePrefix="1" applyNumberFormat="1" applyFont="1" applyFill="1" applyBorder="1" applyAlignment="1" applyProtection="1">
      <alignment horizontal="right" vertical="center"/>
    </xf>
    <xf numFmtId="168" fontId="31" fillId="19" borderId="10" xfId="0" applyFont="1" applyFill="1" applyBorder="1" applyAlignment="1">
      <alignment horizontal="left" vertical="center"/>
    </xf>
    <xf numFmtId="168" fontId="33" fillId="19" borderId="10" xfId="0" applyFont="1" applyFill="1" applyBorder="1" applyAlignment="1">
      <alignment vertical="center"/>
    </xf>
    <xf numFmtId="177" fontId="31" fillId="20" borderId="11" xfId="32" quotePrefix="1" applyNumberFormat="1" applyFont="1" applyFill="1" applyBorder="1" applyAlignment="1" applyProtection="1">
      <alignment horizontal="center" vertical="center"/>
    </xf>
    <xf numFmtId="3" fontId="31" fillId="20" borderId="11" xfId="32" quotePrefix="1" applyNumberFormat="1" applyFont="1" applyFill="1" applyBorder="1" applyAlignment="1" applyProtection="1">
      <alignment horizontal="center" vertical="center"/>
    </xf>
    <xf numFmtId="49" fontId="31" fillId="20" borderId="11" xfId="32" quotePrefix="1" applyNumberFormat="1" applyFont="1" applyFill="1" applyBorder="1" applyAlignment="1" applyProtection="1">
      <alignment horizontal="center" vertical="center"/>
    </xf>
    <xf numFmtId="49" fontId="31" fillId="20" borderId="10" xfId="38" applyNumberFormat="1" applyFont="1" applyFill="1" applyBorder="1" applyAlignment="1">
      <alignment horizontal="center" vertical="center"/>
    </xf>
    <xf numFmtId="37" fontId="31" fillId="20" borderId="10" xfId="38" applyNumberFormat="1" applyFont="1" applyFill="1" applyBorder="1" applyAlignment="1">
      <alignment horizontal="center" vertical="center"/>
    </xf>
    <xf numFmtId="190" fontId="31" fillId="20" borderId="10" xfId="38" applyNumberFormat="1" applyFont="1" applyFill="1" applyBorder="1" applyAlignment="1">
      <alignment horizontal="center" vertical="center"/>
    </xf>
    <xf numFmtId="49" fontId="31" fillId="20" borderId="10" xfId="32" quotePrefix="1" applyNumberFormat="1" applyFont="1" applyFill="1" applyBorder="1" applyAlignment="1" applyProtection="1">
      <alignment horizontal="center" vertical="center"/>
    </xf>
    <xf numFmtId="177" fontId="31" fillId="20" borderId="10" xfId="32" quotePrefix="1" applyNumberFormat="1" applyFont="1" applyFill="1" applyBorder="1" applyAlignment="1" applyProtection="1">
      <alignment horizontal="center" vertical="center"/>
    </xf>
    <xf numFmtId="3" fontId="31" fillId="20" borderId="10" xfId="32" quotePrefix="1" applyNumberFormat="1" applyFont="1" applyFill="1" applyBorder="1" applyAlignment="1" applyProtection="1">
      <alignment horizontal="center" vertical="center"/>
    </xf>
    <xf numFmtId="49" fontId="31" fillId="20" borderId="13" xfId="38" applyNumberFormat="1" applyFont="1" applyFill="1" applyBorder="1" applyAlignment="1">
      <alignment horizontal="center" vertical="center"/>
    </xf>
    <xf numFmtId="37" fontId="31" fillId="20" borderId="13" xfId="38" applyNumberFormat="1" applyFont="1" applyFill="1" applyBorder="1" applyAlignment="1">
      <alignment horizontal="center" vertical="center"/>
    </xf>
    <xf numFmtId="190" fontId="31" fillId="20" borderId="13" xfId="38" applyNumberFormat="1" applyFont="1" applyFill="1" applyBorder="1" applyAlignment="1">
      <alignment horizontal="center" vertical="center"/>
    </xf>
    <xf numFmtId="0" fontId="31" fillId="20" borderId="10" xfId="38" applyFont="1" applyFill="1" applyBorder="1" applyAlignment="1" applyProtection="1">
      <alignment horizontal="center" vertical="center"/>
    </xf>
    <xf numFmtId="0" fontId="31" fillId="20" borderId="10" xfId="38" applyFont="1" applyFill="1" applyBorder="1" applyAlignment="1" applyProtection="1">
      <alignment horizontal="center" vertical="center" wrapText="1"/>
    </xf>
    <xf numFmtId="3" fontId="31" fillId="20" borderId="13" xfId="40" applyNumberFormat="1" applyFont="1" applyFill="1" applyBorder="1" applyAlignment="1">
      <alignment horizontal="center" vertical="center" wrapText="1"/>
    </xf>
    <xf numFmtId="3" fontId="31" fillId="20" borderId="13" xfId="40" applyNumberFormat="1" applyFont="1" applyFill="1" applyBorder="1" applyAlignment="1">
      <alignment horizontal="center" vertical="center"/>
    </xf>
    <xf numFmtId="3" fontId="31" fillId="19" borderId="11" xfId="38" quotePrefix="1" applyNumberFormat="1" applyFont="1" applyFill="1" applyBorder="1" applyAlignment="1">
      <alignment horizontal="center" vertical="center"/>
    </xf>
    <xf numFmtId="195" fontId="31" fillId="19" borderId="11" xfId="38" applyNumberFormat="1" applyFont="1" applyFill="1" applyBorder="1" applyAlignment="1" applyProtection="1">
      <alignment vertical="center"/>
    </xf>
    <xf numFmtId="4" fontId="31" fillId="19" borderId="10" xfId="40" applyNumberFormat="1" applyFont="1" applyFill="1" applyBorder="1" applyAlignment="1">
      <alignment vertical="center"/>
    </xf>
    <xf numFmtId="175" fontId="31" fillId="19" borderId="0" xfId="40" applyNumberFormat="1" applyFont="1" applyFill="1" applyAlignment="1">
      <alignment vertical="center"/>
    </xf>
    <xf numFmtId="4" fontId="31" fillId="19" borderId="12" xfId="40" applyNumberFormat="1" applyFont="1" applyFill="1" applyBorder="1" applyAlignment="1">
      <alignment vertical="center"/>
    </xf>
    <xf numFmtId="0" fontId="31" fillId="19" borderId="11" xfId="40" applyFont="1" applyFill="1" applyBorder="1" applyAlignment="1">
      <alignment horizontal="center" vertical="center"/>
    </xf>
    <xf numFmtId="195" fontId="31" fillId="19" borderId="11" xfId="40" applyNumberFormat="1" applyFont="1" applyFill="1" applyBorder="1" applyAlignment="1" applyProtection="1">
      <alignment vertical="center"/>
    </xf>
    <xf numFmtId="0" fontId="43" fillId="19" borderId="11" xfId="40" applyFont="1" applyFill="1" applyBorder="1" applyAlignment="1">
      <alignment horizontal="center" vertical="center"/>
    </xf>
    <xf numFmtId="199" fontId="43" fillId="19" borderId="11" xfId="40" applyNumberFormat="1" applyFont="1" applyFill="1" applyBorder="1" applyAlignment="1" applyProtection="1">
      <alignment vertical="center"/>
    </xf>
    <xf numFmtId="204" fontId="43" fillId="19" borderId="11" xfId="40" applyNumberFormat="1" applyFont="1" applyFill="1" applyBorder="1" applyAlignment="1">
      <alignment horizontal="center" vertical="center"/>
    </xf>
    <xf numFmtId="192" fontId="43" fillId="19" borderId="11" xfId="40" applyNumberFormat="1" applyFont="1" applyFill="1" applyBorder="1" applyAlignment="1">
      <alignment horizontal="center" vertical="center"/>
    </xf>
    <xf numFmtId="0" fontId="31" fillId="0" borderId="0" xfId="39" applyFont="1" applyFill="1" applyBorder="1" applyAlignment="1" applyProtection="1">
      <alignment horizontal="center" vertical="center"/>
    </xf>
    <xf numFmtId="0" fontId="31" fillId="20" borderId="13" xfId="39" applyFont="1" applyFill="1" applyBorder="1" applyAlignment="1" applyProtection="1">
      <alignment horizontal="center" vertical="center"/>
    </xf>
    <xf numFmtId="170" fontId="31" fillId="20" borderId="13" xfId="45" quotePrefix="1" applyNumberFormat="1" applyFont="1" applyFill="1" applyBorder="1" applyAlignment="1" applyProtection="1">
      <alignment horizontal="center" vertical="center"/>
    </xf>
    <xf numFmtId="0" fontId="31" fillId="20" borderId="13" xfId="39" applyFont="1" applyFill="1" applyBorder="1" applyAlignment="1" applyProtection="1">
      <alignment horizontal="center" vertical="center" wrapText="1"/>
      <protection locked="0"/>
    </xf>
    <xf numFmtId="0" fontId="31" fillId="0" borderId="0" xfId="38" applyFont="1" applyFill="1" applyBorder="1" applyAlignment="1" applyProtection="1">
      <alignment horizontal="center" vertical="center"/>
    </xf>
    <xf numFmtId="0" fontId="31" fillId="20" borderId="13" xfId="40" applyFont="1" applyFill="1" applyBorder="1" applyAlignment="1">
      <alignment horizontal="center" vertical="center"/>
    </xf>
    <xf numFmtId="0" fontId="29" fillId="0" borderId="12" xfId="39" applyFont="1" applyFill="1" applyBorder="1" applyAlignment="1">
      <alignment vertical="center"/>
    </xf>
    <xf numFmtId="0" fontId="34" fillId="0" borderId="12" xfId="39" applyFont="1" applyFill="1" applyBorder="1" applyAlignment="1" applyProtection="1">
      <alignment horizontal="left" vertical="center"/>
    </xf>
    <xf numFmtId="0" fontId="43" fillId="20" borderId="13" xfId="40" applyFont="1" applyFill="1" applyBorder="1" applyAlignment="1">
      <alignment horizontal="center" vertical="center"/>
    </xf>
    <xf numFmtId="0" fontId="43" fillId="20" borderId="13" xfId="40" applyFont="1" applyFill="1" applyBorder="1" applyAlignment="1">
      <alignment horizontal="center" vertical="center"/>
    </xf>
    <xf numFmtId="170" fontId="43" fillId="20" borderId="13" xfId="45" quotePrefix="1" applyNumberFormat="1" applyFont="1" applyFill="1" applyBorder="1" applyAlignment="1" applyProtection="1">
      <alignment horizontal="center" vertical="center"/>
    </xf>
    <xf numFmtId="4" fontId="31" fillId="19" borderId="11" xfId="35" applyNumberFormat="1" applyFont="1" applyFill="1" applyBorder="1" applyAlignment="1" applyProtection="1">
      <alignment horizontal="center" vertical="center"/>
    </xf>
    <xf numFmtId="196" fontId="31" fillId="19" borderId="11" xfId="35" applyNumberFormat="1" applyFont="1" applyFill="1" applyBorder="1" applyAlignment="1" applyProtection="1">
      <alignment horizontal="right" vertical="center"/>
    </xf>
    <xf numFmtId="200" fontId="31" fillId="19" borderId="11" xfId="35" applyNumberFormat="1" applyFont="1" applyFill="1" applyBorder="1" applyAlignment="1" applyProtection="1">
      <alignment horizontal="right" vertical="center"/>
    </xf>
    <xf numFmtId="199" fontId="31" fillId="19" borderId="11" xfId="35" applyNumberFormat="1" applyFont="1" applyFill="1" applyBorder="1" applyAlignment="1" applyProtection="1">
      <alignment horizontal="right" vertical="center"/>
    </xf>
    <xf numFmtId="195" fontId="31" fillId="19" borderId="11" xfId="35" applyNumberFormat="1" applyFont="1" applyFill="1" applyBorder="1" applyAlignment="1" applyProtection="1">
      <alignment horizontal="right" vertical="center"/>
    </xf>
    <xf numFmtId="169" fontId="29" fillId="0" borderId="12" xfId="48" quotePrefix="1" applyNumberFormat="1" applyFont="1" applyFill="1" applyBorder="1" applyAlignment="1" applyProtection="1">
      <alignment horizontal="left" vertical="center"/>
    </xf>
    <xf numFmtId="4" fontId="29" fillId="0" borderId="12" xfId="35" applyNumberFormat="1" applyFont="1" applyFill="1" applyBorder="1" applyAlignment="1" applyProtection="1">
      <alignment horizontal="center" vertical="center"/>
    </xf>
    <xf numFmtId="169" fontId="29" fillId="0" borderId="12" xfId="45" applyNumberFormat="1" applyFont="1" applyFill="1" applyBorder="1" applyAlignment="1" applyProtection="1">
      <alignment horizontal="left" vertical="center"/>
    </xf>
    <xf numFmtId="196" fontId="29" fillId="0" borderId="12" xfId="35" applyNumberFormat="1" applyFont="1" applyFill="1" applyBorder="1" applyAlignment="1" applyProtection="1">
      <alignment horizontal="right" vertical="center"/>
    </xf>
    <xf numFmtId="200" fontId="29" fillId="0" borderId="12" xfId="35" applyNumberFormat="1" applyFont="1" applyFill="1" applyBorder="1" applyAlignment="1" applyProtection="1">
      <alignment horizontal="right" vertical="center"/>
    </xf>
    <xf numFmtId="199" fontId="29" fillId="0" borderId="12" xfId="35" applyNumberFormat="1" applyFont="1" applyFill="1" applyBorder="1" applyAlignment="1" applyProtection="1">
      <alignment horizontal="right" vertical="center"/>
    </xf>
    <xf numFmtId="195" fontId="29" fillId="0" borderId="12" xfId="45" applyNumberFormat="1" applyFont="1" applyFill="1" applyBorder="1" applyAlignment="1" applyProtection="1">
      <alignment horizontal="right" vertical="center"/>
    </xf>
    <xf numFmtId="195" fontId="29" fillId="0" borderId="12" xfId="35" applyNumberFormat="1" applyFont="1" applyFill="1" applyBorder="1" applyAlignment="1" applyProtection="1">
      <alignment horizontal="right" vertical="center"/>
    </xf>
    <xf numFmtId="199" fontId="29" fillId="0" borderId="12" xfId="45" applyNumberFormat="1" applyFont="1" applyFill="1" applyBorder="1" applyAlignment="1" applyProtection="1">
      <alignment horizontal="right" vertical="center"/>
    </xf>
    <xf numFmtId="195" fontId="29" fillId="0" borderId="12" xfId="46" applyNumberFormat="1" applyFont="1" applyFill="1" applyBorder="1" applyAlignment="1" applyProtection="1">
      <alignment horizontal="right" vertical="center"/>
    </xf>
    <xf numFmtId="200" fontId="29" fillId="0" borderId="12" xfId="45" applyNumberFormat="1" applyFont="1" applyFill="1" applyBorder="1" applyAlignment="1" applyProtection="1">
      <alignment horizontal="right" vertical="center"/>
    </xf>
    <xf numFmtId="199" fontId="29" fillId="0" borderId="12" xfId="46" applyNumberFormat="1" applyFont="1" applyFill="1" applyBorder="1" applyAlignment="1" applyProtection="1">
      <alignment horizontal="right" vertical="center"/>
    </xf>
    <xf numFmtId="195" fontId="29" fillId="0" borderId="12" xfId="45" applyNumberFormat="1" applyFont="1" applyFill="1" applyBorder="1" applyAlignment="1">
      <alignment horizontal="right" vertical="center"/>
    </xf>
    <xf numFmtId="196" fontId="43" fillId="19" borderId="11" xfId="40" applyNumberFormat="1" applyFont="1" applyFill="1" applyBorder="1" applyAlignment="1" applyProtection="1">
      <alignment vertical="center"/>
    </xf>
    <xf numFmtId="202" fontId="43" fillId="19" borderId="11" xfId="40" applyNumberFormat="1" applyFont="1" applyFill="1" applyBorder="1" applyAlignment="1" applyProtection="1">
      <alignment vertical="center"/>
    </xf>
    <xf numFmtId="197" fontId="43" fillId="19" borderId="11" xfId="40" applyNumberFormat="1" applyFont="1" applyFill="1" applyBorder="1" applyAlignment="1" applyProtection="1">
      <alignment vertical="center"/>
    </xf>
    <xf numFmtId="196" fontId="29" fillId="0" borderId="12" xfId="40" applyNumberFormat="1" applyFont="1" applyFill="1" applyBorder="1" applyAlignment="1">
      <alignment vertical="center"/>
    </xf>
    <xf numFmtId="202" fontId="29" fillId="0" borderId="12" xfId="40" applyNumberFormat="1" applyFont="1" applyFill="1" applyBorder="1" applyAlignment="1">
      <alignment vertical="center"/>
    </xf>
    <xf numFmtId="197" fontId="29" fillId="0" borderId="12" xfId="40" applyNumberFormat="1" applyFont="1" applyFill="1" applyBorder="1" applyAlignment="1">
      <alignment vertical="center"/>
    </xf>
    <xf numFmtId="195" fontId="31" fillId="19" borderId="0" xfId="40" applyNumberFormat="1" applyFont="1" applyFill="1" applyAlignment="1">
      <alignment vertical="center"/>
    </xf>
    <xf numFmtId="0" fontId="29" fillId="0" borderId="0" xfId="40" quotePrefix="1" applyFont="1" applyFill="1" applyBorder="1" applyAlignment="1">
      <alignment horizontal="left" vertical="center"/>
    </xf>
    <xf numFmtId="195" fontId="31" fillId="0" borderId="0" xfId="40" applyNumberFormat="1" applyFont="1" applyFill="1" applyBorder="1" applyAlignment="1">
      <alignment vertical="center"/>
    </xf>
    <xf numFmtId="0" fontId="31" fillId="0" borderId="12" xfId="40" applyFont="1" applyFill="1" applyBorder="1" applyAlignment="1">
      <alignment vertical="center"/>
    </xf>
    <xf numFmtId="195" fontId="31" fillId="19" borderId="12" xfId="40" applyNumberFormat="1" applyFont="1" applyFill="1" applyBorder="1" applyAlignment="1">
      <alignment vertical="center"/>
    </xf>
    <xf numFmtId="169" fontId="43" fillId="20" borderId="13" xfId="41" applyFont="1" applyFill="1" applyBorder="1" applyAlignment="1" applyProtection="1">
      <alignment horizontal="center" vertical="center"/>
    </xf>
    <xf numFmtId="169" fontId="43" fillId="20" borderId="13" xfId="41" quotePrefix="1" applyFont="1" applyFill="1" applyBorder="1" applyAlignment="1" applyProtection="1">
      <alignment horizontal="center" vertical="center"/>
    </xf>
    <xf numFmtId="175" fontId="43" fillId="20" borderId="13" xfId="41" quotePrefix="1" applyNumberFormat="1" applyFont="1" applyFill="1" applyBorder="1" applyAlignment="1" applyProtection="1">
      <alignment horizontal="center" vertical="center"/>
    </xf>
    <xf numFmtId="175" fontId="43" fillId="20" borderId="13" xfId="41" applyNumberFormat="1" applyFont="1" applyFill="1" applyBorder="1" applyAlignment="1" applyProtection="1">
      <alignment horizontal="center" vertical="center"/>
    </xf>
    <xf numFmtId="0" fontId="43" fillId="20" borderId="13" xfId="40" applyFont="1" applyFill="1" applyBorder="1" applyAlignment="1" applyProtection="1">
      <alignment horizontal="center" vertical="center"/>
    </xf>
    <xf numFmtId="0" fontId="43" fillId="20" borderId="13" xfId="40" quotePrefix="1" applyFont="1" applyFill="1" applyBorder="1" applyAlignment="1" applyProtection="1">
      <alignment horizontal="center" vertical="center"/>
    </xf>
    <xf numFmtId="3" fontId="43" fillId="20" borderId="13" xfId="41" quotePrefix="1" applyNumberFormat="1" applyFont="1" applyFill="1" applyBorder="1" applyAlignment="1" applyProtection="1">
      <alignment horizontal="center" vertical="center"/>
    </xf>
    <xf numFmtId="3" fontId="43" fillId="20" borderId="13" xfId="41" applyNumberFormat="1" applyFont="1" applyFill="1" applyBorder="1" applyAlignment="1" applyProtection="1">
      <alignment horizontal="center" vertical="center"/>
    </xf>
    <xf numFmtId="169" fontId="31" fillId="20" borderId="13" xfId="41" applyFont="1" applyFill="1" applyBorder="1" applyAlignment="1" applyProtection="1">
      <alignment horizontal="center" vertical="center"/>
    </xf>
    <xf numFmtId="169" fontId="31" fillId="20" borderId="13" xfId="41" quotePrefix="1" applyFont="1" applyFill="1" applyBorder="1" applyAlignment="1" applyProtection="1">
      <alignment horizontal="center" vertical="center"/>
    </xf>
    <xf numFmtId="169" fontId="43" fillId="19" borderId="11" xfId="41" applyFont="1" applyFill="1" applyBorder="1" applyAlignment="1">
      <alignment horizontal="center" vertical="center"/>
    </xf>
    <xf numFmtId="174" fontId="43" fillId="19" borderId="11" xfId="41" applyNumberFormat="1" applyFont="1" applyFill="1" applyBorder="1" applyAlignment="1" applyProtection="1">
      <alignment horizontal="center" vertical="center"/>
    </xf>
    <xf numFmtId="193" fontId="43" fillId="19" borderId="11" xfId="41" applyNumberFormat="1" applyFont="1" applyFill="1" applyBorder="1" applyAlignment="1" applyProtection="1">
      <alignment vertical="center"/>
    </xf>
    <xf numFmtId="198" fontId="43" fillId="19" borderId="11" xfId="41" applyNumberFormat="1" applyFont="1" applyFill="1" applyBorder="1" applyAlignment="1" applyProtection="1">
      <alignment vertical="center"/>
    </xf>
    <xf numFmtId="195" fontId="43" fillId="19" borderId="11" xfId="41" applyNumberFormat="1" applyFont="1" applyFill="1" applyBorder="1" applyAlignment="1" applyProtection="1">
      <alignment vertical="center"/>
    </xf>
    <xf numFmtId="199" fontId="43" fillId="19" borderId="11" xfId="41" applyNumberFormat="1" applyFont="1" applyFill="1" applyBorder="1" applyAlignment="1" applyProtection="1">
      <alignment vertical="center"/>
    </xf>
    <xf numFmtId="175" fontId="43" fillId="19" borderId="11" xfId="41" applyNumberFormat="1" applyFont="1" applyFill="1" applyBorder="1" applyAlignment="1" applyProtection="1">
      <alignment horizontal="center" vertical="center"/>
    </xf>
    <xf numFmtId="201" fontId="43" fillId="19" borderId="11" xfId="41" applyNumberFormat="1" applyFont="1" applyFill="1" applyBorder="1" applyAlignment="1" applyProtection="1">
      <alignment vertical="center"/>
    </xf>
    <xf numFmtId="205" fontId="43" fillId="19" borderId="11" xfId="41" applyNumberFormat="1" applyFont="1" applyFill="1" applyBorder="1" applyAlignment="1" applyProtection="1">
      <alignment vertical="center"/>
    </xf>
    <xf numFmtId="3" fontId="43" fillId="19" borderId="11" xfId="41" applyNumberFormat="1" applyFont="1" applyFill="1" applyBorder="1" applyAlignment="1" applyProtection="1">
      <alignment vertical="center"/>
    </xf>
    <xf numFmtId="200" fontId="43" fillId="19" borderId="11" xfId="41" applyNumberFormat="1" applyFont="1" applyFill="1" applyBorder="1" applyAlignment="1" applyProtection="1">
      <alignment vertical="center"/>
    </xf>
    <xf numFmtId="0" fontId="43" fillId="19" borderId="11" xfId="40" quotePrefix="1" applyFont="1" applyFill="1" applyBorder="1" applyAlignment="1">
      <alignment horizontal="center" vertical="center"/>
    </xf>
    <xf numFmtId="175" fontId="43" fillId="19" borderId="11" xfId="40" applyNumberFormat="1" applyFont="1" applyFill="1" applyBorder="1" applyAlignment="1" applyProtection="1">
      <alignment horizontal="center" vertical="center"/>
    </xf>
    <xf numFmtId="200" fontId="43" fillId="19" borderId="11" xfId="40" applyNumberFormat="1" applyFont="1" applyFill="1" applyBorder="1" applyAlignment="1" applyProtection="1">
      <alignment vertical="center"/>
    </xf>
    <xf numFmtId="169" fontId="43" fillId="19" borderId="10" xfId="45" applyNumberFormat="1" applyFont="1" applyFill="1" applyBorder="1" applyAlignment="1" applyProtection="1">
      <alignment horizontal="center" vertical="center"/>
    </xf>
    <xf numFmtId="169" fontId="43" fillId="19" borderId="11" xfId="41" quotePrefix="1" applyFont="1" applyFill="1" applyBorder="1" applyAlignment="1">
      <alignment horizontal="center" vertical="center"/>
    </xf>
    <xf numFmtId="169" fontId="43" fillId="19" borderId="10" xfId="41" applyFont="1" applyFill="1" applyBorder="1" applyAlignment="1">
      <alignment horizontal="center" vertical="center"/>
    </xf>
    <xf numFmtId="174" fontId="43" fillId="19" borderId="10" xfId="41" applyNumberFormat="1" applyFont="1" applyFill="1" applyBorder="1" applyAlignment="1" applyProtection="1">
      <alignment horizontal="center" vertical="center"/>
    </xf>
    <xf numFmtId="199" fontId="43" fillId="19" borderId="10" xfId="41" applyNumberFormat="1" applyFont="1" applyFill="1" applyBorder="1" applyAlignment="1" applyProtection="1">
      <alignment vertical="center"/>
    </xf>
    <xf numFmtId="169" fontId="31" fillId="19" borderId="10" xfId="41" applyFont="1" applyFill="1" applyBorder="1" applyAlignment="1">
      <alignment horizontal="center" vertical="center"/>
    </xf>
    <xf numFmtId="3" fontId="31" fillId="19" borderId="10" xfId="41" applyNumberFormat="1" applyFont="1" applyFill="1" applyBorder="1" applyAlignment="1" applyProtection="1">
      <alignment vertical="center"/>
    </xf>
    <xf numFmtId="174" fontId="43" fillId="19" borderId="0" xfId="41" applyNumberFormat="1" applyFont="1" applyFill="1" applyBorder="1" applyAlignment="1" applyProtection="1">
      <alignment horizontal="center" vertical="center"/>
    </xf>
    <xf numFmtId="174" fontId="43" fillId="19" borderId="12" xfId="41" applyNumberFormat="1" applyFont="1" applyFill="1" applyBorder="1" applyAlignment="1" applyProtection="1">
      <alignment horizontal="center" vertical="center"/>
    </xf>
    <xf numFmtId="193" fontId="43" fillId="19" borderId="0" xfId="41" applyNumberFormat="1" applyFont="1" applyFill="1" applyBorder="1" applyAlignment="1" applyProtection="1">
      <alignment vertical="center"/>
    </xf>
    <xf numFmtId="193" fontId="43" fillId="19" borderId="0" xfId="41" applyNumberFormat="1" applyFont="1" applyFill="1" applyBorder="1" applyAlignment="1" applyProtection="1">
      <alignment horizontal="right" vertical="center"/>
    </xf>
    <xf numFmtId="193" fontId="43" fillId="19" borderId="12" xfId="41" applyNumberFormat="1" applyFont="1" applyFill="1" applyBorder="1" applyAlignment="1" applyProtection="1">
      <alignment horizontal="right" vertical="center"/>
    </xf>
    <xf numFmtId="195" fontId="43" fillId="19" borderId="0" xfId="41" applyNumberFormat="1" applyFont="1" applyFill="1" applyBorder="1" applyAlignment="1" applyProtection="1">
      <alignment horizontal="right" vertical="center"/>
    </xf>
    <xf numFmtId="195" fontId="43" fillId="19" borderId="0" xfId="41" applyNumberFormat="1" applyFont="1" applyFill="1" applyBorder="1" applyAlignment="1" applyProtection="1">
      <alignment vertical="center"/>
    </xf>
    <xf numFmtId="195" fontId="43" fillId="19" borderId="12" xfId="41" applyNumberFormat="1" applyFont="1" applyFill="1" applyBorder="1" applyAlignment="1" applyProtection="1">
      <alignment horizontal="right" vertical="center"/>
    </xf>
    <xf numFmtId="198" fontId="43" fillId="19" borderId="0" xfId="41" applyNumberFormat="1" applyFont="1" applyFill="1" applyBorder="1" applyAlignment="1" applyProtection="1">
      <alignment horizontal="right" vertical="center"/>
    </xf>
    <xf numFmtId="198" fontId="43" fillId="19" borderId="0" xfId="41" applyNumberFormat="1" applyFont="1" applyFill="1" applyBorder="1" applyAlignment="1" applyProtection="1">
      <alignment vertical="center"/>
    </xf>
    <xf numFmtId="198" fontId="43" fillId="19" borderId="12" xfId="41" applyNumberFormat="1" applyFont="1" applyFill="1" applyBorder="1" applyAlignment="1" applyProtection="1">
      <alignment horizontal="right" vertical="center"/>
    </xf>
    <xf numFmtId="199" fontId="43" fillId="19" borderId="0" xfId="41" applyNumberFormat="1" applyFont="1" applyFill="1" applyBorder="1" applyAlignment="1" applyProtection="1">
      <alignment horizontal="right" vertical="center"/>
    </xf>
    <xf numFmtId="199" fontId="43" fillId="19" borderId="0" xfId="41" applyNumberFormat="1" applyFont="1" applyFill="1" applyBorder="1" applyAlignment="1" applyProtection="1">
      <alignment vertical="center"/>
    </xf>
    <xf numFmtId="199" fontId="43" fillId="19" borderId="12" xfId="41" applyNumberFormat="1" applyFont="1" applyFill="1" applyBorder="1" applyAlignment="1" applyProtection="1">
      <alignment horizontal="right" vertical="center"/>
    </xf>
    <xf numFmtId="200" fontId="43" fillId="19" borderId="0" xfId="41" applyNumberFormat="1" applyFont="1" applyFill="1" applyBorder="1" applyAlignment="1" applyProtection="1">
      <alignment horizontal="right" vertical="center"/>
    </xf>
    <xf numFmtId="200" fontId="43" fillId="19" borderId="0" xfId="41" applyNumberFormat="1" applyFont="1" applyFill="1" applyBorder="1" applyAlignment="1" applyProtection="1">
      <alignment vertical="center"/>
    </xf>
    <xf numFmtId="200" fontId="43" fillId="19" borderId="12" xfId="41" applyNumberFormat="1" applyFont="1" applyFill="1" applyBorder="1" applyAlignment="1" applyProtection="1">
      <alignment horizontal="right" vertical="center"/>
    </xf>
    <xf numFmtId="175" fontId="43" fillId="19" borderId="0" xfId="41" applyNumberFormat="1" applyFont="1" applyFill="1" applyBorder="1" applyAlignment="1" applyProtection="1">
      <alignment horizontal="center" vertical="center"/>
    </xf>
    <xf numFmtId="175" fontId="43" fillId="19" borderId="12" xfId="41" applyNumberFormat="1" applyFont="1" applyFill="1" applyBorder="1" applyAlignment="1" applyProtection="1">
      <alignment horizontal="center" vertical="center"/>
    </xf>
    <xf numFmtId="195" fontId="43" fillId="19" borderId="12" xfId="41" applyNumberFormat="1" applyFont="1" applyFill="1" applyBorder="1" applyAlignment="1" applyProtection="1">
      <alignment vertical="center"/>
    </xf>
    <xf numFmtId="199" fontId="43" fillId="19" borderId="12" xfId="41" applyNumberFormat="1" applyFont="1" applyFill="1" applyBorder="1" applyAlignment="1" applyProtection="1">
      <alignment vertical="center"/>
    </xf>
    <xf numFmtId="201" fontId="43" fillId="19" borderId="0" xfId="41" applyNumberFormat="1" applyFont="1" applyFill="1" applyBorder="1" applyAlignment="1" applyProtection="1">
      <alignment vertical="center"/>
    </xf>
    <xf numFmtId="201" fontId="43" fillId="19" borderId="12" xfId="41" applyNumberFormat="1" applyFont="1" applyFill="1" applyBorder="1" applyAlignment="1" applyProtection="1">
      <alignment vertical="center"/>
    </xf>
    <xf numFmtId="200" fontId="43" fillId="19" borderId="12" xfId="41" applyNumberFormat="1" applyFont="1" applyFill="1" applyBorder="1" applyAlignment="1" applyProtection="1">
      <alignment vertical="center"/>
    </xf>
    <xf numFmtId="175" fontId="43" fillId="19" borderId="0" xfId="40" applyNumberFormat="1" applyFont="1" applyFill="1" applyBorder="1" applyAlignment="1" applyProtection="1">
      <alignment horizontal="center" vertical="center"/>
    </xf>
    <xf numFmtId="175" fontId="43" fillId="19" borderId="12" xfId="40" applyNumberFormat="1" applyFont="1" applyFill="1" applyBorder="1" applyAlignment="1" applyProtection="1">
      <alignment horizontal="center" vertical="center"/>
    </xf>
    <xf numFmtId="200" fontId="43" fillId="19" borderId="0" xfId="40" applyNumberFormat="1" applyFont="1" applyFill="1" applyBorder="1" applyAlignment="1" applyProtection="1">
      <alignment vertical="center"/>
    </xf>
    <xf numFmtId="200" fontId="43" fillId="19" borderId="12" xfId="40" applyNumberFormat="1" applyFont="1" applyFill="1" applyBorder="1" applyAlignment="1" applyProtection="1">
      <alignment vertical="center"/>
    </xf>
    <xf numFmtId="199" fontId="43" fillId="19" borderId="0" xfId="40" applyNumberFormat="1" applyFont="1" applyFill="1" applyBorder="1" applyAlignment="1" applyProtection="1">
      <alignment vertical="center"/>
    </xf>
    <xf numFmtId="199" fontId="43" fillId="19" borderId="12" xfId="40" applyNumberFormat="1" applyFont="1" applyFill="1" applyBorder="1" applyAlignment="1" applyProtection="1">
      <alignment vertical="center"/>
    </xf>
    <xf numFmtId="169" fontId="31" fillId="20" borderId="13" xfId="42" applyFont="1" applyFill="1" applyBorder="1" applyAlignment="1">
      <alignment horizontal="center" vertical="center"/>
    </xf>
    <xf numFmtId="169" fontId="31" fillId="20" borderId="19" xfId="42" applyFont="1" applyFill="1" applyBorder="1" applyAlignment="1" applyProtection="1">
      <alignment horizontal="center" vertical="center"/>
    </xf>
    <xf numFmtId="169" fontId="31" fillId="20" borderId="10" xfId="42" applyFont="1" applyFill="1" applyBorder="1" applyAlignment="1" applyProtection="1">
      <alignment horizontal="center" vertical="center"/>
    </xf>
    <xf numFmtId="169" fontId="31" fillId="20" borderId="15" xfId="42" applyFont="1" applyFill="1" applyBorder="1" applyAlignment="1" applyProtection="1">
      <alignment horizontal="center" vertical="center"/>
    </xf>
    <xf numFmtId="37" fontId="43" fillId="20" borderId="19" xfId="42" applyNumberFormat="1" applyFont="1" applyFill="1" applyBorder="1" applyAlignment="1" applyProtection="1">
      <alignment horizontal="center" vertical="center"/>
    </xf>
    <xf numFmtId="169" fontId="43" fillId="20" borderId="10" xfId="42" applyFont="1" applyFill="1" applyBorder="1" applyAlignment="1" applyProtection="1">
      <alignment horizontal="center" vertical="center"/>
    </xf>
    <xf numFmtId="169" fontId="43" fillId="20" borderId="15" xfId="42" applyFont="1" applyFill="1" applyBorder="1" applyAlignment="1" applyProtection="1">
      <alignment horizontal="center" vertical="center"/>
    </xf>
    <xf numFmtId="37" fontId="43" fillId="20" borderId="10" xfId="42" applyNumberFormat="1" applyFont="1" applyFill="1" applyBorder="1" applyAlignment="1" applyProtection="1">
      <alignment horizontal="center" vertical="center"/>
    </xf>
    <xf numFmtId="169" fontId="31" fillId="19" borderId="10" xfId="42" applyFont="1" applyFill="1" applyBorder="1" applyAlignment="1" applyProtection="1">
      <alignment horizontal="center" vertical="center"/>
    </xf>
    <xf numFmtId="199" fontId="31" fillId="19" borderId="10" xfId="42" applyNumberFormat="1" applyFont="1" applyFill="1" applyBorder="1" applyAlignment="1" applyProtection="1">
      <alignment vertical="center"/>
    </xf>
    <xf numFmtId="198" fontId="31" fillId="19" borderId="10" xfId="42" applyNumberFormat="1" applyFont="1" applyFill="1" applyBorder="1" applyAlignment="1" applyProtection="1">
      <alignment vertical="center"/>
    </xf>
    <xf numFmtId="169" fontId="31" fillId="19" borderId="11" xfId="42" applyFont="1" applyFill="1" applyBorder="1" applyAlignment="1" applyProtection="1">
      <alignment horizontal="center" vertical="center"/>
    </xf>
    <xf numFmtId="195" fontId="31" fillId="19" borderId="11" xfId="42" applyNumberFormat="1" applyFont="1" applyFill="1" applyBorder="1" applyAlignment="1" applyProtection="1">
      <alignment vertical="center"/>
    </xf>
    <xf numFmtId="195" fontId="31" fillId="19" borderId="11" xfId="42" applyNumberFormat="1" applyFont="1" applyFill="1" applyBorder="1" applyAlignment="1" applyProtection="1">
      <alignment horizontal="right" vertical="center"/>
    </xf>
    <xf numFmtId="198" fontId="31" fillId="19" borderId="11" xfId="42" applyNumberFormat="1" applyFont="1" applyFill="1" applyBorder="1" applyAlignment="1" applyProtection="1">
      <alignment vertical="center"/>
    </xf>
    <xf numFmtId="199" fontId="31" fillId="19" borderId="11" xfId="42" applyNumberFormat="1" applyFont="1" applyFill="1" applyBorder="1" applyAlignment="1" applyProtection="1">
      <alignment vertical="center"/>
    </xf>
    <xf numFmtId="199" fontId="31" fillId="19" borderId="11" xfId="42" applyNumberFormat="1" applyFont="1" applyFill="1" applyBorder="1" applyAlignment="1" applyProtection="1">
      <alignment horizontal="right" vertical="center"/>
    </xf>
    <xf numFmtId="0" fontId="31" fillId="20" borderId="13" xfId="38" applyNumberFormat="1" applyFont="1" applyFill="1" applyBorder="1" applyAlignment="1" applyProtection="1">
      <alignment horizontal="center" vertical="center"/>
    </xf>
    <xf numFmtId="0" fontId="31" fillId="20" borderId="13" xfId="38" quotePrefix="1" applyNumberFormat="1" applyFont="1" applyFill="1" applyBorder="1" applyAlignment="1" applyProtection="1">
      <alignment horizontal="center" vertical="center"/>
    </xf>
    <xf numFmtId="0" fontId="31" fillId="19" borderId="11" xfId="38" quotePrefix="1" applyFont="1" applyFill="1" applyBorder="1" applyAlignment="1">
      <alignment horizontal="center" vertical="center"/>
    </xf>
    <xf numFmtId="199" fontId="31" fillId="19" borderId="11" xfId="38" applyNumberFormat="1" applyFont="1" applyFill="1" applyBorder="1" applyAlignment="1" applyProtection="1">
      <alignment vertical="center"/>
    </xf>
    <xf numFmtId="199" fontId="31" fillId="19" borderId="11" xfId="0" applyNumberFormat="1" applyFont="1" applyFill="1" applyBorder="1" applyAlignment="1" applyProtection="1">
      <alignment vertical="center"/>
    </xf>
    <xf numFmtId="200" fontId="31" fillId="19" borderId="11" xfId="38" applyNumberFormat="1" applyFont="1" applyFill="1" applyBorder="1" applyAlignment="1" applyProtection="1">
      <alignment vertical="center"/>
    </xf>
    <xf numFmtId="200" fontId="31" fillId="19" borderId="11" xfId="0" applyNumberFormat="1" applyFont="1" applyFill="1" applyBorder="1" applyAlignment="1" applyProtection="1">
      <alignment vertical="center"/>
    </xf>
    <xf numFmtId="181" fontId="31" fillId="19" borderId="11" xfId="38" applyNumberFormat="1" applyFont="1" applyFill="1" applyBorder="1" applyAlignment="1" applyProtection="1">
      <alignment horizontal="center" vertical="center"/>
    </xf>
    <xf numFmtId="195" fontId="31" fillId="19" borderId="11" xfId="0" applyNumberFormat="1" applyFont="1" applyFill="1" applyBorder="1" applyAlignment="1" applyProtection="1">
      <alignment vertical="center"/>
    </xf>
    <xf numFmtId="188" fontId="31" fillId="19" borderId="11" xfId="38" applyNumberFormat="1" applyFont="1" applyFill="1" applyBorder="1" applyAlignment="1" applyProtection="1">
      <alignment horizontal="center" vertical="center"/>
    </xf>
    <xf numFmtId="199" fontId="31" fillId="19" borderId="0" xfId="38" applyNumberFormat="1" applyFont="1" applyFill="1" applyBorder="1" applyAlignment="1" applyProtection="1">
      <alignment vertical="center"/>
    </xf>
    <xf numFmtId="200" fontId="31" fillId="19" borderId="0" xfId="38" applyNumberFormat="1" applyFont="1" applyFill="1" applyBorder="1" applyAlignment="1" applyProtection="1">
      <alignment vertical="center"/>
    </xf>
    <xf numFmtId="181" fontId="31" fillId="19" borderId="0" xfId="38" applyNumberFormat="1" applyFont="1" applyFill="1" applyBorder="1" applyAlignment="1" applyProtection="1">
      <alignment horizontal="center" vertical="center"/>
    </xf>
    <xf numFmtId="195" fontId="31" fillId="19" borderId="0" xfId="38" applyNumberFormat="1" applyFont="1" applyFill="1" applyBorder="1" applyAlignment="1" applyProtection="1">
      <alignment vertical="center"/>
    </xf>
    <xf numFmtId="195" fontId="31" fillId="19" borderId="0" xfId="38" applyNumberFormat="1" applyFont="1" applyFill="1" applyBorder="1" applyAlignment="1" applyProtection="1">
      <alignment horizontal="right" vertical="center"/>
    </xf>
    <xf numFmtId="199" fontId="31" fillId="19" borderId="0" xfId="38" applyNumberFormat="1" applyFont="1" applyFill="1" applyBorder="1" applyAlignment="1" applyProtection="1">
      <alignment horizontal="center" vertical="center"/>
    </xf>
    <xf numFmtId="188" fontId="31" fillId="19" borderId="0" xfId="38" applyNumberFormat="1" applyFont="1" applyFill="1" applyBorder="1" applyAlignment="1" applyProtection="1">
      <alignment horizontal="center" vertical="center"/>
    </xf>
    <xf numFmtId="188" fontId="31" fillId="19" borderId="0" xfId="38" applyNumberFormat="1" applyFont="1" applyFill="1" applyAlignment="1" applyProtection="1">
      <alignment horizontal="center" vertical="center"/>
    </xf>
    <xf numFmtId="169" fontId="52" fillId="20" borderId="0" xfId="42" applyFont="1" applyFill="1" applyBorder="1" applyAlignment="1">
      <alignment horizontal="center"/>
    </xf>
    <xf numFmtId="169" fontId="52" fillId="20" borderId="10" xfId="42" applyFont="1" applyFill="1" applyBorder="1" applyAlignment="1" applyProtection="1">
      <alignment horizontal="center" vertical="top"/>
    </xf>
    <xf numFmtId="169" fontId="52" fillId="20" borderId="10" xfId="42" applyFont="1" applyFill="1" applyBorder="1" applyAlignment="1" applyProtection="1">
      <alignment horizontal="center" vertical="center"/>
    </xf>
    <xf numFmtId="169" fontId="52" fillId="20" borderId="10" xfId="42" applyFont="1" applyFill="1" applyBorder="1" applyAlignment="1" applyProtection="1">
      <alignment horizontal="center" vertical="center"/>
    </xf>
    <xf numFmtId="169" fontId="52" fillId="20" borderId="10" xfId="42" quotePrefix="1" applyFont="1" applyFill="1" applyBorder="1" applyAlignment="1" applyProtection="1">
      <alignment horizontal="center" vertical="top"/>
    </xf>
    <xf numFmtId="169" fontId="52" fillId="20" borderId="10" xfId="42" applyFont="1" applyFill="1" applyBorder="1" applyAlignment="1">
      <alignment vertical="center"/>
    </xf>
    <xf numFmtId="169" fontId="52" fillId="20" borderId="10" xfId="42" applyFont="1" applyFill="1" applyBorder="1" applyAlignment="1" applyProtection="1">
      <alignment horizontal="left" vertical="center"/>
    </xf>
    <xf numFmtId="169" fontId="52" fillId="19" borderId="11" xfId="42" applyFont="1" applyFill="1" applyBorder="1" applyAlignment="1" applyProtection="1">
      <alignment horizontal="center" vertical="center"/>
    </xf>
    <xf numFmtId="199" fontId="52" fillId="19" borderId="11" xfId="42" applyNumberFormat="1" applyFont="1" applyFill="1" applyBorder="1" applyAlignment="1" applyProtection="1">
      <alignment vertical="center"/>
    </xf>
    <xf numFmtId="169" fontId="52" fillId="20" borderId="0" xfId="42" applyFont="1" applyFill="1" applyAlignment="1">
      <alignment horizontal="center"/>
    </xf>
    <xf numFmtId="169" fontId="52" fillId="20" borderId="0" xfId="42" quotePrefix="1" applyFont="1" applyFill="1" applyBorder="1" applyAlignment="1" applyProtection="1">
      <alignment horizontal="center"/>
    </xf>
    <xf numFmtId="169" fontId="52" fillId="20" borderId="0" xfId="42" applyFont="1" applyFill="1" applyAlignment="1">
      <alignment horizontal="center" vertical="center"/>
    </xf>
    <xf numFmtId="169" fontId="52" fillId="20" borderId="10" xfId="42" applyFont="1" applyFill="1" applyBorder="1" applyAlignment="1"/>
    <xf numFmtId="169" fontId="52" fillId="20" borderId="10" xfId="42" applyFont="1" applyFill="1" applyBorder="1" applyAlignment="1" applyProtection="1">
      <alignment horizontal="left"/>
    </xf>
    <xf numFmtId="169" fontId="52" fillId="20" borderId="10" xfId="42" applyFont="1" applyFill="1" applyBorder="1" applyAlignment="1" applyProtection="1">
      <alignment horizontal="center"/>
    </xf>
    <xf numFmtId="200" fontId="52" fillId="19" borderId="11" xfId="42" applyNumberFormat="1" applyFont="1" applyFill="1" applyBorder="1" applyAlignment="1" applyProtection="1">
      <alignment vertical="center"/>
    </xf>
    <xf numFmtId="197" fontId="52" fillId="19" borderId="11" xfId="42" applyNumberFormat="1" applyFont="1" applyFill="1" applyBorder="1" applyAlignment="1" applyProtection="1">
      <alignment vertical="center"/>
    </xf>
    <xf numFmtId="168" fontId="52" fillId="20" borderId="14" xfId="0" applyFont="1" applyFill="1" applyBorder="1" applyAlignment="1" applyProtection="1">
      <alignment horizontal="center" vertical="center"/>
    </xf>
    <xf numFmtId="168" fontId="52" fillId="20" borderId="14" xfId="0" applyFont="1" applyFill="1" applyBorder="1" applyAlignment="1">
      <alignment vertical="center"/>
    </xf>
    <xf numFmtId="168" fontId="52" fillId="20" borderId="0" xfId="0" applyFont="1" applyFill="1" applyBorder="1" applyAlignment="1" applyProtection="1">
      <alignment horizontal="center" vertical="center"/>
    </xf>
    <xf numFmtId="168" fontId="52" fillId="20" borderId="10" xfId="0" applyFont="1" applyFill="1" applyBorder="1" applyAlignment="1" applyProtection="1">
      <alignment horizontal="center" vertical="center"/>
    </xf>
    <xf numFmtId="168" fontId="52" fillId="20" borderId="10" xfId="0" applyFont="1" applyFill="1" applyBorder="1" applyAlignment="1">
      <alignment vertical="center"/>
    </xf>
    <xf numFmtId="168" fontId="52" fillId="20" borderId="10" xfId="0" quotePrefix="1" applyFont="1" applyFill="1" applyBorder="1" applyAlignment="1" applyProtection="1">
      <alignment horizontal="center" vertical="center"/>
    </xf>
    <xf numFmtId="168" fontId="52" fillId="20" borderId="14" xfId="0" applyFont="1" applyFill="1" applyBorder="1" applyAlignment="1" applyProtection="1">
      <alignment vertical="center"/>
    </xf>
    <xf numFmtId="168" fontId="52" fillId="20" borderId="0" xfId="0" applyFont="1" applyFill="1" applyBorder="1" applyAlignment="1" applyProtection="1">
      <alignment vertical="center"/>
    </xf>
    <xf numFmtId="168" fontId="52" fillId="20" borderId="0" xfId="0" applyFont="1" applyFill="1" applyBorder="1" applyAlignment="1">
      <alignment vertical="center"/>
    </xf>
    <xf numFmtId="168" fontId="52" fillId="20" borderId="0" xfId="0" applyFont="1" applyFill="1" applyBorder="1" applyAlignment="1" applyProtection="1">
      <alignment horizontal="center"/>
    </xf>
    <xf numFmtId="168" fontId="52" fillId="20" borderId="0" xfId="0" applyFont="1" applyFill="1" applyBorder="1" applyAlignment="1" applyProtection="1">
      <alignment horizontal="center" vertical="top"/>
    </xf>
    <xf numFmtId="168" fontId="52" fillId="20" borderId="10" xfId="0" applyFont="1" applyFill="1" applyBorder="1" applyAlignment="1" applyProtection="1">
      <alignment vertical="center"/>
    </xf>
    <xf numFmtId="168" fontId="52" fillId="20" borderId="10" xfId="0" applyFont="1" applyFill="1" applyBorder="1" applyAlignment="1">
      <alignment horizontal="center" vertical="center"/>
    </xf>
    <xf numFmtId="195" fontId="52" fillId="19" borderId="0" xfId="0" applyNumberFormat="1" applyFont="1" applyFill="1" applyBorder="1" applyAlignment="1" applyProtection="1">
      <alignment horizontal="right" vertical="center"/>
    </xf>
    <xf numFmtId="195" fontId="52" fillId="19" borderId="12" xfId="0" applyNumberFormat="1" applyFont="1" applyFill="1" applyBorder="1" applyAlignment="1" applyProtection="1">
      <alignment horizontal="right" vertical="center"/>
    </xf>
    <xf numFmtId="195" fontId="52" fillId="19" borderId="0" xfId="0" applyNumberFormat="1" applyFont="1" applyFill="1" applyAlignment="1" applyProtection="1">
      <alignment horizontal="right" vertical="center"/>
    </xf>
    <xf numFmtId="175" fontId="52" fillId="19" borderId="0" xfId="0" applyNumberFormat="1" applyFont="1" applyFill="1" applyBorder="1" applyAlignment="1" applyProtection="1">
      <alignment horizontal="center" vertical="center"/>
    </xf>
    <xf numFmtId="175" fontId="52" fillId="19" borderId="12" xfId="0" applyNumberFormat="1" applyFont="1" applyFill="1" applyBorder="1" applyAlignment="1" applyProtection="1">
      <alignment horizontal="center" vertical="center"/>
    </xf>
    <xf numFmtId="169" fontId="31" fillId="20" borderId="0" xfId="41" applyFont="1" applyFill="1" applyAlignment="1">
      <alignment vertical="center"/>
    </xf>
    <xf numFmtId="169" fontId="31" fillId="20" borderId="10" xfId="41" applyFont="1" applyFill="1" applyBorder="1" applyAlignment="1">
      <alignment horizontal="center" vertical="center"/>
    </xf>
    <xf numFmtId="169" fontId="31" fillId="19" borderId="11" xfId="41" applyFont="1" applyFill="1" applyBorder="1" applyAlignment="1">
      <alignment horizontal="center" vertical="center"/>
    </xf>
    <xf numFmtId="4" fontId="31" fillId="19" borderId="11" xfId="41" applyNumberFormat="1" applyFont="1" applyFill="1" applyBorder="1" applyAlignment="1">
      <alignment horizontal="center" vertical="center"/>
    </xf>
    <xf numFmtId="0" fontId="31" fillId="19" borderId="10" xfId="40" applyFont="1" applyFill="1" applyBorder="1" applyAlignment="1">
      <alignment horizontal="center" vertical="center"/>
    </xf>
    <xf numFmtId="2" fontId="31" fillId="19" borderId="10" xfId="40" applyNumberFormat="1" applyFont="1" applyFill="1" applyBorder="1" applyAlignment="1">
      <alignment horizontal="center" vertical="center"/>
    </xf>
    <xf numFmtId="0" fontId="31" fillId="20" borderId="13" xfId="40" applyFont="1" applyFill="1" applyBorder="1" applyAlignment="1" applyProtection="1">
      <alignment horizontal="center" vertical="center"/>
    </xf>
    <xf numFmtId="0" fontId="43" fillId="19" borderId="10" xfId="40" applyFont="1" applyFill="1" applyBorder="1" applyAlignment="1">
      <alignment horizontal="center" vertical="center"/>
    </xf>
    <xf numFmtId="2" fontId="43" fillId="19" borderId="10" xfId="40" applyNumberFormat="1" applyFont="1" applyFill="1" applyBorder="1" applyAlignment="1">
      <alignment horizontal="center" vertical="center"/>
    </xf>
    <xf numFmtId="2" fontId="43" fillId="19" borderId="11" xfId="40" applyNumberFormat="1" applyFont="1" applyFill="1" applyBorder="1" applyAlignment="1">
      <alignment horizontal="center" vertical="center"/>
    </xf>
    <xf numFmtId="2" fontId="31" fillId="19" borderId="0" xfId="40" applyNumberFormat="1" applyFont="1" applyFill="1" applyAlignment="1">
      <alignment horizontal="center" vertical="center"/>
    </xf>
    <xf numFmtId="2" fontId="31" fillId="19" borderId="12" xfId="40" applyNumberFormat="1" applyFont="1" applyFill="1" applyBorder="1" applyAlignment="1">
      <alignment horizontal="center" vertical="center"/>
    </xf>
    <xf numFmtId="2" fontId="43" fillId="19" borderId="0" xfId="40" applyNumberFormat="1" applyFont="1" applyFill="1" applyAlignment="1">
      <alignment horizontal="center" vertical="center"/>
    </xf>
    <xf numFmtId="2" fontId="43" fillId="19" borderId="12" xfId="40" applyNumberFormat="1" applyFont="1" applyFill="1" applyBorder="1" applyAlignment="1">
      <alignment horizontal="center" vertical="center"/>
    </xf>
    <xf numFmtId="2" fontId="43" fillId="19" borderId="0" xfId="40" applyNumberFormat="1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" vertical="center" wrapText="1"/>
    </xf>
    <xf numFmtId="3" fontId="31" fillId="19" borderId="11" xfId="40" applyNumberFormat="1" applyFont="1" applyFill="1" applyBorder="1" applyAlignment="1">
      <alignment vertical="center"/>
    </xf>
    <xf numFmtId="195" fontId="31" fillId="19" borderId="11" xfId="40" applyNumberFormat="1" applyFont="1" applyFill="1" applyBorder="1" applyAlignment="1">
      <alignment vertical="center"/>
    </xf>
    <xf numFmtId="49" fontId="43" fillId="20" borderId="13" xfId="40" applyNumberFormat="1" applyFont="1" applyFill="1" applyBorder="1" applyAlignment="1">
      <alignment horizontal="center" vertical="center"/>
    </xf>
    <xf numFmtId="37" fontId="43" fillId="20" borderId="13" xfId="38" applyNumberFormat="1" applyFont="1" applyFill="1" applyBorder="1" applyAlignment="1">
      <alignment horizontal="center" vertical="center"/>
    </xf>
    <xf numFmtId="49" fontId="43" fillId="20" borderId="13" xfId="38" applyNumberFormat="1" applyFont="1" applyFill="1" applyBorder="1" applyAlignment="1">
      <alignment horizontal="center" vertical="center"/>
    </xf>
    <xf numFmtId="190" fontId="43" fillId="20" borderId="13" xfId="38" applyNumberFormat="1" applyFont="1" applyFill="1" applyBorder="1" applyAlignment="1">
      <alignment horizontal="center" vertical="center"/>
    </xf>
    <xf numFmtId="200" fontId="31" fillId="19" borderId="11" xfId="40" applyNumberFormat="1" applyFont="1" applyFill="1" applyBorder="1" applyAlignment="1">
      <alignment vertical="center"/>
    </xf>
    <xf numFmtId="199" fontId="31" fillId="19" borderId="11" xfId="40" applyNumberFormat="1" applyFont="1" applyFill="1" applyBorder="1" applyAlignment="1">
      <alignment vertical="center"/>
    </xf>
    <xf numFmtId="195" fontId="31" fillId="19" borderId="11" xfId="40" applyNumberFormat="1" applyFont="1" applyFill="1" applyBorder="1" applyAlignment="1">
      <alignment horizontal="right" vertical="center"/>
    </xf>
    <xf numFmtId="37" fontId="31" fillId="19" borderId="11" xfId="44" applyNumberFormat="1" applyFont="1" applyFill="1" applyBorder="1" applyAlignment="1" applyProtection="1">
      <alignment horizontal="center" vertical="center"/>
    </xf>
    <xf numFmtId="195" fontId="31" fillId="19" borderId="11" xfId="44" applyNumberFormat="1" applyFont="1" applyFill="1" applyBorder="1" applyAlignment="1">
      <alignment horizontal="right" vertical="center"/>
    </xf>
    <xf numFmtId="37" fontId="29" fillId="19" borderId="0" xfId="44" applyFont="1" applyFill="1" applyAlignment="1">
      <alignment vertical="center"/>
    </xf>
    <xf numFmtId="195" fontId="29" fillId="19" borderId="0" xfId="44" applyNumberFormat="1" applyFont="1" applyFill="1" applyAlignment="1">
      <alignment horizontal="right" vertical="center"/>
    </xf>
    <xf numFmtId="37" fontId="31" fillId="19" borderId="0" xfId="44" applyNumberFormat="1" applyFont="1" applyFill="1" applyAlignment="1" applyProtection="1"/>
    <xf numFmtId="195" fontId="31" fillId="19" borderId="0" xfId="44" applyNumberFormat="1" applyFont="1" applyFill="1" applyBorder="1" applyAlignment="1">
      <alignment horizontal="right"/>
    </xf>
    <xf numFmtId="195" fontId="31" fillId="19" borderId="0" xfId="44" applyNumberFormat="1" applyFont="1" applyFill="1" applyAlignment="1">
      <alignment horizontal="right"/>
    </xf>
    <xf numFmtId="195" fontId="31" fillId="19" borderId="0" xfId="44" applyNumberFormat="1" applyFont="1" applyFill="1" applyBorder="1" applyAlignment="1">
      <alignment horizontal="right" vertical="center"/>
    </xf>
    <xf numFmtId="195" fontId="31" fillId="19" borderId="0" xfId="47" applyNumberFormat="1" applyFont="1" applyFill="1" applyAlignment="1" applyProtection="1">
      <alignment horizontal="right" vertical="center"/>
    </xf>
    <xf numFmtId="37" fontId="31" fillId="19" borderId="12" xfId="44" applyFont="1" applyFill="1" applyBorder="1" applyAlignment="1">
      <alignment horizontal="right" vertical="center"/>
    </xf>
    <xf numFmtId="37" fontId="31" fillId="19" borderId="0" xfId="44" applyNumberFormat="1" applyFont="1" applyFill="1" applyAlignment="1" applyProtection="1">
      <alignment vertical="center"/>
    </xf>
    <xf numFmtId="195" fontId="31" fillId="19" borderId="0" xfId="44" applyNumberFormat="1" applyFont="1" applyFill="1" applyAlignment="1">
      <alignment horizontal="right" vertical="center"/>
    </xf>
    <xf numFmtId="37" fontId="43" fillId="20" borderId="13" xfId="44" applyNumberFormat="1" applyFont="1" applyFill="1" applyBorder="1" applyAlignment="1" applyProtection="1">
      <alignment horizontal="center" vertical="center"/>
    </xf>
    <xf numFmtId="37" fontId="43" fillId="20" borderId="13" xfId="44" applyFont="1" applyFill="1" applyBorder="1" applyAlignment="1">
      <alignment horizontal="center" vertical="center"/>
    </xf>
    <xf numFmtId="37" fontId="31" fillId="20" borderId="13" xfId="44" applyNumberFormat="1" applyFont="1" applyFill="1" applyBorder="1" applyAlignment="1" applyProtection="1">
      <alignment horizontal="center" vertical="center"/>
    </xf>
    <xf numFmtId="37" fontId="31" fillId="20" borderId="13" xfId="44" applyFont="1" applyFill="1" applyBorder="1" applyAlignment="1">
      <alignment horizontal="center" vertical="center"/>
    </xf>
    <xf numFmtId="37" fontId="43" fillId="19" borderId="11" xfId="44" applyNumberFormat="1" applyFont="1" applyFill="1" applyBorder="1" applyAlignment="1" applyProtection="1">
      <alignment horizontal="center" vertical="center"/>
    </xf>
    <xf numFmtId="195" fontId="43" fillId="19" borderId="11" xfId="44" applyNumberFormat="1" applyFont="1" applyFill="1" applyBorder="1" applyAlignment="1">
      <alignment vertical="center"/>
    </xf>
    <xf numFmtId="195" fontId="29" fillId="19" borderId="0" xfId="44" applyNumberFormat="1" applyFont="1" applyFill="1" applyAlignment="1">
      <alignment vertical="center"/>
    </xf>
    <xf numFmtId="37" fontId="31" fillId="19" borderId="0" xfId="44" applyNumberFormat="1" applyFont="1" applyFill="1" applyAlignment="1" applyProtection="1">
      <alignment horizontal="left"/>
    </xf>
    <xf numFmtId="195" fontId="43" fillId="19" borderId="0" xfId="44" applyNumberFormat="1" applyFont="1" applyFill="1" applyAlignment="1"/>
    <xf numFmtId="195" fontId="31" fillId="19" borderId="0" xfId="44" applyNumberFormat="1" applyFont="1" applyFill="1" applyAlignment="1"/>
    <xf numFmtId="37" fontId="43" fillId="19" borderId="11" xfId="44" applyFont="1" applyFill="1" applyBorder="1" applyAlignment="1">
      <alignment vertical="center"/>
    </xf>
    <xf numFmtId="37" fontId="43" fillId="19" borderId="0" xfId="44" applyFont="1" applyFill="1" applyAlignment="1"/>
    <xf numFmtId="195" fontId="43" fillId="19" borderId="0" xfId="44" applyNumberFormat="1" applyFont="1" applyFill="1" applyBorder="1" applyAlignment="1">
      <alignment vertical="center"/>
    </xf>
    <xf numFmtId="195" fontId="43" fillId="19" borderId="0" xfId="44" applyNumberFormat="1" applyFont="1" applyFill="1" applyAlignment="1">
      <alignment vertical="center"/>
    </xf>
    <xf numFmtId="37" fontId="43" fillId="19" borderId="0" xfId="44" applyFont="1" applyFill="1" applyBorder="1" applyAlignment="1">
      <alignment vertical="center"/>
    </xf>
    <xf numFmtId="37" fontId="43" fillId="19" borderId="0" xfId="44" applyFont="1" applyFill="1" applyAlignment="1">
      <alignment vertical="center"/>
    </xf>
    <xf numFmtId="37" fontId="31" fillId="19" borderId="0" xfId="44" applyNumberFormat="1" applyFont="1" applyFill="1" applyAlignment="1" applyProtection="1">
      <alignment horizontal="left" vertical="center"/>
    </xf>
    <xf numFmtId="195" fontId="31" fillId="19" borderId="0" xfId="44" applyNumberFormat="1" applyFont="1" applyFill="1" applyAlignment="1">
      <alignment vertical="center"/>
    </xf>
    <xf numFmtId="170" fontId="31" fillId="20" borderId="11" xfId="45" quotePrefix="1" applyNumberFormat="1" applyFont="1" applyFill="1" applyBorder="1" applyAlignment="1" applyProtection="1">
      <alignment horizontal="center" vertical="center"/>
    </xf>
    <xf numFmtId="3" fontId="29" fillId="19" borderId="10" xfId="35" applyNumberFormat="1" applyFont="1" applyFill="1" applyBorder="1" applyAlignment="1" applyProtection="1">
      <alignment vertical="center"/>
    </xf>
    <xf numFmtId="175" fontId="29" fillId="19" borderId="10" xfId="35" applyNumberFormat="1" applyFont="1" applyFill="1" applyBorder="1" applyAlignment="1" applyProtection="1">
      <alignment vertical="center"/>
    </xf>
    <xf numFmtId="193" fontId="43" fillId="19" borderId="10" xfId="35" applyNumberFormat="1" applyFont="1" applyFill="1" applyBorder="1" applyAlignment="1" applyProtection="1">
      <alignment vertical="center"/>
    </xf>
    <xf numFmtId="192" fontId="43" fillId="19" borderId="10" xfId="35" applyNumberFormat="1" applyFont="1" applyFill="1" applyBorder="1" applyAlignment="1" applyProtection="1">
      <alignment vertical="center"/>
    </xf>
    <xf numFmtId="192" fontId="31" fillId="19" borderId="10" xfId="35" applyNumberFormat="1" applyFont="1" applyFill="1" applyBorder="1" applyAlignment="1" applyProtection="1">
      <alignment vertical="center"/>
    </xf>
    <xf numFmtId="170" fontId="31" fillId="20" borderId="11" xfId="45" quotePrefix="1" applyNumberFormat="1" applyFont="1" applyFill="1" applyBorder="1" applyAlignment="1" applyProtection="1">
      <alignment horizontal="right" vertical="center"/>
    </xf>
    <xf numFmtId="4" fontId="31" fillId="19" borderId="10" xfId="35" applyNumberFormat="1" applyFont="1" applyFill="1" applyBorder="1" applyAlignment="1" applyProtection="1">
      <alignment vertical="center"/>
    </xf>
    <xf numFmtId="4" fontId="31" fillId="19" borderId="10" xfId="35" applyNumberFormat="1" applyFont="1" applyFill="1" applyBorder="1" applyAlignment="1" applyProtection="1">
      <alignment horizontal="center" vertical="center"/>
    </xf>
    <xf numFmtId="175" fontId="31" fillId="19" borderId="10" xfId="35" applyNumberFormat="1" applyFont="1" applyFill="1" applyBorder="1" applyAlignment="1" applyProtection="1">
      <alignment vertical="center"/>
    </xf>
    <xf numFmtId="192" fontId="31" fillId="19" borderId="10" xfId="35" applyNumberFormat="1" applyFont="1" applyFill="1" applyBorder="1" applyAlignment="1" applyProtection="1">
      <alignment horizontal="right" vertical="center"/>
    </xf>
    <xf numFmtId="170" fontId="43" fillId="20" borderId="11" xfId="45" quotePrefix="1" applyNumberFormat="1" applyFont="1" applyFill="1" applyBorder="1" applyAlignment="1" applyProtection="1">
      <alignment horizontal="right" vertical="center"/>
    </xf>
    <xf numFmtId="170" fontId="43" fillId="20" borderId="11" xfId="45" quotePrefix="1" applyNumberFormat="1" applyFont="1" applyFill="1" applyBorder="1" applyAlignment="1" applyProtection="1">
      <alignment horizontal="center" vertical="center"/>
    </xf>
    <xf numFmtId="195" fontId="43" fillId="19" borderId="10" xfId="35" applyNumberFormat="1" applyFont="1" applyFill="1" applyBorder="1" applyAlignment="1" applyProtection="1">
      <alignment vertical="center"/>
    </xf>
    <xf numFmtId="4" fontId="43" fillId="19" borderId="10" xfId="35" applyNumberFormat="1" applyFont="1" applyFill="1" applyBorder="1" applyAlignment="1" applyProtection="1">
      <alignment horizontal="center" vertical="center"/>
    </xf>
    <xf numFmtId="169" fontId="62" fillId="0" borderId="0" xfId="0" quotePrefix="1" applyNumberFormat="1" applyFont="1" applyFill="1" applyAlignment="1" applyProtection="1">
      <alignment horizontal="left" vertical="center"/>
    </xf>
    <xf numFmtId="170" fontId="62" fillId="0" borderId="0" xfId="0" applyNumberFormat="1" applyFont="1" applyFill="1" applyAlignment="1" applyProtection="1">
      <alignment vertical="center"/>
    </xf>
    <xf numFmtId="0" fontId="62" fillId="0" borderId="0" xfId="38" applyFont="1" applyFill="1" applyAlignment="1">
      <alignment vertical="center"/>
    </xf>
    <xf numFmtId="169" fontId="62" fillId="0" borderId="0" xfId="0" applyNumberFormat="1" applyFont="1" applyFill="1" applyBorder="1" applyAlignment="1" applyProtection="1">
      <alignment horizontal="left" vertical="center"/>
    </xf>
    <xf numFmtId="0" fontId="31" fillId="0" borderId="0" xfId="39" applyFont="1" applyFill="1" applyBorder="1" applyAlignment="1" applyProtection="1">
      <alignment horizontal="center" vertical="center" wrapText="1"/>
      <protection locked="0"/>
    </xf>
    <xf numFmtId="37" fontId="31" fillId="0" borderId="0" xfId="38" applyNumberFormat="1" applyFont="1" applyFill="1" applyBorder="1" applyAlignment="1">
      <alignment horizontal="center" vertical="center"/>
    </xf>
    <xf numFmtId="170" fontId="31" fillId="0" borderId="0" xfId="45" quotePrefix="1" applyNumberFormat="1" applyFont="1" applyFill="1" applyBorder="1" applyAlignment="1" applyProtection="1">
      <alignment horizontal="center" vertical="center"/>
    </xf>
    <xf numFmtId="0" fontId="62" fillId="0" borderId="0" xfId="39" applyFont="1" applyFill="1" applyAlignment="1" applyProtection="1">
      <alignment horizontal="fill" vertical="center"/>
    </xf>
    <xf numFmtId="0" fontId="62" fillId="0" borderId="0" xfId="39" applyFont="1" applyFill="1" applyAlignment="1">
      <alignment vertical="center"/>
    </xf>
    <xf numFmtId="0" fontId="62" fillId="0" borderId="0" xfId="39" applyFont="1" applyFill="1" applyAlignment="1" applyProtection="1">
      <alignment horizontal="right" vertical="center"/>
    </xf>
    <xf numFmtId="3" fontId="62" fillId="0" borderId="0" xfId="38" applyNumberFormat="1" applyFont="1" applyFill="1" applyAlignment="1" applyProtection="1">
      <alignment horizontal="right" vertical="center"/>
    </xf>
    <xf numFmtId="172" fontId="62" fillId="0" borderId="0" xfId="0" applyNumberFormat="1" applyFont="1" applyFill="1" applyAlignment="1" applyProtection="1">
      <alignment vertical="center"/>
    </xf>
    <xf numFmtId="179" fontId="62" fillId="0" borderId="0" xfId="33" applyNumberFormat="1" applyFont="1" applyFill="1" applyAlignment="1">
      <alignment vertical="center"/>
    </xf>
    <xf numFmtId="169" fontId="62" fillId="0" borderId="0" xfId="0" applyNumberFormat="1" applyFont="1" applyFill="1" applyAlignment="1" applyProtection="1">
      <alignment horizontal="left" vertical="center"/>
    </xf>
    <xf numFmtId="179" fontId="64" fillId="0" borderId="0" xfId="33" applyNumberFormat="1" applyFont="1" applyFill="1" applyAlignment="1">
      <alignment vertical="center"/>
    </xf>
    <xf numFmtId="168" fontId="62" fillId="0" borderId="0" xfId="0" applyFont="1" applyFill="1" applyAlignment="1">
      <alignment vertical="center"/>
    </xf>
    <xf numFmtId="171" fontId="62" fillId="0" borderId="0" xfId="0" applyNumberFormat="1" applyFont="1" applyFill="1" applyBorder="1" applyAlignment="1" applyProtection="1">
      <alignment vertical="center"/>
    </xf>
    <xf numFmtId="3" fontId="62" fillId="0" borderId="0" xfId="40" applyNumberFormat="1" applyFont="1" applyFill="1" applyBorder="1" applyAlignment="1">
      <alignment vertical="center"/>
    </xf>
    <xf numFmtId="4" fontId="62" fillId="0" borderId="0" xfId="40" applyNumberFormat="1" applyFont="1" applyFill="1" applyBorder="1" applyAlignment="1">
      <alignment vertical="center"/>
    </xf>
    <xf numFmtId="0" fontId="62" fillId="0" borderId="0" xfId="40" applyFont="1" applyFill="1" applyAlignment="1">
      <alignment vertical="center"/>
    </xf>
    <xf numFmtId="3" fontId="62" fillId="0" borderId="0" xfId="40" applyNumberFormat="1" applyFont="1" applyFill="1" applyBorder="1" applyAlignment="1">
      <alignment horizontal="right" vertical="center"/>
    </xf>
    <xf numFmtId="185" fontId="62" fillId="0" borderId="0" xfId="40" applyNumberFormat="1" applyFont="1" applyFill="1" applyAlignment="1">
      <alignment vertical="center"/>
    </xf>
    <xf numFmtId="3" fontId="62" fillId="0" borderId="0" xfId="40" applyNumberFormat="1" applyFont="1" applyFill="1" applyAlignment="1">
      <alignment vertical="center"/>
    </xf>
    <xf numFmtId="204" fontId="62" fillId="0" borderId="0" xfId="40" applyNumberFormat="1" applyFont="1" applyFill="1" applyAlignment="1">
      <alignment vertical="center"/>
    </xf>
    <xf numFmtId="0" fontId="43" fillId="20" borderId="13" xfId="40" applyFont="1" applyFill="1" applyBorder="1" applyAlignment="1">
      <alignment horizontal="center" vertical="center" wrapText="1"/>
    </xf>
    <xf numFmtId="0" fontId="43" fillId="20" borderId="13" xfId="40" quotePrefix="1" applyFont="1" applyFill="1" applyBorder="1" applyAlignment="1">
      <alignment horizontal="center" vertical="center" wrapText="1"/>
    </xf>
    <xf numFmtId="0" fontId="62" fillId="0" borderId="0" xfId="40" quotePrefix="1" applyFont="1" applyFill="1" applyAlignment="1">
      <alignment horizontal="left" vertical="center"/>
    </xf>
    <xf numFmtId="0" fontId="64" fillId="0" borderId="0" xfId="45" applyFont="1" applyFill="1" applyAlignment="1">
      <alignment horizontal="centerContinuous" vertical="center"/>
    </xf>
    <xf numFmtId="0" fontId="65" fillId="0" borderId="0" xfId="45" applyFont="1" applyFill="1" applyBorder="1" applyAlignment="1">
      <alignment vertical="center"/>
    </xf>
    <xf numFmtId="0" fontId="62" fillId="0" borderId="0" xfId="45" applyFont="1" applyFill="1" applyAlignment="1">
      <alignment vertical="center"/>
    </xf>
    <xf numFmtId="3" fontId="31" fillId="19" borderId="11" xfId="35" applyNumberFormat="1" applyFont="1" applyFill="1" applyBorder="1" applyAlignment="1" applyProtection="1">
      <alignment horizontal="right" vertical="center"/>
    </xf>
    <xf numFmtId="3" fontId="31" fillId="0" borderId="0" xfId="35" applyNumberFormat="1" applyFont="1" applyFill="1" applyBorder="1" applyAlignment="1" applyProtection="1">
      <alignment horizontal="right" vertical="center"/>
    </xf>
    <xf numFmtId="3" fontId="29" fillId="0" borderId="0" xfId="45" applyNumberFormat="1" applyFont="1" applyFill="1" applyAlignment="1" applyProtection="1">
      <alignment horizontal="right" vertical="center"/>
    </xf>
    <xf numFmtId="3" fontId="29" fillId="0" borderId="0" xfId="46" applyNumberFormat="1" applyFont="1" applyFill="1" applyAlignment="1" applyProtection="1">
      <alignment horizontal="right" vertical="center"/>
    </xf>
    <xf numFmtId="3" fontId="29" fillId="0" borderId="0" xfId="45" applyNumberFormat="1" applyFont="1" applyFill="1" applyBorder="1" applyAlignment="1" applyProtection="1">
      <alignment horizontal="right" vertical="center"/>
    </xf>
    <xf numFmtId="3" fontId="29" fillId="0" borderId="0" xfId="46" applyNumberFormat="1" applyFont="1" applyFill="1" applyBorder="1" applyAlignment="1" applyProtection="1">
      <alignment horizontal="right" vertical="center"/>
    </xf>
    <xf numFmtId="3" fontId="29" fillId="0" borderId="12" xfId="45" applyNumberFormat="1" applyFont="1" applyFill="1" applyBorder="1" applyAlignment="1" applyProtection="1">
      <alignment horizontal="right" vertical="center"/>
    </xf>
    <xf numFmtId="3" fontId="29" fillId="0" borderId="12" xfId="46" applyNumberFormat="1" applyFont="1" applyFill="1" applyBorder="1" applyAlignment="1" applyProtection="1">
      <alignment horizontal="right" vertical="center"/>
    </xf>
    <xf numFmtId="169" fontId="62" fillId="0" borderId="0" xfId="41" applyFont="1" applyFill="1" applyAlignment="1">
      <alignment vertical="center"/>
    </xf>
    <xf numFmtId="3" fontId="62" fillId="0" borderId="0" xfId="41" applyNumberFormat="1" applyFont="1" applyFill="1" applyBorder="1" applyAlignment="1" applyProtection="1">
      <alignment vertical="center"/>
    </xf>
    <xf numFmtId="3" fontId="62" fillId="0" borderId="0" xfId="41" applyNumberFormat="1" applyFont="1" applyFill="1" applyAlignment="1">
      <alignment vertical="center"/>
    </xf>
    <xf numFmtId="175" fontId="62" fillId="0" borderId="0" xfId="41" applyNumberFormat="1" applyFont="1" applyFill="1" applyAlignment="1">
      <alignment vertical="center"/>
    </xf>
    <xf numFmtId="3" fontId="62" fillId="0" borderId="0" xfId="40" applyNumberFormat="1" applyFont="1" applyFill="1" applyBorder="1" applyAlignment="1" applyProtection="1">
      <alignment vertical="center"/>
    </xf>
    <xf numFmtId="186" fontId="62" fillId="0" borderId="0" xfId="41" applyNumberFormat="1" applyFont="1" applyFill="1" applyBorder="1" applyAlignment="1">
      <alignment vertical="center"/>
    </xf>
    <xf numFmtId="169" fontId="62" fillId="0" borderId="0" xfId="42" applyFont="1" applyFill="1" applyAlignment="1">
      <alignment vertical="center"/>
    </xf>
    <xf numFmtId="169" fontId="62" fillId="0" borderId="0" xfId="42" quotePrefix="1" applyNumberFormat="1" applyFont="1" applyFill="1" applyAlignment="1" applyProtection="1">
      <alignment horizontal="left" vertical="center"/>
    </xf>
    <xf numFmtId="0" fontId="29" fillId="0" borderId="12" xfId="38" applyNumberFormat="1" applyFont="1" applyFill="1" applyBorder="1" applyAlignment="1" applyProtection="1">
      <alignment horizontal="left" vertical="center"/>
    </xf>
    <xf numFmtId="199" fontId="31" fillId="19" borderId="12" xfId="38" applyNumberFormat="1" applyFont="1" applyFill="1" applyBorder="1" applyAlignment="1" applyProtection="1">
      <alignment horizontal="right" vertical="center"/>
    </xf>
    <xf numFmtId="199" fontId="29" fillId="0" borderId="12" xfId="38" applyNumberFormat="1" applyFont="1" applyFill="1" applyBorder="1" applyAlignment="1" applyProtection="1">
      <alignment horizontal="right" vertical="center"/>
    </xf>
    <xf numFmtId="200" fontId="31" fillId="19" borderId="12" xfId="38" applyNumberFormat="1" applyFont="1" applyFill="1" applyBorder="1" applyAlignment="1" applyProtection="1">
      <alignment horizontal="right" vertical="center"/>
    </xf>
    <xf numFmtId="200" fontId="29" fillId="0" borderId="12" xfId="38" applyNumberFormat="1" applyFont="1" applyFill="1" applyBorder="1" applyAlignment="1" applyProtection="1">
      <alignment horizontal="right" vertical="center"/>
    </xf>
    <xf numFmtId="181" fontId="31" fillId="19" borderId="12" xfId="38" applyNumberFormat="1" applyFont="1" applyFill="1" applyBorder="1" applyAlignment="1" applyProtection="1">
      <alignment horizontal="center" vertical="center"/>
    </xf>
    <xf numFmtId="181" fontId="29" fillId="0" borderId="12" xfId="38" applyNumberFormat="1" applyFont="1" applyFill="1" applyBorder="1" applyAlignment="1" applyProtection="1">
      <alignment horizontal="center" vertical="center"/>
    </xf>
    <xf numFmtId="195" fontId="31" fillId="19" borderId="12" xfId="38" applyNumberFormat="1" applyFont="1" applyFill="1" applyBorder="1" applyAlignment="1" applyProtection="1">
      <alignment horizontal="right" vertical="center"/>
    </xf>
    <xf numFmtId="199" fontId="31" fillId="19" borderId="12" xfId="38" applyNumberFormat="1" applyFont="1" applyFill="1" applyBorder="1" applyAlignment="1" applyProtection="1">
      <alignment horizontal="center" vertical="center"/>
    </xf>
    <xf numFmtId="199" fontId="31" fillId="19" borderId="12" xfId="38" applyNumberFormat="1" applyFont="1" applyFill="1" applyBorder="1" applyAlignment="1" applyProtection="1">
      <alignment vertical="center"/>
    </xf>
    <xf numFmtId="199" fontId="29" fillId="0" borderId="12" xfId="38" applyNumberFormat="1" applyFont="1" applyFill="1" applyBorder="1" applyAlignment="1" applyProtection="1">
      <alignment vertical="center"/>
    </xf>
    <xf numFmtId="188" fontId="31" fillId="19" borderId="12" xfId="38" applyNumberFormat="1" applyFont="1" applyFill="1" applyBorder="1" applyAlignment="1" applyProtection="1">
      <alignment horizontal="center" vertical="center"/>
    </xf>
    <xf numFmtId="188" fontId="29" fillId="0" borderId="12" xfId="38" applyNumberFormat="1" applyFont="1" applyFill="1" applyBorder="1" applyAlignment="1" applyProtection="1">
      <alignment horizontal="center" vertical="center"/>
    </xf>
    <xf numFmtId="187" fontId="62" fillId="0" borderId="0" xfId="38" applyNumberFormat="1" applyFont="1" applyFill="1" applyBorder="1" applyAlignment="1">
      <alignment vertical="center"/>
    </xf>
    <xf numFmtId="188" fontId="62" fillId="0" borderId="0" xfId="38" applyNumberFormat="1" applyFont="1" applyFill="1" applyBorder="1" applyAlignment="1">
      <alignment vertical="center"/>
    </xf>
    <xf numFmtId="181" fontId="62" fillId="0" borderId="0" xfId="38" applyNumberFormat="1" applyFont="1" applyFill="1" applyBorder="1" applyAlignment="1" applyProtection="1">
      <alignment vertical="center"/>
    </xf>
    <xf numFmtId="187" fontId="64" fillId="0" borderId="0" xfId="38" applyNumberFormat="1" applyFont="1" applyFill="1" applyAlignment="1" applyProtection="1">
      <alignment vertical="center"/>
    </xf>
    <xf numFmtId="187" fontId="62" fillId="0" borderId="0" xfId="38" applyNumberFormat="1" applyFont="1" applyFill="1" applyAlignment="1">
      <alignment vertical="center"/>
    </xf>
    <xf numFmtId="187" fontId="64" fillId="0" borderId="0" xfId="38" quotePrefix="1" applyNumberFormat="1" applyFont="1" applyFill="1" applyAlignment="1" applyProtection="1">
      <alignment horizontal="left" vertical="center"/>
    </xf>
    <xf numFmtId="187" fontId="64" fillId="0" borderId="0" xfId="38" applyNumberFormat="1" applyFont="1" applyFill="1" applyAlignment="1">
      <alignment vertical="center"/>
    </xf>
    <xf numFmtId="181" fontId="64" fillId="0" borderId="0" xfId="38" applyNumberFormat="1" applyFont="1" applyFill="1" applyAlignment="1" applyProtection="1">
      <alignment horizontal="right" vertical="center"/>
    </xf>
    <xf numFmtId="169" fontId="66" fillId="0" borderId="0" xfId="42" quotePrefix="1" applyFont="1" applyAlignment="1" applyProtection="1">
      <alignment horizontal="left"/>
    </xf>
    <xf numFmtId="169" fontId="66" fillId="0" borderId="0" xfId="42" applyFont="1" applyAlignment="1"/>
    <xf numFmtId="3" fontId="66" fillId="0" borderId="0" xfId="42" applyNumberFormat="1" applyFont="1" applyAlignment="1"/>
    <xf numFmtId="169" fontId="66" fillId="0" borderId="0" xfId="42" applyFont="1" applyAlignment="1" applyProtection="1">
      <alignment horizontal="left"/>
    </xf>
    <xf numFmtId="169" fontId="66" fillId="0" borderId="0" xfId="42" applyFont="1"/>
    <xf numFmtId="3" fontId="66" fillId="0" borderId="0" xfId="42" quotePrefix="1" applyNumberFormat="1" applyFont="1" applyAlignment="1" applyProtection="1">
      <alignment horizontal="left"/>
    </xf>
    <xf numFmtId="3" fontId="66" fillId="0" borderId="0" xfId="42" applyNumberFormat="1" applyFont="1" applyAlignment="1" applyProtection="1">
      <alignment horizontal="left"/>
    </xf>
    <xf numFmtId="169" fontId="66" fillId="0" borderId="0" xfId="0" quotePrefix="1" applyNumberFormat="1" applyFont="1" applyFill="1" applyAlignment="1" applyProtection="1">
      <alignment horizontal="left"/>
    </xf>
    <xf numFmtId="3" fontId="66" fillId="0" borderId="0" xfId="42" applyNumberFormat="1" applyFont="1"/>
    <xf numFmtId="37" fontId="68" fillId="0" borderId="0" xfId="42" applyNumberFormat="1" applyFont="1" applyBorder="1" applyAlignment="1" applyProtection="1"/>
    <xf numFmtId="174" fontId="66" fillId="0" borderId="0" xfId="42" applyNumberFormat="1" applyFont="1" applyBorder="1" applyAlignment="1" applyProtection="1">
      <alignment horizontal="center" vertical="center"/>
    </xf>
    <xf numFmtId="173" fontId="66" fillId="0" borderId="0" xfId="42" quotePrefix="1" applyNumberFormat="1" applyFont="1" applyBorder="1" applyAlignment="1" applyProtection="1">
      <alignment horizontal="left"/>
    </xf>
    <xf numFmtId="169" fontId="66" fillId="0" borderId="0" xfId="0" quotePrefix="1" applyNumberFormat="1" applyFont="1" applyFill="1" applyAlignment="1" applyProtection="1">
      <alignment horizontal="left" vertical="center"/>
    </xf>
    <xf numFmtId="3" fontId="66" fillId="0" borderId="0" xfId="41" applyNumberFormat="1" applyFont="1" applyBorder="1" applyProtection="1"/>
    <xf numFmtId="171" fontId="66" fillId="0" borderId="0" xfId="42" applyNumberFormat="1" applyFont="1" applyBorder="1" applyProtection="1"/>
    <xf numFmtId="169" fontId="66" fillId="0" borderId="0" xfId="40" quotePrefix="1" applyNumberFormat="1" applyFont="1" applyFill="1" applyAlignment="1" applyProtection="1">
      <alignment horizontal="left" vertical="center"/>
    </xf>
    <xf numFmtId="169" fontId="66" fillId="0" borderId="0" xfId="41" applyFont="1"/>
    <xf numFmtId="0" fontId="66" fillId="0" borderId="0" xfId="40" applyFont="1"/>
    <xf numFmtId="169" fontId="66" fillId="0" borderId="0" xfId="42" applyFont="1" applyBorder="1" applyAlignment="1" applyProtection="1">
      <alignment horizontal="left" vertical="center"/>
    </xf>
    <xf numFmtId="3" fontId="66" fillId="0" borderId="0" xfId="42" applyNumberFormat="1" applyFont="1" applyBorder="1" applyAlignment="1">
      <alignment vertical="center"/>
    </xf>
    <xf numFmtId="169" fontId="66" fillId="0" borderId="0" xfId="42" quotePrefix="1" applyFont="1" applyAlignment="1" applyProtection="1">
      <alignment horizontal="left" vertical="center"/>
    </xf>
    <xf numFmtId="169" fontId="66" fillId="0" borderId="0" xfId="42" applyFont="1" applyAlignment="1">
      <alignment vertical="center"/>
    </xf>
    <xf numFmtId="37" fontId="66" fillId="0" borderId="0" xfId="42" applyNumberFormat="1" applyFont="1" applyAlignment="1" applyProtection="1">
      <alignment vertical="center"/>
    </xf>
    <xf numFmtId="169" fontId="66" fillId="0" borderId="0" xfId="42" applyFont="1" applyAlignment="1" applyProtection="1">
      <alignment horizontal="left" vertical="center"/>
    </xf>
    <xf numFmtId="174" fontId="66" fillId="0" borderId="0" xfId="42" applyNumberFormat="1" applyFont="1" applyAlignment="1">
      <alignment vertical="center"/>
    </xf>
    <xf numFmtId="168" fontId="66" fillId="0" borderId="0" xfId="0" applyFont="1" applyBorder="1" applyAlignment="1">
      <alignment vertical="center"/>
    </xf>
    <xf numFmtId="3" fontId="66" fillId="0" borderId="0" xfId="0" applyNumberFormat="1" applyFont="1" applyAlignment="1" applyProtection="1">
      <alignment vertical="center"/>
    </xf>
    <xf numFmtId="37" fontId="66" fillId="0" borderId="0" xfId="0" applyNumberFormat="1" applyFont="1" applyBorder="1" applyAlignment="1" applyProtection="1">
      <alignment vertical="center"/>
    </xf>
    <xf numFmtId="168" fontId="66" fillId="0" borderId="0" xfId="0" applyFont="1" applyAlignment="1">
      <alignment vertical="center"/>
    </xf>
    <xf numFmtId="169" fontId="62" fillId="0" borderId="0" xfId="41" quotePrefix="1" applyFont="1" applyFill="1" applyAlignment="1">
      <alignment horizontal="left" vertical="center"/>
    </xf>
    <xf numFmtId="169" fontId="62" fillId="0" borderId="0" xfId="41" quotePrefix="1" applyFont="1" applyFill="1" applyAlignment="1" applyProtection="1">
      <alignment horizontal="left" vertical="center"/>
    </xf>
    <xf numFmtId="169" fontId="62" fillId="0" borderId="0" xfId="41" applyFont="1" applyFill="1" applyBorder="1" applyAlignment="1">
      <alignment vertical="center"/>
    </xf>
    <xf numFmtId="176" fontId="62" fillId="0" borderId="0" xfId="41" applyNumberFormat="1" applyFont="1" applyFill="1" applyBorder="1" applyAlignment="1" applyProtection="1">
      <alignment horizontal="right" vertical="center"/>
    </xf>
    <xf numFmtId="0" fontId="62" fillId="0" borderId="0" xfId="40" applyFont="1" applyFill="1" applyBorder="1" applyAlignment="1">
      <alignment vertical="center"/>
    </xf>
    <xf numFmtId="2" fontId="64" fillId="0" borderId="0" xfId="40" applyNumberFormat="1" applyFont="1" applyFill="1" applyAlignment="1">
      <alignment vertical="center"/>
    </xf>
    <xf numFmtId="0" fontId="64" fillId="0" borderId="0" xfId="40" quotePrefix="1" applyFont="1" applyFill="1" applyAlignment="1">
      <alignment horizontal="left" vertical="center"/>
    </xf>
    <xf numFmtId="0" fontId="64" fillId="0" borderId="0" xfId="40" applyFont="1" applyFill="1" applyAlignment="1">
      <alignment vertical="center"/>
    </xf>
    <xf numFmtId="169" fontId="62" fillId="0" borderId="0" xfId="40" quotePrefix="1" applyNumberFormat="1" applyFont="1" applyFill="1" applyAlignment="1" applyProtection="1">
      <alignment horizontal="left" vertical="center"/>
    </xf>
    <xf numFmtId="3" fontId="62" fillId="0" borderId="0" xfId="40" quotePrefix="1" applyNumberFormat="1" applyFont="1" applyFill="1" applyBorder="1" applyAlignment="1">
      <alignment vertical="center"/>
    </xf>
    <xf numFmtId="3" fontId="62" fillId="0" borderId="14" xfId="44" applyNumberFormat="1" applyFont="1" applyFill="1" applyBorder="1" applyAlignment="1">
      <alignment vertical="center"/>
    </xf>
    <xf numFmtId="37" fontId="62" fillId="0" borderId="0" xfId="44" applyFont="1" applyFill="1" applyBorder="1" applyAlignment="1">
      <alignment vertical="center"/>
    </xf>
    <xf numFmtId="3" fontId="62" fillId="0" borderId="0" xfId="44" applyNumberFormat="1" applyFont="1" applyFill="1" applyBorder="1" applyAlignment="1">
      <alignment vertical="center"/>
    </xf>
    <xf numFmtId="3" fontId="62" fillId="0" borderId="0" xfId="44" applyNumberFormat="1" applyFont="1" applyFill="1" applyAlignment="1">
      <alignment vertical="center"/>
    </xf>
    <xf numFmtId="37" fontId="62" fillId="0" borderId="0" xfId="44" applyFont="1" applyFill="1" applyAlignment="1">
      <alignment vertical="center"/>
    </xf>
    <xf numFmtId="49" fontId="31" fillId="20" borderId="13" xfId="44" applyNumberFormat="1" applyFont="1" applyFill="1" applyBorder="1" applyAlignment="1">
      <alignment horizontal="center" vertical="center"/>
    </xf>
    <xf numFmtId="0" fontId="62" fillId="0" borderId="0" xfId="40" applyFont="1" applyFill="1" applyBorder="1" applyAlignment="1">
      <alignment horizontal="left" vertical="center"/>
    </xf>
    <xf numFmtId="192" fontId="29" fillId="0" borderId="12" xfId="45" applyNumberFormat="1" applyFont="1" applyFill="1" applyBorder="1" applyAlignment="1" applyProtection="1">
      <alignment horizontal="right" vertical="center"/>
    </xf>
    <xf numFmtId="0" fontId="62" fillId="0" borderId="0" xfId="38" applyFont="1" applyFill="1" applyAlignment="1"/>
    <xf numFmtId="0" fontId="64" fillId="0" borderId="0" xfId="45" applyFont="1" applyFill="1" applyAlignment="1">
      <alignment horizontal="center"/>
    </xf>
    <xf numFmtId="169" fontId="62" fillId="0" borderId="0" xfId="0" quotePrefix="1" applyNumberFormat="1" applyFont="1" applyFill="1" applyAlignment="1" applyProtection="1">
      <alignment horizontal="left"/>
    </xf>
    <xf numFmtId="0" fontId="65" fillId="0" borderId="0" xfId="45" applyFont="1" applyFill="1" applyBorder="1" applyAlignment="1"/>
    <xf numFmtId="3" fontId="62" fillId="0" borderId="0" xfId="38" applyNumberFormat="1" applyFont="1" applyFill="1" applyAlignment="1" applyProtection="1">
      <alignment horizontal="right"/>
    </xf>
    <xf numFmtId="0" fontId="31" fillId="20" borderId="14" xfId="40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Continuous" vertical="center"/>
    </xf>
    <xf numFmtId="0" fontId="31" fillId="20" borderId="10" xfId="40" applyFont="1" applyFill="1" applyBorder="1" applyAlignment="1">
      <alignment horizontal="center" vertical="center"/>
    </xf>
    <xf numFmtId="0" fontId="31" fillId="20" borderId="10" xfId="40" quotePrefix="1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43" fillId="20" borderId="13" xfId="40" applyFont="1" applyFill="1" applyBorder="1" applyAlignment="1">
      <alignment horizontal="center" vertical="center"/>
    </xf>
    <xf numFmtId="0" fontId="34" fillId="0" borderId="0" xfId="45" applyFont="1" applyFill="1" applyAlignment="1">
      <alignment horizontal="centerContinuous" vertical="center"/>
    </xf>
    <xf numFmtId="0" fontId="34" fillId="0" borderId="0" xfId="40" applyFont="1" applyFill="1" applyAlignment="1">
      <alignment horizontal="center"/>
    </xf>
    <xf numFmtId="3" fontId="31" fillId="19" borderId="16" xfId="40" applyNumberFormat="1" applyFont="1" applyFill="1" applyBorder="1" applyAlignment="1">
      <alignment vertical="center"/>
    </xf>
    <xf numFmtId="3" fontId="29" fillId="0" borderId="16" xfId="40" applyNumberFormat="1" applyFont="1" applyFill="1" applyBorder="1" applyAlignment="1">
      <alignment vertical="center"/>
    </xf>
    <xf numFmtId="3" fontId="31" fillId="19" borderId="0" xfId="40" applyNumberFormat="1" applyFont="1" applyFill="1" applyBorder="1" applyAlignment="1">
      <alignment vertical="center"/>
    </xf>
    <xf numFmtId="174" fontId="31" fillId="19" borderId="0" xfId="40" applyNumberFormat="1" applyFont="1" applyFill="1" applyBorder="1" applyAlignment="1">
      <alignment vertical="center"/>
    </xf>
    <xf numFmtId="174" fontId="29" fillId="0" borderId="0" xfId="40" applyNumberFormat="1" applyFont="1" applyFill="1" applyBorder="1" applyAlignment="1">
      <alignment vertical="center"/>
    </xf>
    <xf numFmtId="175" fontId="43" fillId="19" borderId="11" xfId="40" applyNumberFormat="1" applyFont="1" applyFill="1" applyBorder="1" applyAlignment="1">
      <alignment horizontal="center" vertical="center"/>
    </xf>
    <xf numFmtId="175" fontId="31" fillId="0" borderId="0" xfId="40" applyNumberFormat="1" applyFont="1" applyFill="1" applyBorder="1" applyAlignment="1">
      <alignment horizontal="center" vertical="center"/>
    </xf>
    <xf numFmtId="175" fontId="29" fillId="0" borderId="0" xfId="40" applyNumberFormat="1" applyFont="1" applyFill="1" applyAlignment="1">
      <alignment horizontal="center" vertical="center"/>
    </xf>
    <xf numFmtId="175" fontId="29" fillId="0" borderId="12" xfId="40" applyNumberFormat="1" applyFont="1" applyFill="1" applyBorder="1" applyAlignment="1">
      <alignment horizontal="center" vertical="center"/>
    </xf>
    <xf numFmtId="200" fontId="31" fillId="0" borderId="0" xfId="40" applyNumberFormat="1" applyFont="1" applyFill="1" applyBorder="1" applyAlignment="1" applyProtection="1">
      <alignment vertical="center"/>
    </xf>
    <xf numFmtId="200" fontId="29" fillId="0" borderId="0" xfId="40" applyNumberFormat="1" applyFont="1" applyFill="1" applyAlignment="1">
      <alignment horizontal="right" vertical="center"/>
    </xf>
    <xf numFmtId="200" fontId="29" fillId="0" borderId="0" xfId="40" applyNumberFormat="1" applyFont="1" applyFill="1" applyBorder="1" applyAlignment="1">
      <alignment horizontal="right" vertical="center"/>
    </xf>
    <xf numFmtId="200" fontId="29" fillId="0" borderId="12" xfId="40" applyNumberFormat="1" applyFont="1" applyFill="1" applyBorder="1" applyAlignment="1">
      <alignment horizontal="right" vertical="center"/>
    </xf>
    <xf numFmtId="196" fontId="29" fillId="0" borderId="0" xfId="40" applyNumberFormat="1" applyFont="1" applyFill="1" applyAlignment="1">
      <alignment horizontal="right" vertical="center"/>
    </xf>
    <xf numFmtId="196" fontId="29" fillId="0" borderId="0" xfId="40" applyNumberFormat="1" applyFont="1" applyFill="1" applyBorder="1" applyAlignment="1">
      <alignment horizontal="right" vertical="center"/>
    </xf>
    <xf numFmtId="196" fontId="29" fillId="0" borderId="12" xfId="40" applyNumberFormat="1" applyFont="1" applyFill="1" applyBorder="1" applyAlignment="1">
      <alignment horizontal="right" vertical="center"/>
    </xf>
    <xf numFmtId="168" fontId="38" fillId="20" borderId="13" xfId="0" applyFont="1" applyFill="1" applyBorder="1" applyAlignment="1">
      <alignment horizontal="center" vertical="center" wrapText="1"/>
    </xf>
    <xf numFmtId="199" fontId="31" fillId="19" borderId="11" xfId="40" applyNumberFormat="1" applyFont="1" applyFill="1" applyBorder="1" applyAlignment="1" applyProtection="1">
      <alignment vertical="center"/>
    </xf>
    <xf numFmtId="210" fontId="43" fillId="19" borderId="11" xfId="40" applyNumberFormat="1" applyFont="1" applyFill="1" applyBorder="1" applyAlignment="1">
      <alignment horizontal="right" vertical="center"/>
    </xf>
    <xf numFmtId="210" fontId="31" fillId="0" borderId="0" xfId="40" applyNumberFormat="1" applyFont="1" applyFill="1" applyBorder="1" applyAlignment="1">
      <alignment horizontal="right" vertical="center"/>
    </xf>
    <xf numFmtId="210" fontId="29" fillId="0" borderId="0" xfId="40" applyNumberFormat="1" applyFont="1" applyFill="1" applyAlignment="1">
      <alignment horizontal="right" vertical="center"/>
    </xf>
    <xf numFmtId="210" fontId="29" fillId="0" borderId="0" xfId="40" applyNumberFormat="1" applyFont="1" applyFill="1" applyBorder="1" applyAlignment="1">
      <alignment horizontal="right" vertical="center"/>
    </xf>
    <xf numFmtId="210" fontId="29" fillId="0" borderId="12" xfId="40" applyNumberFormat="1" applyFont="1" applyFill="1" applyBorder="1" applyAlignment="1">
      <alignment horizontal="right" vertical="center"/>
    </xf>
    <xf numFmtId="197" fontId="43" fillId="19" borderId="11" xfId="40" applyNumberFormat="1" applyFont="1" applyFill="1" applyBorder="1" applyAlignment="1">
      <alignment vertical="center"/>
    </xf>
    <xf numFmtId="197" fontId="31" fillId="0" borderId="0" xfId="40" applyNumberFormat="1" applyFont="1" applyFill="1" applyBorder="1" applyAlignment="1">
      <alignment vertical="center"/>
    </xf>
    <xf numFmtId="211" fontId="43" fillId="19" borderId="11" xfId="40" applyNumberFormat="1" applyFont="1" applyFill="1" applyBorder="1" applyAlignment="1">
      <alignment vertical="center"/>
    </xf>
    <xf numFmtId="211" fontId="31" fillId="0" borderId="0" xfId="40" applyNumberFormat="1" applyFont="1" applyFill="1" applyBorder="1" applyAlignment="1">
      <alignment vertical="center"/>
    </xf>
    <xf numFmtId="211" fontId="29" fillId="0" borderId="0" xfId="40" applyNumberFormat="1" applyFont="1" applyFill="1" applyAlignment="1">
      <alignment vertical="center"/>
    </xf>
    <xf numFmtId="211" fontId="29" fillId="0" borderId="0" xfId="40" applyNumberFormat="1" applyFont="1" applyFill="1" applyBorder="1" applyAlignment="1">
      <alignment vertical="center"/>
    </xf>
    <xf numFmtId="211" fontId="29" fillId="0" borderId="12" xfId="40" applyNumberFormat="1" applyFont="1" applyFill="1" applyBorder="1" applyAlignment="1">
      <alignment vertical="center"/>
    </xf>
    <xf numFmtId="195" fontId="31" fillId="19" borderId="10" xfId="41" applyNumberFormat="1" applyFont="1" applyFill="1" applyBorder="1" applyAlignment="1" applyProtection="1">
      <alignment vertical="center"/>
    </xf>
    <xf numFmtId="195" fontId="31" fillId="19" borderId="0" xfId="41" applyNumberFormat="1" applyFont="1" applyFill="1" applyBorder="1" applyAlignment="1" applyProtection="1">
      <alignment vertical="center"/>
    </xf>
    <xf numFmtId="195" fontId="31" fillId="19" borderId="12" xfId="41" applyNumberFormat="1" applyFont="1" applyFill="1" applyBorder="1" applyAlignment="1" applyProtection="1">
      <alignment vertical="center"/>
    </xf>
    <xf numFmtId="174" fontId="29" fillId="0" borderId="0" xfId="39" applyNumberFormat="1" applyFont="1" applyFill="1" applyBorder="1" applyAlignment="1" applyProtection="1">
      <alignment vertical="center"/>
    </xf>
    <xf numFmtId="2" fontId="29" fillId="0" borderId="10" xfId="39" applyNumberFormat="1" applyFont="1" applyFill="1" applyBorder="1" applyAlignment="1">
      <alignment vertical="center"/>
    </xf>
    <xf numFmtId="175" fontId="29" fillId="0" borderId="0" xfId="39" applyNumberFormat="1" applyFont="1" applyFill="1" applyBorder="1" applyAlignment="1" applyProtection="1">
      <alignment vertical="center"/>
    </xf>
    <xf numFmtId="4" fontId="29" fillId="0" borderId="10" xfId="39" applyNumberFormat="1" applyFont="1" applyFill="1" applyBorder="1" applyAlignment="1" applyProtection="1">
      <alignment vertical="center"/>
      <protection locked="0"/>
    </xf>
    <xf numFmtId="2" fontId="29" fillId="0" borderId="10" xfId="39" applyNumberFormat="1" applyFont="1" applyFill="1" applyBorder="1" applyAlignment="1">
      <alignment horizontal="right" vertical="center"/>
    </xf>
    <xf numFmtId="4" fontId="29" fillId="0" borderId="12" xfId="39" applyNumberFormat="1" applyFont="1" applyFill="1" applyBorder="1" applyAlignment="1" applyProtection="1">
      <alignment vertical="center"/>
      <protection locked="0"/>
    </xf>
    <xf numFmtId="3" fontId="50" fillId="0" borderId="0" xfId="40" applyNumberFormat="1" applyFont="1"/>
    <xf numFmtId="3" fontId="50" fillId="0" borderId="10" xfId="40" applyNumberFormat="1" applyFont="1" applyBorder="1"/>
    <xf numFmtId="3" fontId="50" fillId="0" borderId="16" xfId="40" applyNumberFormat="1" applyFont="1" applyBorder="1"/>
    <xf numFmtId="3" fontId="50" fillId="0" borderId="0" xfId="40" applyNumberFormat="1" applyFont="1" applyBorder="1"/>
    <xf numFmtId="3" fontId="50" fillId="0" borderId="12" xfId="40" applyNumberFormat="1" applyFont="1" applyBorder="1"/>
    <xf numFmtId="168" fontId="31" fillId="20" borderId="13" xfId="0" applyFont="1" applyFill="1" applyBorder="1" applyAlignment="1">
      <alignment horizontal="center" vertical="center"/>
    </xf>
    <xf numFmtId="0" fontId="31" fillId="0" borderId="0" xfId="39" applyFont="1" applyFill="1" applyBorder="1" applyAlignment="1" applyProtection="1">
      <alignment horizontal="center" vertical="center"/>
    </xf>
    <xf numFmtId="3" fontId="29" fillId="0" borderId="16" xfId="40" applyNumberFormat="1" applyFont="1" applyFill="1" applyBorder="1" applyAlignment="1">
      <alignment horizontal="left" vertical="center"/>
    </xf>
    <xf numFmtId="3" fontId="29" fillId="0" borderId="0" xfId="40" applyNumberFormat="1" applyFont="1" applyFill="1" applyBorder="1" applyAlignment="1">
      <alignment horizontal="left" vertical="center"/>
    </xf>
    <xf numFmtId="3" fontId="29" fillId="0" borderId="12" xfId="40" applyNumberFormat="1" applyFont="1" applyFill="1" applyBorder="1" applyAlignment="1">
      <alignment horizontal="left" vertical="center"/>
    </xf>
    <xf numFmtId="3" fontId="29" fillId="0" borderId="0" xfId="40" applyNumberFormat="1" applyFont="1" applyFill="1" applyAlignment="1">
      <alignment horizontal="left" vertical="center"/>
    </xf>
    <xf numFmtId="3" fontId="29" fillId="0" borderId="10" xfId="40" applyNumberFormat="1" applyFont="1" applyFill="1" applyBorder="1" applyAlignment="1">
      <alignment horizontal="left" vertical="center"/>
    </xf>
    <xf numFmtId="0" fontId="43" fillId="20" borderId="13" xfId="40" applyFont="1" applyFill="1" applyBorder="1" applyAlignment="1">
      <alignment horizontal="center" vertical="center"/>
    </xf>
    <xf numFmtId="0" fontId="31" fillId="20" borderId="13" xfId="45" applyFont="1" applyFill="1" applyBorder="1" applyAlignment="1">
      <alignment horizontal="center" vertical="center"/>
    </xf>
    <xf numFmtId="169" fontId="31" fillId="19" borderId="11" xfId="45" applyNumberFormat="1" applyFont="1" applyFill="1" applyBorder="1" applyAlignment="1" applyProtection="1">
      <alignment horizontal="center" vertical="center"/>
    </xf>
    <xf numFmtId="0" fontId="43" fillId="20" borderId="13" xfId="45" applyFont="1" applyFill="1" applyBorder="1" applyAlignment="1">
      <alignment horizontal="center" vertical="center"/>
    </xf>
    <xf numFmtId="0" fontId="31" fillId="19" borderId="11" xfId="45" applyFont="1" applyFill="1" applyBorder="1" applyAlignment="1">
      <alignment horizontal="center" vertical="center"/>
    </xf>
    <xf numFmtId="169" fontId="29" fillId="0" borderId="12" xfId="41" applyFont="1" applyFill="1" applyBorder="1" applyAlignment="1">
      <alignment horizontal="center" vertical="center"/>
    </xf>
    <xf numFmtId="169" fontId="31" fillId="20" borderId="17" xfId="42" applyFont="1" applyFill="1" applyBorder="1" applyAlignment="1">
      <alignment horizontal="center" vertical="center"/>
    </xf>
    <xf numFmtId="169" fontId="31" fillId="20" borderId="13" xfId="42" applyFont="1" applyFill="1" applyBorder="1" applyAlignment="1">
      <alignment horizontal="center" vertical="center"/>
    </xf>
    <xf numFmtId="169" fontId="31" fillId="20" borderId="18" xfId="42" applyFont="1" applyFill="1" applyBorder="1" applyAlignment="1">
      <alignment horizontal="center" vertical="center"/>
    </xf>
    <xf numFmtId="169" fontId="31" fillId="20" borderId="14" xfId="42" applyFont="1" applyFill="1" applyBorder="1" applyAlignment="1">
      <alignment horizontal="center" vertical="center"/>
    </xf>
    <xf numFmtId="169" fontId="31" fillId="20" borderId="10" xfId="42" applyFont="1" applyFill="1" applyBorder="1" applyAlignment="1">
      <alignment horizontal="center" vertical="center"/>
    </xf>
    <xf numFmtId="169" fontId="29" fillId="0" borderId="12" xfId="42" applyFont="1" applyFill="1" applyBorder="1" applyAlignment="1" applyProtection="1">
      <alignment horizontal="center" vertical="center"/>
    </xf>
    <xf numFmtId="169" fontId="43" fillId="20" borderId="17" xfId="42" applyFont="1" applyFill="1" applyBorder="1" applyAlignment="1">
      <alignment horizontal="center" vertical="center"/>
    </xf>
    <xf numFmtId="169" fontId="43" fillId="20" borderId="13" xfId="42" applyFont="1" applyFill="1" applyBorder="1" applyAlignment="1">
      <alignment horizontal="center" vertical="center"/>
    </xf>
    <xf numFmtId="169" fontId="43" fillId="20" borderId="18" xfId="42" applyFont="1" applyFill="1" applyBorder="1" applyAlignment="1">
      <alignment horizontal="center" vertical="center"/>
    </xf>
    <xf numFmtId="169" fontId="43" fillId="20" borderId="14" xfId="42" applyFont="1" applyFill="1" applyBorder="1" applyAlignment="1">
      <alignment horizontal="center" vertical="center"/>
    </xf>
    <xf numFmtId="169" fontId="43" fillId="20" borderId="10" xfId="42" applyFont="1" applyFill="1" applyBorder="1" applyAlignment="1">
      <alignment horizontal="center" vertical="center"/>
    </xf>
    <xf numFmtId="169" fontId="52" fillId="20" borderId="14" xfId="42" applyFont="1" applyFill="1" applyBorder="1" applyAlignment="1">
      <alignment horizontal="center" vertical="center"/>
    </xf>
    <xf numFmtId="169" fontId="52" fillId="20" borderId="10" xfId="42" applyFont="1" applyFill="1" applyBorder="1" applyAlignment="1">
      <alignment horizontal="center" vertical="center"/>
    </xf>
    <xf numFmtId="169" fontId="52" fillId="20" borderId="14" xfId="42" applyFont="1" applyFill="1" applyBorder="1" applyAlignment="1" applyProtection="1">
      <alignment horizontal="center" vertical="center"/>
    </xf>
    <xf numFmtId="169" fontId="52" fillId="20" borderId="10" xfId="42" applyFont="1" applyFill="1" applyBorder="1" applyAlignment="1" applyProtection="1">
      <alignment horizontal="center" vertical="center"/>
    </xf>
    <xf numFmtId="169" fontId="52" fillId="20" borderId="13" xfId="42" applyFont="1" applyFill="1" applyBorder="1" applyAlignment="1">
      <alignment horizontal="center" vertical="center"/>
    </xf>
    <xf numFmtId="169" fontId="52" fillId="20" borderId="14" xfId="42" quotePrefix="1" applyFont="1" applyFill="1" applyBorder="1" applyAlignment="1" applyProtection="1">
      <alignment horizontal="center" vertical="center"/>
    </xf>
    <xf numFmtId="169" fontId="52" fillId="20" borderId="10" xfId="42" quotePrefix="1" applyFont="1" applyFill="1" applyBorder="1" applyAlignment="1" applyProtection="1">
      <alignment horizontal="center" vertical="center"/>
    </xf>
    <xf numFmtId="169" fontId="52" fillId="0" borderId="0" xfId="42" applyFont="1" applyFill="1" applyBorder="1" applyAlignment="1" applyProtection="1">
      <alignment horizontal="center" vertical="center"/>
    </xf>
    <xf numFmtId="169" fontId="52" fillId="0" borderId="0" xfId="42" quotePrefix="1" applyFont="1" applyAlignment="1" applyProtection="1">
      <alignment horizontal="center" vertical="center"/>
    </xf>
    <xf numFmtId="169" fontId="52" fillId="0" borderId="12" xfId="42" quotePrefix="1" applyFont="1" applyBorder="1" applyAlignment="1" applyProtection="1">
      <alignment horizontal="center" vertical="center"/>
    </xf>
    <xf numFmtId="169" fontId="42" fillId="0" borderId="12" xfId="42" quotePrefix="1" applyFont="1" applyBorder="1" applyAlignment="1" applyProtection="1">
      <alignment horizontal="center" vertical="center"/>
    </xf>
    <xf numFmtId="168" fontId="52" fillId="20" borderId="14" xfId="0" applyFont="1" applyFill="1" applyBorder="1" applyAlignment="1" applyProtection="1">
      <alignment horizontal="center" vertical="center"/>
    </xf>
    <xf numFmtId="168" fontId="52" fillId="20" borderId="0" xfId="0" applyFont="1" applyFill="1" applyBorder="1" applyAlignment="1" applyProtection="1">
      <alignment horizontal="center" vertical="center"/>
    </xf>
    <xf numFmtId="168" fontId="52" fillId="20" borderId="10" xfId="0" applyFont="1" applyFill="1" applyBorder="1" applyAlignment="1" applyProtection="1">
      <alignment horizontal="center" vertical="center"/>
    </xf>
    <xf numFmtId="168" fontId="52" fillId="20" borderId="10" xfId="0" applyFont="1" applyFill="1" applyBorder="1" applyAlignment="1">
      <alignment horizontal="center" vertical="center"/>
    </xf>
    <xf numFmtId="168" fontId="52" fillId="20" borderId="13" xfId="0" quotePrefix="1" applyFont="1" applyFill="1" applyBorder="1" applyAlignment="1" applyProtection="1">
      <alignment horizontal="center" vertical="center"/>
    </xf>
    <xf numFmtId="168" fontId="52" fillId="20" borderId="13" xfId="0" applyFont="1" applyFill="1" applyBorder="1" applyAlignment="1">
      <alignment horizontal="center" vertical="center"/>
    </xf>
    <xf numFmtId="169" fontId="29" fillId="0" borderId="12" xfId="41" applyFont="1" applyFill="1" applyBorder="1" applyAlignment="1" applyProtection="1">
      <alignment horizontal="center" vertical="center"/>
    </xf>
    <xf numFmtId="169" fontId="31" fillId="20" borderId="10" xfId="41" quotePrefix="1" applyFont="1" applyFill="1" applyBorder="1" applyAlignment="1">
      <alignment horizontal="center" vertical="center"/>
    </xf>
    <xf numFmtId="169" fontId="31" fillId="20" borderId="13" xfId="41" applyFont="1" applyFill="1" applyBorder="1" applyAlignment="1">
      <alignment horizontal="center" vertical="center"/>
    </xf>
    <xf numFmtId="169" fontId="31" fillId="20" borderId="14" xfId="41" applyFont="1" applyFill="1" applyBorder="1" applyAlignment="1">
      <alignment horizontal="center" vertical="center"/>
    </xf>
    <xf numFmtId="169" fontId="31" fillId="20" borderId="10" xfId="41" applyFont="1" applyFill="1" applyBorder="1" applyAlignment="1">
      <alignment horizontal="center" vertical="center"/>
    </xf>
    <xf numFmtId="0" fontId="31" fillId="20" borderId="14" xfId="40" applyFont="1" applyFill="1" applyBorder="1" applyAlignment="1">
      <alignment horizontal="center" vertical="center"/>
    </xf>
    <xf numFmtId="0" fontId="31" fillId="20" borderId="10" xfId="40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31" fillId="20" borderId="13" xfId="40" applyFont="1" applyFill="1" applyBorder="1" applyAlignment="1">
      <alignment horizontal="center" vertical="center"/>
    </xf>
    <xf numFmtId="37" fontId="29" fillId="0" borderId="0" xfId="44" applyFont="1" applyFill="1" applyBorder="1" applyAlignment="1">
      <alignment horizontal="center" vertical="center"/>
    </xf>
    <xf numFmtId="0" fontId="31" fillId="0" borderId="0" xfId="40" applyFont="1" applyFill="1" applyAlignment="1">
      <alignment horizontal="center" vertical="center"/>
    </xf>
    <xf numFmtId="169" fontId="43" fillId="19" borderId="11" xfId="45" applyNumberFormat="1" applyFont="1" applyFill="1" applyBorder="1" applyAlignment="1" applyProtection="1">
      <alignment horizontal="center" vertical="center"/>
    </xf>
    <xf numFmtId="0" fontId="31" fillId="20" borderId="10" xfId="45" applyFont="1" applyFill="1" applyBorder="1" applyAlignment="1">
      <alignment horizontal="center" vertical="center"/>
    </xf>
    <xf numFmtId="0" fontId="43" fillId="20" borderId="10" xfId="45" applyFont="1" applyFill="1" applyBorder="1" applyAlignment="1">
      <alignment horizontal="center" vertical="center"/>
    </xf>
    <xf numFmtId="37" fontId="31" fillId="0" borderId="0" xfId="44" applyFont="1" applyFill="1" applyAlignment="1">
      <alignment horizontal="left" vertical="center"/>
    </xf>
    <xf numFmtId="37" fontId="29" fillId="0" borderId="0" xfId="44" applyFont="1" applyFill="1" applyAlignment="1">
      <alignment horizontal="left" vertical="center"/>
    </xf>
    <xf numFmtId="3" fontId="29" fillId="0" borderId="0" xfId="44" applyNumberFormat="1" applyFont="1" applyFill="1" applyAlignment="1">
      <alignment vertical="center"/>
    </xf>
    <xf numFmtId="37" fontId="29" fillId="0" borderId="12" xfId="44" applyFont="1" applyFill="1" applyBorder="1" applyAlignment="1">
      <alignment horizontal="left" vertical="center"/>
    </xf>
    <xf numFmtId="3" fontId="29" fillId="0" borderId="12" xfId="44" applyNumberFormat="1" applyFont="1" applyFill="1" applyBorder="1" applyAlignment="1">
      <alignment vertical="center"/>
    </xf>
    <xf numFmtId="0" fontId="31" fillId="0" borderId="0" xfId="40" quotePrefix="1" applyFont="1" applyFill="1" applyAlignment="1">
      <alignment horizontal="left"/>
    </xf>
    <xf numFmtId="0" fontId="29" fillId="0" borderId="0" xfId="40" applyFont="1" applyFill="1" applyAlignment="1"/>
    <xf numFmtId="0" fontId="31" fillId="0" borderId="0" xfId="40" applyFont="1" applyFill="1" applyAlignment="1"/>
    <xf numFmtId="192" fontId="29" fillId="0" borderId="0" xfId="40" applyNumberFormat="1" applyFont="1" applyFill="1" applyAlignment="1"/>
    <xf numFmtId="0" fontId="29" fillId="0" borderId="0" xfId="40" quotePrefix="1" applyFont="1" applyFill="1" applyAlignment="1">
      <alignment horizontal="left"/>
    </xf>
    <xf numFmtId="175" fontId="29" fillId="0" borderId="0" xfId="40" applyNumberFormat="1" applyFont="1" applyFill="1" applyAlignment="1"/>
    <xf numFmtId="181" fontId="29" fillId="0" borderId="0" xfId="40" applyNumberFormat="1" applyFont="1" applyFill="1" applyAlignment="1"/>
    <xf numFmtId="1" fontId="29" fillId="0" borderId="0" xfId="40" applyNumberFormat="1" applyFont="1" applyFill="1" applyAlignment="1"/>
    <xf numFmtId="195" fontId="29" fillId="0" borderId="0" xfId="40" applyNumberFormat="1" applyFont="1" applyFill="1" applyAlignment="1">
      <alignment horizontal="right"/>
    </xf>
    <xf numFmtId="0" fontId="29" fillId="0" borderId="0" xfId="40" applyFont="1" applyFill="1" applyAlignment="1">
      <alignment horizontal="left"/>
    </xf>
    <xf numFmtId="203" fontId="29" fillId="0" borderId="0" xfId="40" applyNumberFormat="1" applyFont="1" applyFill="1" applyAlignment="1"/>
    <xf numFmtId="174" fontId="29" fillId="0" borderId="0" xfId="40" applyNumberFormat="1" applyFont="1" applyFill="1" applyAlignment="1"/>
    <xf numFmtId="204" fontId="29" fillId="0" borderId="0" xfId="40" applyNumberFormat="1" applyFont="1" applyFill="1" applyAlignment="1"/>
    <xf numFmtId="204" fontId="29" fillId="0" borderId="0" xfId="40" applyNumberFormat="1" applyFont="1" applyFill="1" applyAlignment="1">
      <alignment horizontal="right"/>
    </xf>
    <xf numFmtId="4" fontId="29" fillId="0" borderId="0" xfId="40" applyNumberFormat="1" applyFont="1" applyFill="1" applyAlignment="1"/>
    <xf numFmtId="3" fontId="29" fillId="0" borderId="0" xfId="40" applyNumberFormat="1" applyFont="1" applyFill="1" applyAlignment="1"/>
    <xf numFmtId="175" fontId="31" fillId="0" borderId="0" xfId="40" applyNumberFormat="1" applyFont="1" applyFill="1" applyAlignment="1"/>
    <xf numFmtId="189" fontId="29" fillId="0" borderId="0" xfId="40" applyNumberFormat="1" applyFont="1" applyFill="1" applyAlignment="1"/>
    <xf numFmtId="0" fontId="31" fillId="0" borderId="0" xfId="40" applyFont="1" applyFill="1" applyBorder="1" applyAlignment="1"/>
    <xf numFmtId="0" fontId="29" fillId="0" borderId="0" xfId="40" applyFont="1" applyFill="1" applyBorder="1" applyAlignment="1"/>
    <xf numFmtId="0" fontId="34" fillId="0" borderId="0" xfId="40" quotePrefix="1" applyFont="1" applyFill="1" applyBorder="1" applyAlignment="1">
      <alignment horizontal="center"/>
    </xf>
    <xf numFmtId="203" fontId="29" fillId="0" borderId="0" xfId="40" applyNumberFormat="1" applyFont="1" applyFill="1" applyBorder="1" applyAlignment="1"/>
    <xf numFmtId="175" fontId="73" fillId="0" borderId="0" xfId="39" applyNumberFormat="1" applyFont="1" applyFill="1" applyAlignment="1" applyProtection="1">
      <alignment vertical="center"/>
    </xf>
    <xf numFmtId="3" fontId="73" fillId="0" borderId="0" xfId="39" applyNumberFormat="1" applyFont="1" applyFill="1" applyAlignment="1" applyProtection="1">
      <alignment vertical="center"/>
    </xf>
    <xf numFmtId="174" fontId="73" fillId="0" borderId="0" xfId="39" applyNumberFormat="1" applyFont="1" applyFill="1" applyBorder="1" applyAlignment="1" applyProtection="1">
      <alignment vertical="center"/>
    </xf>
    <xf numFmtId="2" fontId="73" fillId="0" borderId="10" xfId="39" applyNumberFormat="1" applyFont="1" applyFill="1" applyBorder="1" applyAlignment="1">
      <alignment vertical="center"/>
    </xf>
    <xf numFmtId="3" fontId="73" fillId="0" borderId="0" xfId="39" applyNumberFormat="1" applyFont="1" applyFill="1" applyBorder="1" applyAlignment="1" applyProtection="1">
      <alignment vertical="center"/>
    </xf>
    <xf numFmtId="175" fontId="73" fillId="0" borderId="0" xfId="39" applyNumberFormat="1" applyFont="1" applyFill="1" applyBorder="1" applyAlignment="1" applyProtection="1">
      <alignment vertical="center"/>
    </xf>
    <xf numFmtId="4" fontId="73" fillId="0" borderId="10" xfId="39" applyNumberFormat="1" applyFont="1" applyFill="1" applyBorder="1" applyAlignment="1" applyProtection="1">
      <alignment vertical="center"/>
      <protection locked="0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 xr:uid="{00000000-0005-0000-0000-00001D000000}"/>
    <cellStyle name="Incorrecto" xfId="31" builtinId="27" customBuiltin="1"/>
    <cellStyle name="Millares" xfId="32" builtinId="3"/>
    <cellStyle name="Millares [0]" xfId="33" builtinId="6"/>
    <cellStyle name="Millares 2" xfId="34" xr:uid="{00000000-0005-0000-0000-000021000000}"/>
    <cellStyle name="Millares 3" xfId="35" xr:uid="{00000000-0005-0000-0000-000022000000}"/>
    <cellStyle name="Millares_Cuadro N° 1,1-a,1-b" xfId="36" xr:uid="{00000000-0005-0000-0000-000023000000}"/>
    <cellStyle name="Neutral" xfId="37" builtinId="28" customBuiltin="1"/>
    <cellStyle name="Normal" xfId="0" builtinId="0"/>
    <cellStyle name="Normal 2" xfId="38" xr:uid="{00000000-0005-0000-0000-000026000000}"/>
    <cellStyle name="Normal 3" xfId="39" xr:uid="{00000000-0005-0000-0000-000027000000}"/>
    <cellStyle name="Normal 4" xfId="40" xr:uid="{00000000-0005-0000-0000-000028000000}"/>
    <cellStyle name="Normal 5" xfId="41" xr:uid="{00000000-0005-0000-0000-000029000000}"/>
    <cellStyle name="Normal 6" xfId="42" xr:uid="{00000000-0005-0000-0000-00002A000000}"/>
    <cellStyle name="Normal 7" xfId="43" xr:uid="{00000000-0005-0000-0000-00002B000000}"/>
    <cellStyle name="Normal 8" xfId="44" xr:uid="{00000000-0005-0000-0000-00002C000000}"/>
    <cellStyle name="Normal 9" xfId="45" xr:uid="{00000000-0005-0000-0000-00002D000000}"/>
    <cellStyle name="Normal_C-002_a" xfId="46" xr:uid="{00000000-0005-0000-0000-00002E000000}"/>
    <cellStyle name="Normal_C-30" xfId="47" xr:uid="{00000000-0005-0000-0000-00002F000000}"/>
    <cellStyle name="Normal_Hoja1" xfId="48" xr:uid="{00000000-0005-0000-0000-000030000000}"/>
    <cellStyle name="Notas" xfId="49" builtinId="10" customBuiltin="1"/>
    <cellStyle name="Porcentaje 2" xfId="50" xr:uid="{00000000-0005-0000-0000-000032000000}"/>
    <cellStyle name="Salida" xfId="51" builtinId="21" customBuiltin="1"/>
    <cellStyle name="Texto de advertencia" xfId="52" builtinId="11" customBuiltin="1"/>
    <cellStyle name="Texto explicativo" xfId="53" builtinId="53" customBuiltin="1"/>
    <cellStyle name="Título" xfId="54" builtinId="15" customBuiltin="1"/>
    <cellStyle name="Título 1" xfId="55" xr:uid="{00000000-0005-0000-0000-000037000000}"/>
    <cellStyle name="Título 2" xfId="56" builtinId="17" customBuiltin="1"/>
    <cellStyle name="Título 3" xfId="57" builtinId="18" customBuiltin="1"/>
    <cellStyle name="Total" xfId="58" builtinId="25" customBuiltin="1"/>
  </cellStyles>
  <dxfs count="0"/>
  <tableStyles count="0" defaultTableStyle="TableStyleMedium2" defaultPivotStyle="PivotStyleLight16"/>
  <colors>
    <mruColors>
      <color rgb="FFECE3D9"/>
      <color rgb="FFD3BAA4"/>
      <color rgb="FFC9BAB2"/>
      <color rgb="FFD3BFA7"/>
      <color rgb="FFC6DDCE"/>
      <color rgb="FFCDE6D6"/>
      <color rgb="FFD3EDDC"/>
      <color rgb="FFDBF7E3"/>
      <color rgb="FFC2DFBC"/>
      <color rgb="FFDED4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3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externalLink" Target="externalLinks/externalLink4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B67-C54C-AADD-AD7335DCC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791400"/>
        <c:axId val="280793360"/>
      </c:lineChart>
      <c:catAx>
        <c:axId val="280791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0793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079336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0791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18-BE45-8315-4477CA4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223344"/>
        <c:axId val="285223736"/>
      </c:lineChart>
      <c:catAx>
        <c:axId val="28522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223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5223736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223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BB0-664A-B728-756736B4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224520"/>
        <c:axId val="285224912"/>
      </c:lineChart>
      <c:catAx>
        <c:axId val="285224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224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522491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2245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BE8-8249-9A14-8F1B510C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225696"/>
        <c:axId val="285226088"/>
      </c:lineChart>
      <c:catAx>
        <c:axId val="28522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226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52260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225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62-0646-982A-568A37A2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226872"/>
        <c:axId val="286022288"/>
      </c:lineChart>
      <c:catAx>
        <c:axId val="285226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6022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0222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2268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E3-194E-BCF9-6ECBF4AA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023072"/>
        <c:axId val="286023464"/>
      </c:lineChart>
      <c:catAx>
        <c:axId val="2860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6023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02346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6023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C1-764B-9A3A-494B3137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024248"/>
        <c:axId val="286024640"/>
      </c:lineChart>
      <c:catAx>
        <c:axId val="286024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6024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02464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6024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CC-DB4B-BC81-FE83F9BD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025032"/>
        <c:axId val="286025424"/>
      </c:lineChart>
      <c:catAx>
        <c:axId val="286025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6025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02542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6025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B46-E54C-AB1C-9B0619C2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040536"/>
        <c:axId val="284040928"/>
      </c:lineChart>
      <c:catAx>
        <c:axId val="28404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404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404092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4040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A-F340-B55C-5C3642FF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041712"/>
        <c:axId val="284042104"/>
      </c:lineChart>
      <c:catAx>
        <c:axId val="28404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404210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8404210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40417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E-0F43-8883-8535F678B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042888"/>
        <c:axId val="284043280"/>
      </c:lineChart>
      <c:catAx>
        <c:axId val="284042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40432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8404328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40428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7-794D-88EB-4212FA33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044064"/>
        <c:axId val="285182440"/>
      </c:lineChart>
      <c:catAx>
        <c:axId val="28404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518244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8518244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840440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09" name="Gráfico 1">
          <a:extLst>
            <a:ext uri="{FF2B5EF4-FFF2-40B4-BE49-F238E27FC236}">
              <a16:creationId xmlns:a16="http://schemas.microsoft.com/office/drawing/2014/main" id="{CC3C6AD9-6D25-FA45-922E-29711D13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10" name="Gráfico 2">
          <a:extLst>
            <a:ext uri="{FF2B5EF4-FFF2-40B4-BE49-F238E27FC236}">
              <a16:creationId xmlns:a16="http://schemas.microsoft.com/office/drawing/2014/main" id="{DF9E610A-5AEF-0342-A718-7703E311F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1" name="Gráfico 1">
          <a:extLst>
            <a:ext uri="{FF2B5EF4-FFF2-40B4-BE49-F238E27FC236}">
              <a16:creationId xmlns:a16="http://schemas.microsoft.com/office/drawing/2014/main" id="{471F76FA-170A-1449-822B-AB02DFE2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2" name="Gráfico 2">
          <a:extLst>
            <a:ext uri="{FF2B5EF4-FFF2-40B4-BE49-F238E27FC236}">
              <a16:creationId xmlns:a16="http://schemas.microsoft.com/office/drawing/2014/main" id="{9DFC6B18-CC73-D34D-A48E-C2A297E2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3" name="Gráfico 1">
          <a:extLst>
            <a:ext uri="{FF2B5EF4-FFF2-40B4-BE49-F238E27FC236}">
              <a16:creationId xmlns:a16="http://schemas.microsoft.com/office/drawing/2014/main" id="{742AE11D-5163-0F41-AF21-5646280A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4" name="Gráfico 2">
          <a:extLst>
            <a:ext uri="{FF2B5EF4-FFF2-40B4-BE49-F238E27FC236}">
              <a16:creationId xmlns:a16="http://schemas.microsoft.com/office/drawing/2014/main" id="{7E4DB0BB-E1D0-6347-9E7A-2FBB3A8DD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graphicFrame macro="">
      <xdr:nvGraphicFramePr>
        <xdr:cNvPr id="13102" name="Gráfico 1">
          <a:extLst>
            <a:ext uri="{FF2B5EF4-FFF2-40B4-BE49-F238E27FC236}">
              <a16:creationId xmlns:a16="http://schemas.microsoft.com/office/drawing/2014/main" id="{498CE5B0-EC76-1A43-A0AD-F529E050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4126" name="Gráfico 1">
          <a:extLst>
            <a:ext uri="{FF2B5EF4-FFF2-40B4-BE49-F238E27FC236}">
              <a16:creationId xmlns:a16="http://schemas.microsoft.com/office/drawing/2014/main" id="{32FABAAF-BF8C-284A-8507-5010605A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15150" name="Gráfico 1">
          <a:extLst>
            <a:ext uri="{FF2B5EF4-FFF2-40B4-BE49-F238E27FC236}">
              <a16:creationId xmlns:a16="http://schemas.microsoft.com/office/drawing/2014/main" id="{5CAF96AC-9A03-3C48-BEA1-EE721B969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5389" name="Gráfico 1">
          <a:extLst>
            <a:ext uri="{FF2B5EF4-FFF2-40B4-BE49-F238E27FC236}">
              <a16:creationId xmlns:a16="http://schemas.microsoft.com/office/drawing/2014/main" id="{E99173EF-56CB-5246-91DE-ADD26A99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6413" name="Gráfico 1">
          <a:extLst>
            <a:ext uri="{FF2B5EF4-FFF2-40B4-BE49-F238E27FC236}">
              <a16:creationId xmlns:a16="http://schemas.microsoft.com/office/drawing/2014/main" id="{88AE0823-A211-CD4F-83E9-87915A18D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7437" name="Gráfico 1">
          <a:extLst>
            <a:ext uri="{FF2B5EF4-FFF2-40B4-BE49-F238E27FC236}">
              <a16:creationId xmlns:a16="http://schemas.microsoft.com/office/drawing/2014/main" id="{138F7FFC-D2F1-A342-A132-BF1ECC541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:/mis%20documentos/PECUARIO2000/COLO1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Mi%20Unidad/CLEON/Prod-5/Producci&#243;n-Pec(Bas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LEON/Prod-4/WINDOWS/Profiles/randrade/Escritorio/C-ALPACA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LEON/Avicola/Base/Indicadores(c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PROD-POLLO"/>
      <sheetName val="PROD-POLLO%"/>
      <sheetName val="RES-PROD-POLL"/>
      <sheetName val="CDPTOPOLLO"/>
      <sheetName val="CYPPADRES"/>
      <sheetName val="PPADPON"/>
      <sheetName val="res-padpon"/>
      <sheetName val="CDPTOPADRE"/>
      <sheetName val="CYPPONED"/>
      <sheetName val="CDPTOPONE"/>
      <sheetName val="CYPPAPOS"/>
      <sheetName val="CDPTOPAPOST"/>
      <sheetName val="movpoll"/>
      <sheetName val="COL.RES"/>
      <sheetName val="cuad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 04-99"/>
      <sheetName val="OVI 04-99"/>
      <sheetName val="POR 04-99"/>
      <sheetName val="VAC 04-99"/>
      <sheetName val="CAP 04-99"/>
      <sheetName val="ALP 04-99"/>
      <sheetName val="LLA 04-99"/>
      <sheetName val="HUE 04-99"/>
      <sheetName val="VAC-LE 04-01"/>
      <sheetName val="F AL 04-99"/>
      <sheetName val="F LL 04-99)"/>
      <sheetName val="L OV 04-99)"/>
      <sheetName val="Hoja1"/>
      <sheetName val="Resumen"/>
    </sheetNames>
    <sheetDataSet>
      <sheetData sheetId="0"/>
      <sheetData sheetId="1">
        <row r="1377">
          <cell r="E1377">
            <v>2.2559999999999998</v>
          </cell>
          <cell r="F1377">
            <v>2.3039999999999998</v>
          </cell>
          <cell r="G1377">
            <v>2.3519999999999999</v>
          </cell>
          <cell r="H1377">
            <v>2.3160000000000003</v>
          </cell>
          <cell r="I1377">
            <v>2.2680000000000002</v>
          </cell>
          <cell r="J1377">
            <v>2.2920000000000003</v>
          </cell>
          <cell r="K1377">
            <v>2.16</v>
          </cell>
          <cell r="L1377">
            <v>2.6707999999999998</v>
          </cell>
          <cell r="M1377">
            <v>2.6531400000000001</v>
          </cell>
          <cell r="N1377">
            <v>2.2680000000000002</v>
          </cell>
          <cell r="O1377">
            <v>2.2831199999999998</v>
          </cell>
          <cell r="P1377">
            <v>2.5436209999999999</v>
          </cell>
        </row>
        <row r="1380">
          <cell r="E1380">
            <v>148.49312410120001</v>
          </cell>
          <cell r="F1380">
            <v>143.14470011</v>
          </cell>
          <cell r="G1380">
            <v>150.47048811440001</v>
          </cell>
          <cell r="H1380">
            <v>158.01664850692001</v>
          </cell>
          <cell r="I1380">
            <v>164.60985771087999</v>
          </cell>
          <cell r="J1380">
            <v>171.67954250912001</v>
          </cell>
          <cell r="K1380">
            <v>172.19174892144</v>
          </cell>
          <cell r="L1380">
            <v>171.20306691484001</v>
          </cell>
          <cell r="M1380">
            <v>141.82725576518399</v>
          </cell>
          <cell r="N1380">
            <v>105.49134726336</v>
          </cell>
          <cell r="O1380">
            <v>111.35197766688</v>
          </cell>
          <cell r="P1380">
            <v>129.22690039761599</v>
          </cell>
        </row>
        <row r="1383">
          <cell r="E1383">
            <v>39.447000000000003</v>
          </cell>
          <cell r="F1383">
            <v>41.274453885649997</v>
          </cell>
          <cell r="G1383">
            <v>42.5229717004162</v>
          </cell>
          <cell r="H1383">
            <v>36.504043817093297</v>
          </cell>
          <cell r="I1383">
            <v>37.485999999999997</v>
          </cell>
          <cell r="J1383">
            <v>37.74</v>
          </cell>
          <cell r="K1383">
            <v>31.0225703238699</v>
          </cell>
          <cell r="L1383">
            <v>30.6478</v>
          </cell>
          <cell r="M1383">
            <v>32.467399999999998</v>
          </cell>
          <cell r="N1383">
            <v>38.425800000000002</v>
          </cell>
          <cell r="O1383">
            <v>38.646999999999998</v>
          </cell>
          <cell r="P1383">
            <v>42.312800000000003</v>
          </cell>
        </row>
        <row r="1386">
          <cell r="E1386">
            <v>206.24024799999998</v>
          </cell>
          <cell r="F1386">
            <v>212.59595200000001</v>
          </cell>
          <cell r="G1386">
            <v>210.552044</v>
          </cell>
          <cell r="H1386">
            <v>219.903232</v>
          </cell>
          <cell r="I1386">
            <v>225.70510400000003</v>
          </cell>
          <cell r="J1386">
            <v>232.83414000000005</v>
          </cell>
          <cell r="K1386">
            <v>220.43757600000004</v>
          </cell>
          <cell r="L1386">
            <v>219.03960400000003</v>
          </cell>
          <cell r="M1386">
            <v>214.91881200000003</v>
          </cell>
          <cell r="N1386">
            <v>217.25449600000005</v>
          </cell>
          <cell r="O1386">
            <v>208.264892</v>
          </cell>
          <cell r="P1386">
            <v>220.28670000000002</v>
          </cell>
        </row>
        <row r="1389">
          <cell r="E1389">
            <v>82.313880000000012</v>
          </cell>
          <cell r="F1389">
            <v>87.527119999999996</v>
          </cell>
          <cell r="G1389">
            <v>76.434027999999998</v>
          </cell>
          <cell r="H1389">
            <v>61.249392000000007</v>
          </cell>
          <cell r="I1389">
            <v>62.077276000000012</v>
          </cell>
          <cell r="J1389">
            <v>87.404903999999988</v>
          </cell>
          <cell r="K1389">
            <v>75.17528200000001</v>
          </cell>
          <cell r="L1389">
            <v>81.906168000000008</v>
          </cell>
          <cell r="M1389">
            <v>87.107209999999995</v>
          </cell>
          <cell r="N1389">
            <v>72.503315999999998</v>
          </cell>
          <cell r="O1389">
            <v>87.247322400000002</v>
          </cell>
          <cell r="P1389">
            <v>92.672883999999996</v>
          </cell>
        </row>
        <row r="1392">
          <cell r="E1392">
            <v>55.726480000000009</v>
          </cell>
          <cell r="F1392">
            <v>62.061720000000008</v>
          </cell>
          <cell r="G1392">
            <v>60.064728000000002</v>
          </cell>
          <cell r="H1392">
            <v>46.846152000000004</v>
          </cell>
          <cell r="I1392">
            <v>42.795432000000005</v>
          </cell>
          <cell r="J1392">
            <v>58.62030399999999</v>
          </cell>
          <cell r="K1392">
            <v>50.204280000000004</v>
          </cell>
          <cell r="L1392">
            <v>53.898727999999998</v>
          </cell>
          <cell r="M1392">
            <v>58.573935999999982</v>
          </cell>
          <cell r="N1392">
            <v>43.601376000000002</v>
          </cell>
          <cell r="O1392">
            <v>54.968212400000006</v>
          </cell>
          <cell r="P1392">
            <v>61.449743999999988</v>
          </cell>
        </row>
        <row r="1395">
          <cell r="E1395">
            <v>22.741</v>
          </cell>
          <cell r="F1395">
            <v>21.986999999999998</v>
          </cell>
          <cell r="G1395">
            <v>13.5647</v>
          </cell>
          <cell r="H1395">
            <v>10.538639999999999</v>
          </cell>
          <cell r="I1395">
            <v>13.239000000000001</v>
          </cell>
          <cell r="J1395">
            <v>23.641200000000001</v>
          </cell>
          <cell r="K1395">
            <v>20.769200000000001</v>
          </cell>
          <cell r="L1395">
            <v>24.3947</v>
          </cell>
          <cell r="M1395">
            <v>24.864874</v>
          </cell>
          <cell r="N1395">
            <v>25.341200000000001</v>
          </cell>
          <cell r="O1395">
            <v>29.268699999999999</v>
          </cell>
          <cell r="P1395">
            <v>28.24</v>
          </cell>
        </row>
        <row r="1398">
          <cell r="E1398">
            <v>3.8464</v>
          </cell>
          <cell r="F1398">
            <v>3.4784000000000002</v>
          </cell>
          <cell r="G1398">
            <v>2.8046000000000002</v>
          </cell>
          <cell r="H1398">
            <v>3.8645999999999998</v>
          </cell>
          <cell r="I1398">
            <v>6.0428439999999997</v>
          </cell>
          <cell r="J1398">
            <v>5.1433999999999997</v>
          </cell>
          <cell r="K1398">
            <v>4.2018019999999998</v>
          </cell>
          <cell r="L1398">
            <v>3.6127400000000001</v>
          </cell>
          <cell r="M1398">
            <v>3.6684000000000001</v>
          </cell>
          <cell r="N1398">
            <v>3.56074</v>
          </cell>
          <cell r="O1398">
            <v>3.0104099999999998</v>
          </cell>
          <cell r="P1398">
            <v>2.9831400000000001</v>
          </cell>
        </row>
        <row r="1401">
          <cell r="E1401">
            <v>4.4444000000000008</v>
          </cell>
          <cell r="F1401">
            <v>3.7768000000000002</v>
          </cell>
          <cell r="G1401">
            <v>3.5</v>
          </cell>
          <cell r="H1401">
            <v>2.9412000000000003</v>
          </cell>
          <cell r="I1401">
            <v>3.5028000000000015</v>
          </cell>
          <cell r="J1401">
            <v>3.8356000000000017</v>
          </cell>
          <cell r="K1401">
            <v>4.1916000000000011</v>
          </cell>
          <cell r="L1401">
            <v>3.8888000000000016</v>
          </cell>
          <cell r="M1401">
            <v>4.3024000000000013</v>
          </cell>
          <cell r="N1401">
            <v>4.12</v>
          </cell>
          <cell r="O1401">
            <v>4.4960000000000013</v>
          </cell>
          <cell r="P1401">
            <v>7.7068000000000003</v>
          </cell>
        </row>
        <row r="1404">
          <cell r="E1404">
            <v>115.901</v>
          </cell>
          <cell r="F1404">
            <v>113.9811</v>
          </cell>
          <cell r="G1404">
            <v>126.89410815215099</v>
          </cell>
          <cell r="H1404">
            <v>120.94484999999999</v>
          </cell>
          <cell r="I1404">
            <v>114.877145</v>
          </cell>
          <cell r="J1404">
            <v>105.16546336509499</v>
          </cell>
          <cell r="K1404">
            <v>117.58302437020811</v>
          </cell>
          <cell r="L1404">
            <v>118.2</v>
          </cell>
          <cell r="M1404">
            <v>123.2655</v>
          </cell>
          <cell r="N1404">
            <v>123.899061</v>
          </cell>
          <cell r="O1404">
            <v>124.0012071</v>
          </cell>
          <cell r="P1404">
            <v>116.81934208775189</v>
          </cell>
        </row>
        <row r="1407">
          <cell r="E1407">
            <v>55.395479999999999</v>
          </cell>
          <cell r="F1407">
            <v>54.928520000000006</v>
          </cell>
          <cell r="G1407">
            <v>52.557740000000003</v>
          </cell>
          <cell r="H1407">
            <v>58.645440000000008</v>
          </cell>
          <cell r="I1407">
            <v>54.905740000000002</v>
          </cell>
          <cell r="J1407">
            <v>59.767899999999997</v>
          </cell>
          <cell r="K1407">
            <v>60.440399999999997</v>
          </cell>
          <cell r="L1407">
            <v>67.66198</v>
          </cell>
          <cell r="M1407">
            <v>65.379840000000002</v>
          </cell>
          <cell r="N1407">
            <v>59.898952000000008</v>
          </cell>
          <cell r="O1407">
            <v>57.395500000000013</v>
          </cell>
          <cell r="P1407">
            <v>60.676200000000001</v>
          </cell>
        </row>
        <row r="1410">
          <cell r="E1410">
            <v>8.1916344953963591</v>
          </cell>
          <cell r="F1410">
            <v>8.2536694591863302</v>
          </cell>
          <cell r="G1410">
            <v>8.9639845185146996</v>
          </cell>
          <cell r="H1410">
            <v>9.9922336359441992</v>
          </cell>
          <cell r="I1410">
            <v>12.4779963236863</v>
          </cell>
          <cell r="J1410">
            <v>11.321052909032399</v>
          </cell>
          <cell r="K1410">
            <v>12.8597648237324</v>
          </cell>
          <cell r="L1410">
            <v>13.5271093626384</v>
          </cell>
          <cell r="M1410">
            <v>14.227096691271999</v>
          </cell>
          <cell r="N1410">
            <v>14.772954085548999</v>
          </cell>
          <cell r="O1410">
            <v>12.746128639573699</v>
          </cell>
          <cell r="P1410">
            <v>10.955439999999999</v>
          </cell>
        </row>
        <row r="1413">
          <cell r="E1413">
            <v>136.75273200000001</v>
          </cell>
          <cell r="F1413">
            <v>138.69080000000005</v>
          </cell>
          <cell r="G1413">
            <v>140.25839999999997</v>
          </cell>
          <cell r="H1413">
            <v>143.35400000000004</v>
          </cell>
          <cell r="I1413">
            <v>144.84920000000002</v>
          </cell>
          <cell r="J1413">
            <v>143.78399999999999</v>
          </cell>
          <cell r="K1413">
            <v>164.06479999999999</v>
          </cell>
          <cell r="L1413">
            <v>165.55800000000005</v>
          </cell>
          <cell r="M1413">
            <v>148.09640000000007</v>
          </cell>
          <cell r="N1413">
            <v>152.77800000000008</v>
          </cell>
          <cell r="O1413">
            <v>137.40000000000003</v>
          </cell>
          <cell r="P1413">
            <v>145.39520000000002</v>
          </cell>
        </row>
        <row r="1416">
          <cell r="E1416">
            <v>60.379516000000017</v>
          </cell>
          <cell r="F1416">
            <v>68.547540000000012</v>
          </cell>
          <cell r="G1416">
            <v>87.530383999999998</v>
          </cell>
          <cell r="H1416">
            <v>122.72998000000001</v>
          </cell>
          <cell r="I1416">
            <v>152.01216800000003</v>
          </cell>
          <cell r="J1416">
            <v>170.80923200000004</v>
          </cell>
          <cell r="K1416">
            <v>156.81454400000004</v>
          </cell>
          <cell r="L1416">
            <v>135.42038799999997</v>
          </cell>
          <cell r="M1416">
            <v>79.431415999999999</v>
          </cell>
          <cell r="N1416">
            <v>76.009815999999987</v>
          </cell>
          <cell r="O1416">
            <v>104.934</v>
          </cell>
          <cell r="P1416">
            <v>151.58256</v>
          </cell>
        </row>
        <row r="1419">
          <cell r="E1419">
            <v>264.58800000000008</v>
          </cell>
          <cell r="F1419">
            <v>258.9747999999999</v>
          </cell>
          <cell r="G1419">
            <v>260.8152</v>
          </cell>
          <cell r="H1419">
            <v>258.89960000000013</v>
          </cell>
          <cell r="I1419">
            <v>257.22800000000001</v>
          </cell>
          <cell r="J1419">
            <v>267.47680000000014</v>
          </cell>
          <cell r="K1419">
            <v>271.25319999999994</v>
          </cell>
          <cell r="L1419">
            <v>268.23280000000005</v>
          </cell>
          <cell r="M1419">
            <v>269.82679999999976</v>
          </cell>
          <cell r="N1419">
            <v>269.54880000000009</v>
          </cell>
          <cell r="O1419">
            <v>271.39479999999992</v>
          </cell>
          <cell r="P1419">
            <v>285.91280000000006</v>
          </cell>
        </row>
        <row r="1422">
          <cell r="E1422">
            <v>108.04500000000002</v>
          </cell>
          <cell r="F1422">
            <v>103.170447</v>
          </cell>
          <cell r="G1422">
            <v>99.873999999999995</v>
          </cell>
          <cell r="H1422">
            <v>106.3687</v>
          </cell>
          <cell r="I1422">
            <v>122.9457</v>
          </cell>
          <cell r="J1422">
            <v>138.41370000000001</v>
          </cell>
          <cell r="K1422">
            <v>98.064710000000005</v>
          </cell>
          <cell r="L1422">
            <v>97.397099999999995</v>
          </cell>
          <cell r="M1422">
            <v>116.0468</v>
          </cell>
          <cell r="N1422">
            <v>116.39709999999999</v>
          </cell>
          <cell r="O1422">
            <v>109.3647</v>
          </cell>
          <cell r="P1422">
            <v>107.9324</v>
          </cell>
        </row>
        <row r="1425">
          <cell r="E1425">
            <v>171.41800000000001</v>
          </cell>
          <cell r="F1425">
            <v>166.9863</v>
          </cell>
          <cell r="G1425">
            <v>171.88339999999999</v>
          </cell>
          <cell r="H1425">
            <v>166.5419</v>
          </cell>
          <cell r="I1425">
            <v>175.60570000000001</v>
          </cell>
          <cell r="J1425">
            <v>175.44490000000002</v>
          </cell>
          <cell r="K1425">
            <v>171.52419999999998</v>
          </cell>
          <cell r="L1425">
            <v>169.37729999999999</v>
          </cell>
          <cell r="M1425">
            <v>168.0899</v>
          </cell>
          <cell r="N1425">
            <v>167.83709999999999</v>
          </cell>
          <cell r="O1425">
            <v>167.19129999999998</v>
          </cell>
          <cell r="P1425">
            <v>168.9246</v>
          </cell>
        </row>
        <row r="1428">
          <cell r="E1428">
            <v>5.9310000000000009</v>
          </cell>
          <cell r="F1428">
            <v>5.63</v>
          </cell>
          <cell r="G1428">
            <v>6.1929999999999996</v>
          </cell>
          <cell r="H1428">
            <v>4.2839999999999998</v>
          </cell>
          <cell r="I1428">
            <v>5.1661999999999999</v>
          </cell>
          <cell r="J1428">
            <v>6.1140000000000008</v>
          </cell>
          <cell r="K1428">
            <v>5.4737499999999999</v>
          </cell>
          <cell r="L1428">
            <v>6.2263999999999999</v>
          </cell>
          <cell r="M1428">
            <v>6.7604999999999986</v>
          </cell>
          <cell r="N1428">
            <v>7.3719999999999999</v>
          </cell>
          <cell r="O1428">
            <v>6.3994</v>
          </cell>
          <cell r="P1428">
            <v>5.6522999999999994</v>
          </cell>
        </row>
        <row r="1431">
          <cell r="E1431">
            <v>13.540399999999998</v>
          </cell>
          <cell r="F1431">
            <v>14.316000000000001</v>
          </cell>
          <cell r="G1431">
            <v>15.407999999999996</v>
          </cell>
          <cell r="H1431">
            <v>15.558399999999999</v>
          </cell>
          <cell r="I1431">
            <v>16.376000000000001</v>
          </cell>
          <cell r="J1431">
            <v>16.384</v>
          </cell>
          <cell r="K1431">
            <v>17.02480000000001</v>
          </cell>
          <cell r="L1431">
            <v>17.352</v>
          </cell>
          <cell r="M1431">
            <v>17.651999999999997</v>
          </cell>
          <cell r="N1431">
            <v>16.800800000000002</v>
          </cell>
          <cell r="O1431">
            <v>17.66</v>
          </cell>
          <cell r="P1431">
            <v>19.012</v>
          </cell>
        </row>
        <row r="1434">
          <cell r="E1434">
            <v>106.2268</v>
          </cell>
          <cell r="F1434">
            <v>108.31960000000001</v>
          </cell>
          <cell r="G1434">
            <v>133.82980000000001</v>
          </cell>
          <cell r="H1434">
            <v>151.00039999999998</v>
          </cell>
          <cell r="I1434">
            <v>196.24280000000002</v>
          </cell>
          <cell r="J1434">
            <v>167.78960000000001</v>
          </cell>
          <cell r="K1434">
            <v>176.27480000000003</v>
          </cell>
          <cell r="L1434">
            <v>155.126</v>
          </cell>
          <cell r="M1434">
            <v>128.1276</v>
          </cell>
          <cell r="N1434">
            <v>121.17160000000001</v>
          </cell>
          <cell r="O1434">
            <v>137.19159999999999</v>
          </cell>
          <cell r="P1434">
            <v>155.0564</v>
          </cell>
        </row>
        <row r="1437">
          <cell r="E1437">
            <v>74.044499999999999</v>
          </cell>
          <cell r="F1437">
            <v>74.452079999999995</v>
          </cell>
          <cell r="G1437">
            <v>72.914000000000001</v>
          </cell>
          <cell r="H1437">
            <v>71.936700000000002</v>
          </cell>
          <cell r="I1437">
            <v>72.902699999999996</v>
          </cell>
          <cell r="J1437">
            <v>73.373099999999994</v>
          </cell>
          <cell r="K1437">
            <v>73.552599999999998</v>
          </cell>
          <cell r="L1437">
            <v>69.840209999999999</v>
          </cell>
          <cell r="M1437">
            <v>68.705686999999998</v>
          </cell>
          <cell r="N1437">
            <v>68.333799999999997</v>
          </cell>
          <cell r="O1437">
            <v>63.645799999999994</v>
          </cell>
          <cell r="P1437">
            <v>64.724999999999994</v>
          </cell>
        </row>
        <row r="1440">
          <cell r="E1440">
            <v>37.745800000000003</v>
          </cell>
          <cell r="F1440">
            <v>39.123309999999996</v>
          </cell>
          <cell r="G1440">
            <v>39.466999999999999</v>
          </cell>
          <cell r="H1440">
            <v>39.466999999999999</v>
          </cell>
          <cell r="I1440">
            <v>39.777999999999999</v>
          </cell>
          <cell r="J1440">
            <v>39.941000000000003</v>
          </cell>
          <cell r="K1440">
            <v>39.9848</v>
          </cell>
          <cell r="L1440">
            <v>38.372999999999998</v>
          </cell>
          <cell r="M1440">
            <v>37.8414</v>
          </cell>
          <cell r="N1440">
            <v>37.893999999999998</v>
          </cell>
          <cell r="O1440">
            <v>33.177999999999997</v>
          </cell>
          <cell r="P1440">
            <v>33.256999999999998</v>
          </cell>
        </row>
        <row r="1443">
          <cell r="E1443">
            <v>36.298699999999997</v>
          </cell>
          <cell r="F1443">
            <v>35.328769999999999</v>
          </cell>
          <cell r="G1443">
            <v>33.447000000000003</v>
          </cell>
          <cell r="H1443">
            <v>32.469700000000003</v>
          </cell>
          <cell r="I1443">
            <v>33.124699999999997</v>
          </cell>
          <cell r="J1443">
            <v>33.432099999999998</v>
          </cell>
          <cell r="K1443">
            <v>33.567799999999998</v>
          </cell>
          <cell r="L1443">
            <v>31.467210000000001</v>
          </cell>
          <cell r="M1443">
            <v>30.864287000000001</v>
          </cell>
          <cell r="N1443">
            <v>30.439800000000002</v>
          </cell>
          <cell r="O1443">
            <v>30.4678</v>
          </cell>
          <cell r="P1443">
            <v>31.468</v>
          </cell>
        </row>
        <row r="1446">
          <cell r="E1446">
            <v>279.15359999999998</v>
          </cell>
          <cell r="F1446">
            <v>311.83960000000013</v>
          </cell>
          <cell r="G1446">
            <v>337.64440000000013</v>
          </cell>
          <cell r="H1446">
            <v>361.92039999999992</v>
          </cell>
          <cell r="I1446">
            <v>377.15039999999999</v>
          </cell>
          <cell r="J1446">
            <v>398.82399999999984</v>
          </cell>
          <cell r="K1446">
            <v>379.61520000000007</v>
          </cell>
          <cell r="L1446">
            <v>357.60120000000006</v>
          </cell>
          <cell r="M1446">
            <v>333.64959999999996</v>
          </cell>
          <cell r="N1446">
            <v>304.28800000000012</v>
          </cell>
          <cell r="O1446">
            <v>273.0288000000001</v>
          </cell>
          <cell r="P1446">
            <v>253.67</v>
          </cell>
        </row>
        <row r="1449">
          <cell r="E1449">
            <v>471.48800000000006</v>
          </cell>
          <cell r="F1449">
            <v>567.74300000000005</v>
          </cell>
          <cell r="G1449">
            <v>644.99600000000021</v>
          </cell>
          <cell r="H1449">
            <v>892.87399999999991</v>
          </cell>
          <cell r="I1449">
            <v>920.7</v>
          </cell>
          <cell r="J1449">
            <v>894.90700000000015</v>
          </cell>
          <cell r="K1449">
            <v>829.48300000000017</v>
          </cell>
          <cell r="L1449">
            <v>791.96799999999996</v>
          </cell>
          <cell r="M1449">
            <v>705.01099999999997</v>
          </cell>
          <cell r="N1449">
            <v>608.07799999999997</v>
          </cell>
          <cell r="O1449">
            <v>603.83500000000004</v>
          </cell>
          <cell r="P1449">
            <v>538.77499999999998</v>
          </cell>
        </row>
        <row r="1452">
          <cell r="E1452">
            <v>5.1059999999999999</v>
          </cell>
          <cell r="F1452">
            <v>5.1424000000000003</v>
          </cell>
          <cell r="G1452">
            <v>5.07</v>
          </cell>
          <cell r="H1452">
            <v>4.9892000000000003</v>
          </cell>
          <cell r="I1452">
            <v>4.8635999999999999</v>
          </cell>
          <cell r="J1452">
            <v>4.88</v>
          </cell>
          <cell r="K1452">
            <v>5.1063999999999998</v>
          </cell>
          <cell r="L1452">
            <v>4.9527999999999981</v>
          </cell>
          <cell r="M1452">
            <v>4.9203999999999972</v>
          </cell>
          <cell r="N1452">
            <v>4.8696000000000002</v>
          </cell>
          <cell r="O1452">
            <v>4.7695999999999996</v>
          </cell>
          <cell r="P1452">
            <v>5.9121200000000007</v>
          </cell>
        </row>
        <row r="1455">
          <cell r="E1455">
            <v>2.8928000000000007</v>
          </cell>
          <cell r="F1455">
            <v>2.6436000000000002</v>
          </cell>
          <cell r="G1455">
            <v>2.5716000000000001</v>
          </cell>
          <cell r="H1455">
            <v>1.8860000000000001</v>
          </cell>
          <cell r="I1455">
            <v>1.8899999999999997</v>
          </cell>
          <cell r="J1455">
            <v>1.6520000000000001</v>
          </cell>
          <cell r="K1455">
            <v>1.8835999999999999</v>
          </cell>
          <cell r="L1455">
            <v>2.0608</v>
          </cell>
          <cell r="M1455">
            <v>2.5511999999999997</v>
          </cell>
          <cell r="N1455">
            <v>2.6420000000000003</v>
          </cell>
          <cell r="O1455">
            <v>3.1468000000000007</v>
          </cell>
          <cell r="P1455">
            <v>3.0356000000000005</v>
          </cell>
        </row>
        <row r="1458">
          <cell r="E1458">
            <v>1.768</v>
          </cell>
          <cell r="F1458">
            <v>1.66</v>
          </cell>
          <cell r="G1458">
            <v>1.8408</v>
          </cell>
          <cell r="H1458">
            <v>1.6160000000000001</v>
          </cell>
          <cell r="I1458">
            <v>2.0185599999999999</v>
          </cell>
          <cell r="J1458">
            <v>2.2772000000000001</v>
          </cell>
          <cell r="K1458">
            <v>2.3919999999999999</v>
          </cell>
          <cell r="L1458">
            <v>2.4119999999999999</v>
          </cell>
          <cell r="M1458">
            <v>2.8479999999999999</v>
          </cell>
          <cell r="N1458">
            <v>2.8450000000000002</v>
          </cell>
          <cell r="O1458">
            <v>3.2159999999999997</v>
          </cell>
          <cell r="P1458">
            <v>4.1040000000000001</v>
          </cell>
        </row>
        <row r="1461">
          <cell r="E1461">
            <v>2.5950000000000002</v>
          </cell>
          <cell r="F1461">
            <v>2.4500000000000002</v>
          </cell>
          <cell r="G1461">
            <v>2.2799999999999998</v>
          </cell>
          <cell r="H1461">
            <v>2.4200000000000004</v>
          </cell>
          <cell r="I1461">
            <v>2.4570000000000003</v>
          </cell>
          <cell r="J1461">
            <v>2.5050000000000003</v>
          </cell>
          <cell r="K1461">
            <v>2.2650000000000001</v>
          </cell>
          <cell r="L1461">
            <v>2.2600000000000002</v>
          </cell>
          <cell r="M1461">
            <v>2.23</v>
          </cell>
          <cell r="N1461">
            <v>2.4500000000000002</v>
          </cell>
          <cell r="O1461">
            <v>2.4340000000000006</v>
          </cell>
          <cell r="P1461">
            <v>2.5449999999999999</v>
          </cell>
        </row>
      </sheetData>
      <sheetData sheetId="2"/>
      <sheetData sheetId="3">
        <row r="1376">
          <cell r="E1376">
            <v>309</v>
          </cell>
          <cell r="F1376">
            <v>289</v>
          </cell>
          <cell r="G1376">
            <v>312</v>
          </cell>
          <cell r="H1376">
            <v>294</v>
          </cell>
          <cell r="I1376">
            <v>327</v>
          </cell>
          <cell r="J1376">
            <v>304</v>
          </cell>
          <cell r="K1376">
            <v>261</v>
          </cell>
          <cell r="L1376">
            <v>264</v>
          </cell>
          <cell r="M1376">
            <v>316</v>
          </cell>
          <cell r="N1376">
            <v>303</v>
          </cell>
          <cell r="O1376">
            <v>357</v>
          </cell>
          <cell r="P1376">
            <v>332</v>
          </cell>
        </row>
        <row r="1377">
          <cell r="E1377">
            <v>45.281799999999997</v>
          </cell>
          <cell r="F1377">
            <v>45.271599999999999</v>
          </cell>
          <cell r="G1377">
            <v>45.680799999999998</v>
          </cell>
          <cell r="H1377">
            <v>45.619599999999998</v>
          </cell>
          <cell r="I1377">
            <v>47.365400000000001</v>
          </cell>
          <cell r="J1377">
            <v>45.676499999999997</v>
          </cell>
          <cell r="K1377">
            <v>39.2532</v>
          </cell>
          <cell r="L1377">
            <v>39.258699999999997</v>
          </cell>
          <cell r="M1377">
            <v>48.465269999999997</v>
          </cell>
          <cell r="N1377">
            <v>47.529800000000002</v>
          </cell>
          <cell r="O1377">
            <v>54.640999999999998</v>
          </cell>
          <cell r="P1377">
            <v>51.126399999999997</v>
          </cell>
        </row>
        <row r="1379">
          <cell r="E1379">
            <v>3519</v>
          </cell>
          <cell r="F1379">
            <v>3736</v>
          </cell>
          <cell r="G1379">
            <v>4089</v>
          </cell>
          <cell r="H1379">
            <v>3958</v>
          </cell>
          <cell r="I1379">
            <v>4104.7632342247998</v>
          </cell>
          <cell r="J1379">
            <v>4251.3619211614005</v>
          </cell>
          <cell r="K1379">
            <v>4046</v>
          </cell>
          <cell r="L1379">
            <v>4138</v>
          </cell>
          <cell r="M1379">
            <v>3853</v>
          </cell>
          <cell r="N1379">
            <v>3906</v>
          </cell>
          <cell r="O1379">
            <v>4320</v>
          </cell>
          <cell r="P1379">
            <v>3480</v>
          </cell>
        </row>
        <row r="1380">
          <cell r="E1380">
            <v>520.97591414547708</v>
          </cell>
          <cell r="F1380">
            <v>585.10604999038401</v>
          </cell>
          <cell r="G1380">
            <v>658.97146851481727</v>
          </cell>
          <cell r="H1380">
            <v>601.24247243853642</v>
          </cell>
          <cell r="I1380">
            <v>615.54163398593244</v>
          </cell>
          <cell r="J1380">
            <v>610.25592644590483</v>
          </cell>
          <cell r="K1380">
            <v>587.27582524542629</v>
          </cell>
          <cell r="L1380">
            <v>655.56744171991818</v>
          </cell>
          <cell r="M1380">
            <v>629.33887716543109</v>
          </cell>
          <cell r="N1380">
            <v>590.6850879297366</v>
          </cell>
          <cell r="O1380">
            <v>671.50636838906098</v>
          </cell>
          <cell r="P1380">
            <v>556.75452050117065</v>
          </cell>
        </row>
        <row r="1382">
          <cell r="E1382">
            <v>1973.48</v>
          </cell>
          <cell r="F1382">
            <v>2221</v>
          </cell>
          <cell r="G1382">
            <v>1914</v>
          </cell>
          <cell r="H1382">
            <v>1867.0473999999999</v>
          </cell>
          <cell r="I1382">
            <v>1802</v>
          </cell>
          <cell r="J1382">
            <v>1796.1</v>
          </cell>
          <cell r="K1382">
            <v>1441</v>
          </cell>
          <cell r="L1382">
            <v>1398</v>
          </cell>
          <cell r="M1382">
            <v>1458</v>
          </cell>
          <cell r="N1382">
            <v>1432</v>
          </cell>
          <cell r="O1382">
            <v>1507</v>
          </cell>
          <cell r="P1382">
            <v>1620</v>
          </cell>
        </row>
        <row r="1383">
          <cell r="E1383">
            <v>273.04777578442202</v>
          </cell>
          <cell r="F1383">
            <v>307.25562943522698</v>
          </cell>
          <cell r="G1383">
            <v>269.55177024174998</v>
          </cell>
          <cell r="H1383">
            <v>270.892395528262</v>
          </cell>
          <cell r="I1383">
            <v>275.47300000000001</v>
          </cell>
          <cell r="J1383">
            <v>272.34100000000001</v>
          </cell>
          <cell r="K1383">
            <v>214.95222054848799</v>
          </cell>
          <cell r="L1383">
            <v>217.369</v>
          </cell>
          <cell r="M1383">
            <v>219.38</v>
          </cell>
          <cell r="N1383">
            <v>220.34710000000001</v>
          </cell>
          <cell r="O1383">
            <v>225.3785</v>
          </cell>
          <cell r="P1383">
            <v>236.86340000000001</v>
          </cell>
        </row>
        <row r="1385">
          <cell r="E1385">
            <v>4887</v>
          </cell>
          <cell r="F1385">
            <v>4896</v>
          </cell>
          <cell r="G1385">
            <v>4919</v>
          </cell>
          <cell r="H1385">
            <v>4964</v>
          </cell>
          <cell r="I1385">
            <v>4930</v>
          </cell>
          <cell r="J1385">
            <v>5006</v>
          </cell>
          <cell r="K1385">
            <v>5385</v>
          </cell>
          <cell r="L1385">
            <v>5556</v>
          </cell>
          <cell r="M1385">
            <v>5207</v>
          </cell>
          <cell r="N1385">
            <v>5238</v>
          </cell>
          <cell r="O1385">
            <v>5035</v>
          </cell>
          <cell r="P1385">
            <v>4963</v>
          </cell>
        </row>
        <row r="1386">
          <cell r="E1386">
            <v>704.52707639999994</v>
          </cell>
          <cell r="F1386">
            <v>702.30579689999979</v>
          </cell>
          <cell r="G1386">
            <v>695.58107460000008</v>
          </cell>
          <cell r="H1386">
            <v>698.29785990000005</v>
          </cell>
          <cell r="I1386">
            <v>681.03545639999982</v>
          </cell>
          <cell r="J1386">
            <v>694.45967640000015</v>
          </cell>
          <cell r="K1386">
            <v>755.81608319999987</v>
          </cell>
          <cell r="L1386">
            <v>781.80867180000018</v>
          </cell>
          <cell r="M1386">
            <v>732.62137500000017</v>
          </cell>
          <cell r="N1386">
            <v>756.53112869999995</v>
          </cell>
          <cell r="O1386">
            <v>721.21881029999997</v>
          </cell>
          <cell r="P1386">
            <v>722.87942639999994</v>
          </cell>
        </row>
        <row r="1388">
          <cell r="E1388">
            <v>14866</v>
          </cell>
          <cell r="F1388">
            <v>15561.4</v>
          </cell>
          <cell r="G1388">
            <v>14134</v>
          </cell>
          <cell r="H1388">
            <v>14435</v>
          </cell>
          <cell r="I1388">
            <v>15736</v>
          </cell>
          <cell r="J1388">
            <v>15712</v>
          </cell>
          <cell r="K1388">
            <v>16266</v>
          </cell>
          <cell r="L1388">
            <v>15881</v>
          </cell>
          <cell r="M1388">
            <v>17823</v>
          </cell>
          <cell r="N1388">
            <v>14433</v>
          </cell>
          <cell r="O1388">
            <v>15067</v>
          </cell>
          <cell r="P1388">
            <v>14654</v>
          </cell>
        </row>
        <row r="1389">
          <cell r="E1389">
            <v>1898.9067600000001</v>
          </cell>
          <cell r="F1389">
            <v>2014.0008400000004</v>
          </cell>
          <cell r="G1389">
            <v>1860.9539299999997</v>
          </cell>
          <cell r="H1389">
            <v>1883.50351</v>
          </cell>
          <cell r="I1389">
            <v>2060.7450567999999</v>
          </cell>
          <cell r="J1389">
            <v>2087.5167200000001</v>
          </cell>
          <cell r="K1389">
            <v>2280.9978174000003</v>
          </cell>
          <cell r="L1389">
            <v>2162.5447199999999</v>
          </cell>
          <cell r="M1389">
            <v>2144.2844399999999</v>
          </cell>
          <cell r="N1389">
            <v>1928.26567</v>
          </cell>
          <cell r="O1389">
            <v>1991.4085099999998</v>
          </cell>
          <cell r="P1389">
            <v>1939.5301909499999</v>
          </cell>
        </row>
        <row r="1391">
          <cell r="E1391">
            <v>7992</v>
          </cell>
          <cell r="F1391">
            <v>8501</v>
          </cell>
          <cell r="G1391">
            <v>8139</v>
          </cell>
          <cell r="H1391">
            <v>7520</v>
          </cell>
          <cell r="I1391">
            <v>7886</v>
          </cell>
          <cell r="J1391">
            <v>8408</v>
          </cell>
          <cell r="K1391">
            <v>9310</v>
          </cell>
          <cell r="L1391">
            <v>9389</v>
          </cell>
          <cell r="M1391">
            <v>10839</v>
          </cell>
          <cell r="N1391">
            <v>8029</v>
          </cell>
          <cell r="O1391">
            <v>8205</v>
          </cell>
          <cell r="P1391">
            <v>8218</v>
          </cell>
        </row>
        <row r="1392">
          <cell r="E1392">
            <v>976.08440999999993</v>
          </cell>
          <cell r="F1392">
            <v>1052.1804900000002</v>
          </cell>
          <cell r="G1392">
            <v>997.73492999999985</v>
          </cell>
          <cell r="H1392">
            <v>918.61506000000008</v>
          </cell>
          <cell r="I1392">
            <v>966.42654000000016</v>
          </cell>
          <cell r="J1392">
            <v>1023.77655</v>
          </cell>
          <cell r="K1392">
            <v>1282.6347000000001</v>
          </cell>
          <cell r="L1392">
            <v>1204.6924199999999</v>
          </cell>
          <cell r="M1392">
            <v>1095.97164</v>
          </cell>
          <cell r="N1392">
            <v>997.58396999999991</v>
          </cell>
          <cell r="O1392">
            <v>963.9668099999999</v>
          </cell>
          <cell r="P1392">
            <v>977.80609095</v>
          </cell>
        </row>
        <row r="1394">
          <cell r="E1394">
            <v>4670</v>
          </cell>
          <cell r="F1394">
            <v>4670</v>
          </cell>
          <cell r="G1394">
            <v>3948</v>
          </cell>
          <cell r="H1394">
            <v>4036</v>
          </cell>
          <cell r="I1394">
            <v>4535</v>
          </cell>
          <cell r="J1394">
            <v>4055</v>
          </cell>
          <cell r="K1394">
            <v>4253</v>
          </cell>
          <cell r="L1394">
            <v>4032</v>
          </cell>
          <cell r="M1394">
            <v>4602</v>
          </cell>
          <cell r="N1394">
            <v>4114</v>
          </cell>
          <cell r="O1394">
            <v>4698</v>
          </cell>
          <cell r="P1394">
            <v>4237</v>
          </cell>
        </row>
        <row r="1395">
          <cell r="E1395">
            <v>587.41035000000022</v>
          </cell>
          <cell r="F1395">
            <v>599.41034999999999</v>
          </cell>
          <cell r="G1395">
            <v>550.74599999999998</v>
          </cell>
          <cell r="H1395">
            <v>535.52374999999995</v>
          </cell>
          <cell r="I1395">
            <v>596.40878999999995</v>
          </cell>
          <cell r="J1395">
            <v>550.27317000000005</v>
          </cell>
          <cell r="K1395">
            <v>587.32212000000004</v>
          </cell>
          <cell r="L1395">
            <v>575.47619999999995</v>
          </cell>
          <cell r="M1395">
            <v>678.34810000000004</v>
          </cell>
          <cell r="N1395">
            <v>570.31470000000002</v>
          </cell>
          <cell r="O1395">
            <v>673.12469999999996</v>
          </cell>
          <cell r="P1395">
            <v>605.3347</v>
          </cell>
        </row>
        <row r="1397">
          <cell r="E1397">
            <v>2204</v>
          </cell>
          <cell r="F1397">
            <v>2390.4</v>
          </cell>
          <cell r="G1397">
            <v>2047</v>
          </cell>
          <cell r="H1397">
            <v>2879</v>
          </cell>
          <cell r="I1397">
            <v>3315</v>
          </cell>
          <cell r="J1397">
            <v>3249</v>
          </cell>
          <cell r="K1397">
            <v>2703</v>
          </cell>
          <cell r="L1397">
            <v>2460</v>
          </cell>
          <cell r="M1397">
            <v>2382</v>
          </cell>
          <cell r="N1397">
            <v>2290</v>
          </cell>
          <cell r="O1397">
            <v>2164</v>
          </cell>
          <cell r="P1397">
            <v>2199</v>
          </cell>
        </row>
        <row r="1398">
          <cell r="E1398">
            <v>335.41199999999998</v>
          </cell>
          <cell r="F1398">
            <v>362.41</v>
          </cell>
          <cell r="G1398">
            <v>312.47300000000001</v>
          </cell>
          <cell r="H1398">
            <v>429.36470000000003</v>
          </cell>
          <cell r="I1398">
            <v>497.90972679999999</v>
          </cell>
          <cell r="J1398">
            <v>513.46699999999998</v>
          </cell>
          <cell r="K1398">
            <v>411.04099739999998</v>
          </cell>
          <cell r="L1398">
            <v>382.37610000000001</v>
          </cell>
          <cell r="M1398">
            <v>369.96469999999999</v>
          </cell>
          <cell r="N1398">
            <v>360.36700000000002</v>
          </cell>
          <cell r="O1398">
            <v>354.31700000000001</v>
          </cell>
          <cell r="P1398">
            <v>356.38940000000002</v>
          </cell>
        </row>
        <row r="1400">
          <cell r="E1400">
            <v>4694</v>
          </cell>
          <cell r="F1400">
            <v>4379</v>
          </cell>
          <cell r="G1400">
            <v>3982</v>
          </cell>
          <cell r="H1400">
            <v>3597</v>
          </cell>
          <cell r="I1400">
            <v>3727</v>
          </cell>
          <cell r="J1400">
            <v>3849</v>
          </cell>
          <cell r="K1400">
            <v>4352</v>
          </cell>
          <cell r="L1400">
            <v>4115</v>
          </cell>
          <cell r="M1400">
            <v>4365</v>
          </cell>
          <cell r="N1400">
            <v>4451</v>
          </cell>
          <cell r="O1400">
            <v>4369</v>
          </cell>
          <cell r="P1400">
            <v>5080</v>
          </cell>
        </row>
        <row r="1401">
          <cell r="E1401">
            <v>680.77247999999975</v>
          </cell>
          <cell r="F1401">
            <v>645.97670999999968</v>
          </cell>
          <cell r="G1401">
            <v>578.4088499999998</v>
          </cell>
          <cell r="H1401">
            <v>516.11744999999985</v>
          </cell>
          <cell r="I1401">
            <v>539.37701999999967</v>
          </cell>
          <cell r="J1401">
            <v>556.49465999999984</v>
          </cell>
          <cell r="K1401">
            <v>628.67852999999968</v>
          </cell>
          <cell r="L1401">
            <v>589.29122999999947</v>
          </cell>
          <cell r="M1401">
            <v>628.68260999999939</v>
          </cell>
          <cell r="N1401">
            <v>639.21206999999981</v>
          </cell>
          <cell r="O1401">
            <v>626.81498999999963</v>
          </cell>
          <cell r="P1401">
            <v>739.27610999999979</v>
          </cell>
        </row>
        <row r="1403">
          <cell r="E1403">
            <v>5601</v>
          </cell>
          <cell r="F1403">
            <v>5992</v>
          </cell>
          <cell r="G1403">
            <v>5303</v>
          </cell>
          <cell r="H1403">
            <v>5825</v>
          </cell>
          <cell r="I1403">
            <v>5579</v>
          </cell>
          <cell r="J1403">
            <v>5798</v>
          </cell>
          <cell r="K1403">
            <v>4798</v>
          </cell>
          <cell r="L1403">
            <v>4827</v>
          </cell>
          <cell r="M1403">
            <v>4798</v>
          </cell>
          <cell r="N1403">
            <v>4724</v>
          </cell>
          <cell r="O1403">
            <v>4698</v>
          </cell>
          <cell r="P1403">
            <v>4701</v>
          </cell>
        </row>
        <row r="1404">
          <cell r="E1404">
            <v>824.32159839999997</v>
          </cell>
          <cell r="F1404">
            <v>871.11400000000003</v>
          </cell>
          <cell r="G1404">
            <v>749.08056799999997</v>
          </cell>
          <cell r="H1404">
            <v>819.6479824999999</v>
          </cell>
          <cell r="I1404">
            <v>772.84159999999997</v>
          </cell>
          <cell r="J1404">
            <v>829.00042389871089</v>
          </cell>
          <cell r="K1404">
            <v>629.11282012739434</v>
          </cell>
          <cell r="L1404">
            <v>633.87983551401862</v>
          </cell>
          <cell r="M1404">
            <v>642.02038000000005</v>
          </cell>
          <cell r="N1404">
            <v>628.53555245123005</v>
          </cell>
          <cell r="O1404">
            <v>626.63899582119666</v>
          </cell>
          <cell r="P1404">
            <v>624.61716899999999</v>
          </cell>
        </row>
        <row r="1406">
          <cell r="E1406">
            <v>8957</v>
          </cell>
          <cell r="F1406">
            <v>8746</v>
          </cell>
          <cell r="G1406">
            <v>8528</v>
          </cell>
          <cell r="H1406">
            <v>9103</v>
          </cell>
          <cell r="I1406">
            <v>9443</v>
          </cell>
          <cell r="J1406">
            <v>9265</v>
          </cell>
          <cell r="K1406">
            <v>9500</v>
          </cell>
          <cell r="L1406">
            <v>9788</v>
          </cell>
          <cell r="M1406">
            <v>9180</v>
          </cell>
          <cell r="N1406">
            <v>9005</v>
          </cell>
          <cell r="O1406">
            <v>8618</v>
          </cell>
          <cell r="P1406">
            <v>9634</v>
          </cell>
        </row>
        <row r="1407">
          <cell r="E1407">
            <v>1748.4905790000003</v>
          </cell>
          <cell r="F1407">
            <v>1709.834466</v>
          </cell>
          <cell r="G1407">
            <v>1670.9308500000002</v>
          </cell>
          <cell r="H1407">
            <v>1776.3436999999999</v>
          </cell>
          <cell r="I1407">
            <v>1816.3068600000001</v>
          </cell>
          <cell r="J1407">
            <v>1749.85742</v>
          </cell>
          <cell r="K1407">
            <v>1818.125</v>
          </cell>
          <cell r="L1407">
            <v>1833.7903842000001</v>
          </cell>
          <cell r="M1407">
            <v>1769.0567459999997</v>
          </cell>
          <cell r="N1407">
            <v>1723.7584860000002</v>
          </cell>
          <cell r="O1407">
            <v>1682.518356</v>
          </cell>
          <cell r="P1407">
            <v>1887.7663259999999</v>
          </cell>
        </row>
        <row r="1409">
          <cell r="E1409">
            <v>1451</v>
          </cell>
          <cell r="F1409">
            <v>1480</v>
          </cell>
          <cell r="G1409">
            <v>1595</v>
          </cell>
          <cell r="H1409">
            <v>1662</v>
          </cell>
          <cell r="I1409">
            <v>1695</v>
          </cell>
          <cell r="J1409">
            <v>1784</v>
          </cell>
          <cell r="K1409">
            <v>1891</v>
          </cell>
          <cell r="L1409">
            <v>1963</v>
          </cell>
          <cell r="M1409">
            <v>2007</v>
          </cell>
          <cell r="N1409">
            <v>1528</v>
          </cell>
          <cell r="O1409">
            <v>1608</v>
          </cell>
          <cell r="P1409">
            <v>1746</v>
          </cell>
        </row>
        <row r="1410">
          <cell r="E1410">
            <v>195.65614499999995</v>
          </cell>
          <cell r="F1410">
            <v>197.57655000000005</v>
          </cell>
          <cell r="G1410">
            <v>209.25187800000003</v>
          </cell>
          <cell r="H1410">
            <v>218.70126000000002</v>
          </cell>
          <cell r="I1410">
            <v>223.83175800000001</v>
          </cell>
          <cell r="J1410">
            <v>237.55983600000002</v>
          </cell>
          <cell r="K1410">
            <v>253.40879999999999</v>
          </cell>
          <cell r="L1410">
            <v>265.97744400000011</v>
          </cell>
          <cell r="M1410">
            <v>268.612818</v>
          </cell>
          <cell r="N1410">
            <v>193.35204423880501</v>
          </cell>
          <cell r="O1410">
            <v>203.70132801703701</v>
          </cell>
          <cell r="P1410">
            <v>226.91786200000001</v>
          </cell>
        </row>
        <row r="1412">
          <cell r="E1412">
            <v>11573</v>
          </cell>
          <cell r="F1412">
            <v>11209</v>
          </cell>
          <cell r="G1412">
            <v>11115</v>
          </cell>
          <cell r="H1412">
            <v>13029</v>
          </cell>
          <cell r="I1412">
            <v>13218</v>
          </cell>
          <cell r="J1412">
            <v>11773</v>
          </cell>
          <cell r="K1412">
            <v>13529</v>
          </cell>
          <cell r="L1412">
            <v>12592</v>
          </cell>
          <cell r="M1412">
            <v>13222</v>
          </cell>
          <cell r="N1412">
            <v>12612</v>
          </cell>
          <cell r="O1412">
            <v>12939</v>
          </cell>
          <cell r="P1412">
            <v>13558</v>
          </cell>
        </row>
        <row r="1413">
          <cell r="E1413">
            <v>1948.4658732000003</v>
          </cell>
          <cell r="F1413">
            <v>1880.0864399999998</v>
          </cell>
          <cell r="G1413">
            <v>1836.9429899999998</v>
          </cell>
          <cell r="H1413">
            <v>2198.8848899999998</v>
          </cell>
          <cell r="I1413">
            <v>2219.71839</v>
          </cell>
          <cell r="J1413">
            <v>1957.8905100000002</v>
          </cell>
          <cell r="K1413">
            <v>2261.8469399999994</v>
          </cell>
          <cell r="L1413">
            <v>2087.9935499999992</v>
          </cell>
          <cell r="M1413">
            <v>2209.1690400000002</v>
          </cell>
          <cell r="N1413">
            <v>2094.2247300000004</v>
          </cell>
          <cell r="O1413">
            <v>2161.1112299999995</v>
          </cell>
          <cell r="P1413">
            <v>2210.4</v>
          </cell>
        </row>
        <row r="1415">
          <cell r="E1415">
            <v>1208</v>
          </cell>
          <cell r="F1415">
            <v>1245</v>
          </cell>
          <cell r="G1415">
            <v>1636</v>
          </cell>
          <cell r="H1415">
            <v>2036</v>
          </cell>
          <cell r="I1415">
            <v>2333</v>
          </cell>
          <cell r="J1415">
            <v>2693</v>
          </cell>
          <cell r="K1415">
            <v>2852</v>
          </cell>
          <cell r="L1415">
            <v>2274</v>
          </cell>
          <cell r="M1415">
            <v>1567</v>
          </cell>
          <cell r="N1415">
            <v>1415</v>
          </cell>
          <cell r="O1415">
            <v>1839</v>
          </cell>
          <cell r="P1415">
            <v>2624</v>
          </cell>
        </row>
        <row r="1416">
          <cell r="E1416">
            <v>195.13549109999991</v>
          </cell>
          <cell r="F1416">
            <v>201.49194750000007</v>
          </cell>
          <cell r="G1416">
            <v>261.38438909999996</v>
          </cell>
          <cell r="H1416">
            <v>327.62317890000003</v>
          </cell>
          <cell r="I1416">
            <v>376.99347390000003</v>
          </cell>
          <cell r="J1416">
            <v>433.99141560000004</v>
          </cell>
          <cell r="K1416">
            <v>458.39044290000015</v>
          </cell>
          <cell r="L1416">
            <v>364.07114490000009</v>
          </cell>
          <cell r="M1416">
            <v>250.90077810000003</v>
          </cell>
          <cell r="N1416">
            <v>227.03417550000003</v>
          </cell>
          <cell r="O1416">
            <v>297.54337379999993</v>
          </cell>
          <cell r="P1416">
            <v>393.33417989999998</v>
          </cell>
        </row>
        <row r="1418">
          <cell r="E1418">
            <v>4643</v>
          </cell>
          <cell r="F1418">
            <v>4620</v>
          </cell>
          <cell r="G1418">
            <v>4409</v>
          </cell>
          <cell r="H1418">
            <v>4227</v>
          </cell>
          <cell r="I1418">
            <v>4396</v>
          </cell>
          <cell r="J1418">
            <v>4542</v>
          </cell>
          <cell r="K1418">
            <v>4656</v>
          </cell>
          <cell r="L1418">
            <v>4639</v>
          </cell>
          <cell r="M1418">
            <v>4645</v>
          </cell>
          <cell r="N1418">
            <v>4664</v>
          </cell>
          <cell r="O1418">
            <v>4631</v>
          </cell>
          <cell r="P1418">
            <v>4935</v>
          </cell>
        </row>
        <row r="1419">
          <cell r="E1419">
            <v>604.40762999999993</v>
          </cell>
          <cell r="F1419">
            <v>611.00448000000006</v>
          </cell>
          <cell r="G1419">
            <v>579.12030000000004</v>
          </cell>
          <cell r="H1419">
            <v>545.9473499999998</v>
          </cell>
          <cell r="I1419">
            <v>572.47397999999987</v>
          </cell>
          <cell r="J1419">
            <v>591.88304999999968</v>
          </cell>
          <cell r="K1419">
            <v>602.25033000000008</v>
          </cell>
          <cell r="L1419">
            <v>602.30388000000028</v>
          </cell>
          <cell r="M1419">
            <v>603.12089999999978</v>
          </cell>
          <cell r="N1419">
            <v>606.64754999999991</v>
          </cell>
          <cell r="O1419">
            <v>603.50492999999972</v>
          </cell>
          <cell r="P1419">
            <v>646.71672000000046</v>
          </cell>
        </row>
        <row r="1421">
          <cell r="E1421">
            <v>2170.3000000000002</v>
          </cell>
          <cell r="F1421">
            <v>2215.4699999999998</v>
          </cell>
          <cell r="G1421">
            <v>1980</v>
          </cell>
          <cell r="H1421">
            <v>2220.4</v>
          </cell>
          <cell r="I1421">
            <v>2564.1</v>
          </cell>
          <cell r="J1421">
            <v>2583</v>
          </cell>
          <cell r="K1421">
            <v>2616</v>
          </cell>
          <cell r="L1421">
            <v>2280</v>
          </cell>
          <cell r="M1421">
            <v>2296</v>
          </cell>
          <cell r="N1421">
            <v>2354</v>
          </cell>
          <cell r="O1421">
            <v>2296</v>
          </cell>
          <cell r="P1421">
            <v>2398</v>
          </cell>
        </row>
        <row r="1422">
          <cell r="E1422">
            <v>255.45679999999999</v>
          </cell>
          <cell r="F1422">
            <v>265.45699999999999</v>
          </cell>
          <cell r="G1422">
            <v>230.89699999999999</v>
          </cell>
          <cell r="H1422">
            <v>250.4631</v>
          </cell>
          <cell r="I1422">
            <v>290.47399999999999</v>
          </cell>
          <cell r="J1422">
            <v>291.36470000000003</v>
          </cell>
          <cell r="K1422">
            <v>294.846</v>
          </cell>
          <cell r="L1422">
            <v>252.43170000000001</v>
          </cell>
          <cell r="M1422">
            <v>254.67410000000001</v>
          </cell>
          <cell r="N1422">
            <v>276.21780000000001</v>
          </cell>
          <cell r="O1422">
            <v>270.39699999999999</v>
          </cell>
          <cell r="P1422">
            <v>289.43799999999999</v>
          </cell>
        </row>
        <row r="1424">
          <cell r="E1424">
            <v>2683</v>
          </cell>
          <cell r="F1424">
            <v>2662</v>
          </cell>
          <cell r="G1424">
            <v>2667</v>
          </cell>
          <cell r="H1424">
            <v>2327</v>
          </cell>
          <cell r="I1424">
            <v>2333</v>
          </cell>
          <cell r="J1424">
            <v>2423</v>
          </cell>
          <cell r="K1424">
            <v>2552</v>
          </cell>
          <cell r="L1424">
            <v>2538</v>
          </cell>
          <cell r="M1424">
            <v>2590</v>
          </cell>
          <cell r="N1424">
            <v>2556</v>
          </cell>
          <cell r="O1424">
            <v>2561</v>
          </cell>
          <cell r="P1424">
            <v>2586</v>
          </cell>
        </row>
        <row r="1425">
          <cell r="E1425">
            <v>444.94</v>
          </cell>
          <cell r="F1425">
            <v>430.95600000000002</v>
          </cell>
          <cell r="G1425">
            <v>435.38299999999998</v>
          </cell>
          <cell r="H1425">
            <v>381.27300000000002</v>
          </cell>
          <cell r="I1425">
            <v>385.69299999999998</v>
          </cell>
          <cell r="J1425">
            <v>399.43900000000002</v>
          </cell>
          <cell r="K1425">
            <v>420.28399999999999</v>
          </cell>
          <cell r="L1425">
            <v>416.80599999999993</v>
          </cell>
          <cell r="M1425">
            <v>426.47999999999996</v>
          </cell>
          <cell r="N1425">
            <v>421.65</v>
          </cell>
          <cell r="O1425">
            <v>423.726</v>
          </cell>
          <cell r="P1425">
            <v>418.637</v>
          </cell>
        </row>
        <row r="1427">
          <cell r="E1427">
            <v>284</v>
          </cell>
          <cell r="F1427">
            <v>232</v>
          </cell>
          <cell r="G1427">
            <v>244</v>
          </cell>
          <cell r="H1427">
            <v>254</v>
          </cell>
          <cell r="I1427">
            <v>276</v>
          </cell>
          <cell r="J1427">
            <v>267</v>
          </cell>
          <cell r="K1427">
            <v>298</v>
          </cell>
          <cell r="L1427">
            <v>279</v>
          </cell>
          <cell r="M1427">
            <v>339</v>
          </cell>
          <cell r="N1427">
            <v>314</v>
          </cell>
          <cell r="O1427">
            <v>332</v>
          </cell>
          <cell r="P1427">
            <v>460</v>
          </cell>
        </row>
        <row r="1428">
          <cell r="E1428">
            <v>59.976320000000001</v>
          </cell>
          <cell r="F1428">
            <v>43.791559999999997</v>
          </cell>
          <cell r="G1428">
            <v>48.360080000000004</v>
          </cell>
          <cell r="H1428">
            <v>49.155940000000001</v>
          </cell>
          <cell r="I1428">
            <v>50.229680000000002</v>
          </cell>
          <cell r="J1428">
            <v>56.677970000000009</v>
          </cell>
          <cell r="K1428">
            <v>61.590717759999997</v>
          </cell>
          <cell r="L1428">
            <v>57.901719999999997</v>
          </cell>
          <cell r="M1428">
            <v>65.863100000000003</v>
          </cell>
          <cell r="N1428">
            <v>64.58</v>
          </cell>
          <cell r="O1428">
            <v>69.180890000000005</v>
          </cell>
          <cell r="P1428">
            <v>92.232069999999993</v>
          </cell>
        </row>
        <row r="1430">
          <cell r="E1430">
            <v>365</v>
          </cell>
          <cell r="F1430">
            <v>412</v>
          </cell>
          <cell r="G1430">
            <v>394</v>
          </cell>
          <cell r="H1430">
            <v>419</v>
          </cell>
          <cell r="I1430">
            <v>420</v>
          </cell>
          <cell r="J1430">
            <v>443</v>
          </cell>
          <cell r="K1430">
            <v>450</v>
          </cell>
          <cell r="L1430">
            <v>431</v>
          </cell>
          <cell r="M1430">
            <v>447</v>
          </cell>
          <cell r="N1430">
            <v>447</v>
          </cell>
          <cell r="O1430">
            <v>449</v>
          </cell>
          <cell r="P1430">
            <v>500</v>
          </cell>
        </row>
        <row r="1431">
          <cell r="E1431">
            <v>69.808800000000019</v>
          </cell>
          <cell r="F1431">
            <v>79.248899999999963</v>
          </cell>
          <cell r="G1431">
            <v>76.066499999999991</v>
          </cell>
          <cell r="H1431">
            <v>79.932300000000026</v>
          </cell>
          <cell r="I1431">
            <v>80.68047</v>
          </cell>
          <cell r="J1431">
            <v>79.479929999999996</v>
          </cell>
          <cell r="K1431">
            <v>86.251199999999997</v>
          </cell>
          <cell r="L1431">
            <v>82.660799999999981</v>
          </cell>
          <cell r="M1431">
            <v>85.450499999999977</v>
          </cell>
          <cell r="N1431">
            <v>85.736100000000008</v>
          </cell>
          <cell r="O1431">
            <v>85.60860000000001</v>
          </cell>
          <cell r="P1431">
            <v>94.793699999999973</v>
          </cell>
        </row>
        <row r="1433">
          <cell r="E1433">
            <v>5330</v>
          </cell>
          <cell r="F1433">
            <v>5893.32</v>
          </cell>
          <cell r="G1433">
            <v>7228</v>
          </cell>
          <cell r="H1433">
            <v>8364</v>
          </cell>
          <cell r="I1433">
            <v>8918</v>
          </cell>
          <cell r="J1433">
            <v>8253</v>
          </cell>
          <cell r="K1433">
            <v>8525</v>
          </cell>
          <cell r="L1433">
            <v>7633</v>
          </cell>
          <cell r="M1433">
            <v>6531</v>
          </cell>
          <cell r="N1433">
            <v>6379</v>
          </cell>
          <cell r="O1433">
            <v>6675</v>
          </cell>
          <cell r="P1433">
            <v>7085</v>
          </cell>
        </row>
        <row r="1434">
          <cell r="E1434">
            <v>660.05475000000001</v>
          </cell>
          <cell r="F1434">
            <v>729.36884999999995</v>
          </cell>
          <cell r="G1434">
            <v>897.84735000000001</v>
          </cell>
          <cell r="H1434">
            <v>1050.6708900000001</v>
          </cell>
          <cell r="I1434">
            <v>1156.25415</v>
          </cell>
          <cell r="J1434">
            <v>1061.31765</v>
          </cell>
          <cell r="K1434">
            <v>1097.976600552</v>
          </cell>
          <cell r="L1434">
            <v>995.01509999999996</v>
          </cell>
          <cell r="M1434">
            <v>854.54936999999995</v>
          </cell>
          <cell r="N1434">
            <v>806.93934000000002</v>
          </cell>
          <cell r="O1434">
            <v>850.96237499999995</v>
          </cell>
          <cell r="P1434">
            <v>917.86175000000014</v>
          </cell>
        </row>
        <row r="1436">
          <cell r="E1436">
            <v>3479</v>
          </cell>
          <cell r="F1436">
            <v>3430</v>
          </cell>
          <cell r="G1436">
            <v>3530</v>
          </cell>
          <cell r="H1436">
            <v>3387.3</v>
          </cell>
          <cell r="I1436">
            <v>3400.6</v>
          </cell>
          <cell r="J1436">
            <v>3462</v>
          </cell>
          <cell r="K1436">
            <v>3464</v>
          </cell>
          <cell r="L1436">
            <v>3300</v>
          </cell>
          <cell r="M1436">
            <v>3186</v>
          </cell>
          <cell r="N1436">
            <v>3102</v>
          </cell>
          <cell r="O1436">
            <v>3274</v>
          </cell>
          <cell r="P1436">
            <v>3132</v>
          </cell>
        </row>
        <row r="1437">
          <cell r="E1437">
            <v>381.40980000000002</v>
          </cell>
          <cell r="F1437">
            <v>379.3098</v>
          </cell>
          <cell r="G1437">
            <v>381.99400000000003</v>
          </cell>
          <cell r="H1437">
            <v>375.61400000000003</v>
          </cell>
          <cell r="I1437">
            <v>377.93899999999996</v>
          </cell>
          <cell r="J1437">
            <v>379.28800000000001</v>
          </cell>
          <cell r="K1437">
            <v>379.94909999999999</v>
          </cell>
          <cell r="L1437">
            <v>369.76959999999997</v>
          </cell>
          <cell r="M1437">
            <v>363.07089999999999</v>
          </cell>
          <cell r="N1437">
            <v>362.1003</v>
          </cell>
          <cell r="O1437">
            <v>369.15093999999999</v>
          </cell>
          <cell r="P1437">
            <v>364.73820000000001</v>
          </cell>
        </row>
        <row r="1439">
          <cell r="E1439">
            <v>1680</v>
          </cell>
          <cell r="F1439">
            <v>1720</v>
          </cell>
          <cell r="G1439">
            <v>1770</v>
          </cell>
          <cell r="H1439">
            <v>1698</v>
          </cell>
          <cell r="I1439">
            <v>1680.3</v>
          </cell>
          <cell r="J1439">
            <v>1699</v>
          </cell>
          <cell r="K1439">
            <v>1678</v>
          </cell>
          <cell r="L1439">
            <v>1630</v>
          </cell>
          <cell r="M1439">
            <v>1592</v>
          </cell>
          <cell r="N1439">
            <v>1562</v>
          </cell>
          <cell r="O1439">
            <v>1680</v>
          </cell>
          <cell r="P1439">
            <v>1620</v>
          </cell>
        </row>
        <row r="1440">
          <cell r="E1440">
            <v>192.8458</v>
          </cell>
          <cell r="F1440">
            <v>193.61240000000001</v>
          </cell>
          <cell r="G1440">
            <v>195.42699999999999</v>
          </cell>
          <cell r="H1440">
            <v>193.14699999999999</v>
          </cell>
          <cell r="I1440">
            <v>193.471</v>
          </cell>
          <cell r="J1440">
            <v>193.64099999999999</v>
          </cell>
          <cell r="K1440">
            <v>193.476</v>
          </cell>
          <cell r="L1440">
            <v>190.37209999999999</v>
          </cell>
          <cell r="M1440">
            <v>186.63200000000001</v>
          </cell>
          <cell r="N1440">
            <v>187.63140000000001</v>
          </cell>
          <cell r="O1440">
            <v>195.36969999999999</v>
          </cell>
          <cell r="P1440">
            <v>194.387</v>
          </cell>
        </row>
        <row r="1442">
          <cell r="E1442">
            <v>1799</v>
          </cell>
          <cell r="F1442">
            <v>1710</v>
          </cell>
          <cell r="G1442">
            <v>1760</v>
          </cell>
          <cell r="H1442">
            <v>1689.3</v>
          </cell>
          <cell r="I1442">
            <v>1720.3</v>
          </cell>
          <cell r="J1442">
            <v>1763</v>
          </cell>
          <cell r="K1442">
            <v>1786</v>
          </cell>
          <cell r="L1442">
            <v>1670</v>
          </cell>
          <cell r="M1442">
            <v>1594</v>
          </cell>
          <cell r="N1442">
            <v>1540</v>
          </cell>
          <cell r="O1442">
            <v>1594</v>
          </cell>
          <cell r="P1442">
            <v>1512</v>
          </cell>
        </row>
        <row r="1443">
          <cell r="E1443">
            <v>188.56399999999999</v>
          </cell>
          <cell r="F1443">
            <v>185.69739999999999</v>
          </cell>
          <cell r="G1443">
            <v>186.56700000000001</v>
          </cell>
          <cell r="H1443">
            <v>182.46700000000001</v>
          </cell>
          <cell r="I1443">
            <v>184.46799999999999</v>
          </cell>
          <cell r="J1443">
            <v>185.64699999999999</v>
          </cell>
          <cell r="K1443">
            <v>186.47309999999999</v>
          </cell>
          <cell r="L1443">
            <v>179.39750000000001</v>
          </cell>
          <cell r="M1443">
            <v>176.43889999999999</v>
          </cell>
          <cell r="N1443">
            <v>174.46889999999999</v>
          </cell>
          <cell r="O1443">
            <v>173.78124</v>
          </cell>
          <cell r="P1443">
            <v>170.35120000000001</v>
          </cell>
        </row>
        <row r="1445">
          <cell r="E1445">
            <v>5280</v>
          </cell>
          <cell r="F1445">
            <v>5862</v>
          </cell>
          <cell r="G1445">
            <v>6324</v>
          </cell>
          <cell r="H1445">
            <v>6746</v>
          </cell>
          <cell r="I1445">
            <v>7215</v>
          </cell>
          <cell r="J1445">
            <v>7754</v>
          </cell>
          <cell r="K1445">
            <v>7292</v>
          </cell>
          <cell r="L1445">
            <v>6784</v>
          </cell>
          <cell r="M1445">
            <v>6269</v>
          </cell>
          <cell r="N1445">
            <v>5749</v>
          </cell>
          <cell r="O1445">
            <v>5252</v>
          </cell>
          <cell r="P1445">
            <v>4878</v>
          </cell>
        </row>
        <row r="1446">
          <cell r="E1446">
            <v>784.85430000000008</v>
          </cell>
          <cell r="F1446">
            <v>892.38015000000019</v>
          </cell>
          <cell r="G1446">
            <v>990.5066999999998</v>
          </cell>
          <cell r="H1446">
            <v>1076.7935999999995</v>
          </cell>
          <cell r="I1446">
            <v>1158.6052499999996</v>
          </cell>
          <cell r="J1446">
            <v>1244.9507999999994</v>
          </cell>
          <cell r="K1446">
            <v>1162.0656000000001</v>
          </cell>
          <cell r="L1446">
            <v>1062.8858999999993</v>
          </cell>
          <cell r="M1446">
            <v>963.18855000000008</v>
          </cell>
          <cell r="N1446">
            <v>876.77415000000019</v>
          </cell>
          <cell r="O1446">
            <v>792.32937000000004</v>
          </cell>
          <cell r="P1446">
            <v>735.92490000000032</v>
          </cell>
        </row>
        <row r="1448">
          <cell r="E1448">
            <v>9175</v>
          </cell>
          <cell r="F1448">
            <v>10855</v>
          </cell>
          <cell r="G1448">
            <v>11920</v>
          </cell>
          <cell r="H1448">
            <v>15845</v>
          </cell>
          <cell r="I1448">
            <v>15895</v>
          </cell>
          <cell r="J1448">
            <v>15985</v>
          </cell>
          <cell r="K1448">
            <v>14390</v>
          </cell>
          <cell r="L1448">
            <v>12915</v>
          </cell>
          <cell r="M1448">
            <v>11360</v>
          </cell>
          <cell r="N1448">
            <v>10255</v>
          </cell>
          <cell r="O1448">
            <v>10105</v>
          </cell>
          <cell r="P1448">
            <v>9590</v>
          </cell>
        </row>
        <row r="1449">
          <cell r="E1449">
            <v>1307.2574999999999</v>
          </cell>
          <cell r="F1449">
            <v>1559.165</v>
          </cell>
          <cell r="G1449">
            <v>1719.5999999999997</v>
          </cell>
          <cell r="H1449">
            <v>2303.9049999999997</v>
          </cell>
          <cell r="I1449">
            <v>2323.42</v>
          </cell>
          <cell r="J1449">
            <v>2334.9949999999999</v>
          </cell>
          <cell r="K1449">
            <v>2079.4900000000002</v>
          </cell>
          <cell r="L1449">
            <v>1857.7899999999997</v>
          </cell>
          <cell r="M1449">
            <v>1615.79</v>
          </cell>
          <cell r="N1449">
            <v>1450.9299999999998</v>
          </cell>
          <cell r="O1449">
            <v>1429.2189999999998</v>
          </cell>
          <cell r="P1449">
            <v>1358.1300000000003</v>
          </cell>
        </row>
        <row r="1451">
          <cell r="E1451">
            <v>4777</v>
          </cell>
          <cell r="F1451">
            <v>4562</v>
          </cell>
          <cell r="G1451">
            <v>4526</v>
          </cell>
          <cell r="H1451">
            <v>4363</v>
          </cell>
          <cell r="I1451">
            <v>4493</v>
          </cell>
          <cell r="J1451">
            <v>4442</v>
          </cell>
          <cell r="K1451">
            <v>4332</v>
          </cell>
          <cell r="L1451">
            <v>4433</v>
          </cell>
          <cell r="M1451">
            <v>4371</v>
          </cell>
          <cell r="N1451">
            <v>4360</v>
          </cell>
          <cell r="O1451">
            <v>4360</v>
          </cell>
          <cell r="P1451">
            <v>4841</v>
          </cell>
        </row>
        <row r="1452">
          <cell r="E1452">
            <v>490.63580999999999</v>
          </cell>
          <cell r="F1452">
            <v>484.66574999999978</v>
          </cell>
          <cell r="G1452">
            <v>482.25752999999997</v>
          </cell>
          <cell r="H1452">
            <v>468.49721999999997</v>
          </cell>
          <cell r="I1452">
            <v>484.60454999999996</v>
          </cell>
          <cell r="J1452">
            <v>479.52189000000016</v>
          </cell>
          <cell r="K1452">
            <v>457.36443000000014</v>
          </cell>
          <cell r="L1452">
            <v>474.77022000000017</v>
          </cell>
          <cell r="M1452">
            <v>471.93971999999991</v>
          </cell>
          <cell r="N1452">
            <v>473.63240999999982</v>
          </cell>
          <cell r="O1452">
            <v>473.63240999999982</v>
          </cell>
          <cell r="P1452">
            <v>523.92677400000014</v>
          </cell>
        </row>
        <row r="1454">
          <cell r="E1454">
            <v>991</v>
          </cell>
          <cell r="F1454">
            <v>943</v>
          </cell>
          <cell r="G1454">
            <v>903</v>
          </cell>
          <cell r="H1454">
            <v>721</v>
          </cell>
          <cell r="I1454">
            <v>806</v>
          </cell>
          <cell r="J1454">
            <v>725</v>
          </cell>
          <cell r="K1454">
            <v>732</v>
          </cell>
          <cell r="L1454">
            <v>813</v>
          </cell>
          <cell r="M1454">
            <v>817</v>
          </cell>
          <cell r="N1454">
            <v>930</v>
          </cell>
          <cell r="O1454">
            <v>1042</v>
          </cell>
          <cell r="P1454">
            <v>1124</v>
          </cell>
        </row>
        <row r="1455">
          <cell r="E1455">
            <v>147.82961999999998</v>
          </cell>
          <cell r="F1455">
            <v>141.84323999999998</v>
          </cell>
          <cell r="G1455">
            <v>134.16060000000004</v>
          </cell>
          <cell r="H1455">
            <v>101.90463</v>
          </cell>
          <cell r="I1455">
            <v>114.50979</v>
          </cell>
          <cell r="J1455">
            <v>102.83588999999999</v>
          </cell>
          <cell r="K1455">
            <v>102.12036000000001</v>
          </cell>
          <cell r="L1455">
            <v>116.95473000000004</v>
          </cell>
          <cell r="M1455">
            <v>115.55682000000002</v>
          </cell>
          <cell r="N1455">
            <v>129.76746</v>
          </cell>
          <cell r="O1455">
            <v>151.40421000000003</v>
          </cell>
          <cell r="P1455">
            <v>153.91953000000007</v>
          </cell>
        </row>
        <row r="1457">
          <cell r="E1457">
            <v>1129</v>
          </cell>
          <cell r="F1457">
            <v>1150</v>
          </cell>
          <cell r="G1457">
            <v>1180</v>
          </cell>
          <cell r="H1457">
            <v>1328</v>
          </cell>
          <cell r="I1457">
            <v>1236</v>
          </cell>
          <cell r="J1457">
            <v>1539</v>
          </cell>
          <cell r="K1457">
            <v>1422</v>
          </cell>
          <cell r="L1457">
            <v>1575</v>
          </cell>
          <cell r="M1457">
            <v>1602</v>
          </cell>
          <cell r="N1457">
            <v>1525</v>
          </cell>
          <cell r="O1457">
            <v>1558</v>
          </cell>
          <cell r="P1457">
            <v>1848</v>
          </cell>
        </row>
        <row r="1458">
          <cell r="E1458">
            <v>139.3725</v>
          </cell>
          <cell r="F1458">
            <v>144.79285999999999</v>
          </cell>
          <cell r="G1458">
            <v>148.55000000000001</v>
          </cell>
          <cell r="H1458">
            <v>175.82</v>
          </cell>
          <cell r="I1458">
            <v>161.34</v>
          </cell>
          <cell r="J1458">
            <v>196.2225</v>
          </cell>
          <cell r="K1458">
            <v>181.30500000000001</v>
          </cell>
          <cell r="L1458">
            <v>200.81555999999998</v>
          </cell>
          <cell r="M1458">
            <v>204.255</v>
          </cell>
          <cell r="N1458">
            <v>194.4375</v>
          </cell>
          <cell r="O1458">
            <v>197.37</v>
          </cell>
          <cell r="P1458">
            <v>235.62</v>
          </cell>
        </row>
        <row r="1460">
          <cell r="E1460">
            <v>1073</v>
          </cell>
          <cell r="F1460">
            <v>1200</v>
          </cell>
          <cell r="G1460">
            <v>1118</v>
          </cell>
          <cell r="H1460">
            <v>1060</v>
          </cell>
          <cell r="I1460">
            <v>1090</v>
          </cell>
          <cell r="J1460">
            <v>1146</v>
          </cell>
          <cell r="K1460">
            <v>1318</v>
          </cell>
          <cell r="L1460">
            <v>1169</v>
          </cell>
          <cell r="M1460">
            <v>1257</v>
          </cell>
          <cell r="N1460">
            <v>1136</v>
          </cell>
          <cell r="O1460">
            <v>1120</v>
          </cell>
          <cell r="P1460">
            <v>1088</v>
          </cell>
        </row>
        <row r="1461">
          <cell r="E1461">
            <v>169.21999920000002</v>
          </cell>
          <cell r="F1461">
            <v>193.46499630000002</v>
          </cell>
          <cell r="G1461">
            <v>183.99999300000002</v>
          </cell>
          <cell r="H1461">
            <v>171.95999460000002</v>
          </cell>
          <cell r="I1461">
            <v>174.82699530000002</v>
          </cell>
          <cell r="J1461">
            <v>184.92999840000002</v>
          </cell>
          <cell r="K1461">
            <v>213.43999290000002</v>
          </cell>
          <cell r="L1461">
            <v>185.90000310000002</v>
          </cell>
          <cell r="M1461">
            <v>202.41999960000001</v>
          </cell>
          <cell r="N1461">
            <v>187.66999380000001</v>
          </cell>
          <cell r="O1461">
            <v>179.51946450000003</v>
          </cell>
          <cell r="P1461">
            <v>174.43000620000001</v>
          </cell>
        </row>
      </sheetData>
      <sheetData sheetId="4">
        <row r="1376">
          <cell r="E1376">
            <v>1649</v>
          </cell>
          <cell r="F1376">
            <v>1619</v>
          </cell>
          <cell r="G1376">
            <v>1611</v>
          </cell>
          <cell r="H1376">
            <v>1600</v>
          </cell>
          <cell r="I1376">
            <v>1581</v>
          </cell>
          <cell r="J1376">
            <v>1544</v>
          </cell>
          <cell r="K1376">
            <v>1531</v>
          </cell>
          <cell r="L1376">
            <v>1418</v>
          </cell>
          <cell r="M1376">
            <v>1411</v>
          </cell>
          <cell r="N1376">
            <v>1318</v>
          </cell>
          <cell r="O1376">
            <v>1359</v>
          </cell>
          <cell r="P1376">
            <v>1364</v>
          </cell>
        </row>
        <row r="1377">
          <cell r="E1377">
            <v>17.376000000000001</v>
          </cell>
          <cell r="F1377">
            <v>16.931999999999999</v>
          </cell>
          <cell r="G1377">
            <v>16.744800000000001</v>
          </cell>
          <cell r="H1377">
            <v>16.5504</v>
          </cell>
          <cell r="I1377">
            <v>17.367999999999999</v>
          </cell>
          <cell r="J1377">
            <v>16.387599999999999</v>
          </cell>
          <cell r="K1377">
            <v>15.684000000000001</v>
          </cell>
          <cell r="L1377">
            <v>14.436000000000002</v>
          </cell>
          <cell r="M1377">
            <v>14.3064</v>
          </cell>
          <cell r="N1377">
            <v>13.440000000000001</v>
          </cell>
          <cell r="O1377">
            <v>13.836000000000002</v>
          </cell>
          <cell r="P1377">
            <v>15.932</v>
          </cell>
        </row>
        <row r="1379">
          <cell r="E1379">
            <v>7329.9140796024003</v>
          </cell>
          <cell r="F1379">
            <v>7635.3271662525003</v>
          </cell>
          <cell r="G1379">
            <v>7940.7402529026003</v>
          </cell>
          <cell r="H1379">
            <v>8246.1533395527003</v>
          </cell>
          <cell r="I1379">
            <v>8551.5664262028004</v>
          </cell>
          <cell r="J1379">
            <v>9467.8056861531004</v>
          </cell>
          <cell r="K1379">
            <v>9162.3925995029986</v>
          </cell>
          <cell r="L1379">
            <v>8856.9795128529004</v>
          </cell>
          <cell r="M1379">
            <v>6719.0879063022012</v>
          </cell>
          <cell r="N1379">
            <v>5497.4355597018002</v>
          </cell>
          <cell r="O1379">
            <v>5802.8486463519002</v>
          </cell>
          <cell r="P1379">
            <v>6414</v>
          </cell>
        </row>
        <row r="1380">
          <cell r="E1380">
            <v>105.55076274627456</v>
          </cell>
          <cell r="F1380">
            <v>113.00284206053702</v>
          </cell>
          <cell r="G1380">
            <v>120.69925184411953</v>
          </cell>
          <cell r="H1380">
            <v>125.34153076120107</v>
          </cell>
          <cell r="I1380">
            <v>129.98380967828254</v>
          </cell>
          <cell r="J1380">
            <v>140.12352415506589</v>
          </cell>
          <cell r="K1380">
            <v>131.9384534328432</v>
          </cell>
          <cell r="L1380">
            <v>123.9977131799406</v>
          </cell>
          <cell r="M1380">
            <v>91.379595525709945</v>
          </cell>
          <cell r="N1380">
            <v>74.765123611944475</v>
          </cell>
          <cell r="O1380">
            <v>81.239881048926605</v>
          </cell>
          <cell r="P1380">
            <v>92.356917402990263</v>
          </cell>
        </row>
        <row r="1382">
          <cell r="E1382">
            <v>1425</v>
          </cell>
          <cell r="F1382">
            <v>1314.76</v>
          </cell>
          <cell r="G1382">
            <v>1385</v>
          </cell>
          <cell r="H1382">
            <v>1326</v>
          </cell>
          <cell r="I1382">
            <v>1697.3</v>
          </cell>
          <cell r="J1382">
            <v>1814.3</v>
          </cell>
          <cell r="K1382">
            <v>1878</v>
          </cell>
          <cell r="L1382">
            <v>1813</v>
          </cell>
          <cell r="M1382">
            <v>1934</v>
          </cell>
          <cell r="N1382">
            <v>2019</v>
          </cell>
          <cell r="O1382">
            <v>2007</v>
          </cell>
          <cell r="P1382">
            <v>2230</v>
          </cell>
        </row>
        <row r="1383">
          <cell r="E1383">
            <v>21.793263457536089</v>
          </cell>
          <cell r="F1383">
            <v>21.008819945633235</v>
          </cell>
          <cell r="G1383">
            <v>20.579821153621829</v>
          </cell>
          <cell r="H1383">
            <v>20.378547191720301</v>
          </cell>
          <cell r="I1383">
            <v>25.742999999999999</v>
          </cell>
          <cell r="J1383">
            <v>26.86</v>
          </cell>
          <cell r="K1383">
            <v>27.587646929690798</v>
          </cell>
          <cell r="L1383">
            <v>27.364699999999999</v>
          </cell>
          <cell r="M1383">
            <v>29.132000000000001</v>
          </cell>
          <cell r="N1383">
            <v>30.141999999999999</v>
          </cell>
          <cell r="O1383">
            <v>29.414000000000001</v>
          </cell>
          <cell r="P1383">
            <v>32.396000000000001</v>
          </cell>
        </row>
        <row r="1385">
          <cell r="E1385">
            <v>2804</v>
          </cell>
          <cell r="F1385">
            <v>3116</v>
          </cell>
          <cell r="G1385">
            <v>3194</v>
          </cell>
          <cell r="H1385">
            <v>3045</v>
          </cell>
          <cell r="I1385">
            <v>3059</v>
          </cell>
          <cell r="J1385">
            <v>3200</v>
          </cell>
          <cell r="K1385">
            <v>3067</v>
          </cell>
          <cell r="L1385">
            <v>3152</v>
          </cell>
          <cell r="M1385">
            <v>3189</v>
          </cell>
          <cell r="N1385">
            <v>3032</v>
          </cell>
          <cell r="O1385">
            <v>3284</v>
          </cell>
          <cell r="P1385">
            <v>3163</v>
          </cell>
        </row>
        <row r="1386">
          <cell r="E1386">
            <v>36.074444</v>
          </cell>
          <cell r="F1386">
            <v>39.781568</v>
          </cell>
          <cell r="G1386">
            <v>44.997744000000004</v>
          </cell>
          <cell r="H1386">
            <v>38.546071999999995</v>
          </cell>
          <cell r="I1386">
            <v>38.297484000000004</v>
          </cell>
          <cell r="J1386">
            <v>44.881892800000017</v>
          </cell>
          <cell r="K1386">
            <v>38.183436</v>
          </cell>
          <cell r="L1386">
            <v>38.973624000000001</v>
          </cell>
          <cell r="M1386">
            <v>39.449455999999998</v>
          </cell>
          <cell r="N1386">
            <v>35.767069264</v>
          </cell>
          <cell r="O1386">
            <v>39.194745600000005</v>
          </cell>
          <cell r="P1386">
            <v>37.971696000000001</v>
          </cell>
        </row>
        <row r="1388">
          <cell r="E1388">
            <v>1906</v>
          </cell>
          <cell r="F1388">
            <v>1979</v>
          </cell>
          <cell r="G1388">
            <v>1842</v>
          </cell>
          <cell r="H1388">
            <v>1702</v>
          </cell>
          <cell r="I1388">
            <v>1817</v>
          </cell>
          <cell r="J1388">
            <v>2075</v>
          </cell>
          <cell r="K1388">
            <v>2419</v>
          </cell>
          <cell r="L1388">
            <v>1950</v>
          </cell>
          <cell r="M1388">
            <v>1962</v>
          </cell>
          <cell r="N1388">
            <v>1576</v>
          </cell>
          <cell r="O1388">
            <v>2008</v>
          </cell>
          <cell r="P1388">
            <v>2171</v>
          </cell>
        </row>
        <row r="1389">
          <cell r="E1389">
            <v>19.90916</v>
          </cell>
          <cell r="F1389">
            <v>20.58558</v>
          </cell>
          <cell r="G1389">
            <v>19.13</v>
          </cell>
          <cell r="H1389">
            <v>17.461299999999998</v>
          </cell>
          <cell r="I1389">
            <v>20.069099999999999</v>
          </cell>
          <cell r="J1389">
            <v>23.450264000000004</v>
          </cell>
          <cell r="K1389">
            <v>25.008989999999997</v>
          </cell>
          <cell r="L1389">
            <v>20.9099</v>
          </cell>
          <cell r="M1389">
            <v>20.889026999999999</v>
          </cell>
          <cell r="N1389">
            <v>17.25224</v>
          </cell>
          <cell r="O1389">
            <v>21.355540000000001</v>
          </cell>
          <cell r="P1389">
            <v>22.690229999999996</v>
          </cell>
        </row>
        <row r="1391">
          <cell r="E1391">
            <v>1189</v>
          </cell>
          <cell r="F1391">
            <v>1270</v>
          </cell>
          <cell r="G1391">
            <v>1218</v>
          </cell>
          <cell r="H1391">
            <v>946</v>
          </cell>
          <cell r="I1391">
            <v>919</v>
          </cell>
          <cell r="J1391">
            <v>1038</v>
          </cell>
          <cell r="K1391">
            <v>1168</v>
          </cell>
          <cell r="L1391">
            <v>1201</v>
          </cell>
          <cell r="M1391">
            <v>1186</v>
          </cell>
          <cell r="N1391">
            <v>859</v>
          </cell>
          <cell r="O1391">
            <v>1324</v>
          </cell>
          <cell r="P1391">
            <v>1431</v>
          </cell>
        </row>
        <row r="1392">
          <cell r="E1392">
            <v>12.039040000000002</v>
          </cell>
          <cell r="F1392">
            <v>12.98048</v>
          </cell>
          <cell r="G1392">
            <v>12.247</v>
          </cell>
          <cell r="H1392">
            <v>9.1760399999999986</v>
          </cell>
          <cell r="I1392">
            <v>9.4889600000000005</v>
          </cell>
          <cell r="J1392">
            <v>10.434320000000001</v>
          </cell>
          <cell r="K1392">
            <v>11.868839999999999</v>
          </cell>
          <cell r="L1392">
            <v>12.642960000000002</v>
          </cell>
          <cell r="M1392">
            <v>12.542599999999998</v>
          </cell>
          <cell r="N1392">
            <v>8.9046000000000003</v>
          </cell>
          <cell r="O1392">
            <v>13.050840000000001</v>
          </cell>
          <cell r="P1392">
            <v>13.987919999999997</v>
          </cell>
        </row>
        <row r="1394">
          <cell r="E1394">
            <v>119</v>
          </cell>
          <cell r="F1394">
            <v>99</v>
          </cell>
          <cell r="G1394">
            <v>104</v>
          </cell>
          <cell r="H1394">
            <v>96</v>
          </cell>
          <cell r="I1394">
            <v>101</v>
          </cell>
          <cell r="J1394">
            <v>140</v>
          </cell>
          <cell r="K1394">
            <v>132</v>
          </cell>
          <cell r="L1394">
            <v>99</v>
          </cell>
          <cell r="M1394">
            <v>104</v>
          </cell>
          <cell r="N1394">
            <v>119</v>
          </cell>
          <cell r="O1394">
            <v>103</v>
          </cell>
          <cell r="P1394">
            <v>102</v>
          </cell>
        </row>
        <row r="1395">
          <cell r="E1395">
            <v>1.5460199999999999</v>
          </cell>
          <cell r="F1395">
            <v>1.2154</v>
          </cell>
          <cell r="G1395">
            <v>1.3720000000000001</v>
          </cell>
          <cell r="H1395">
            <v>1.3374600000000001</v>
          </cell>
          <cell r="I1395">
            <v>1.397076</v>
          </cell>
          <cell r="J1395">
            <v>1.5809439999999999</v>
          </cell>
          <cell r="K1395">
            <v>1.54047</v>
          </cell>
          <cell r="L1395">
            <v>1.35327</v>
          </cell>
          <cell r="M1395">
            <v>1.3621000000000001</v>
          </cell>
          <cell r="N1395">
            <v>1.42624</v>
          </cell>
          <cell r="O1395">
            <v>1.417</v>
          </cell>
          <cell r="P1395">
            <v>1.1243099999999999</v>
          </cell>
        </row>
        <row r="1397">
          <cell r="E1397">
            <v>598</v>
          </cell>
          <cell r="F1397">
            <v>610</v>
          </cell>
          <cell r="G1397">
            <v>520</v>
          </cell>
          <cell r="H1397">
            <v>660</v>
          </cell>
          <cell r="I1397">
            <v>797</v>
          </cell>
          <cell r="J1397">
            <v>897</v>
          </cell>
          <cell r="K1397">
            <v>1119</v>
          </cell>
          <cell r="L1397">
            <v>650</v>
          </cell>
          <cell r="M1397">
            <v>672</v>
          </cell>
          <cell r="N1397">
            <v>598</v>
          </cell>
          <cell r="O1397">
            <v>581</v>
          </cell>
          <cell r="P1397">
            <v>638</v>
          </cell>
        </row>
        <row r="1398">
          <cell r="E1398">
            <v>6.3240999999999996</v>
          </cell>
          <cell r="F1398">
            <v>6.3897000000000004</v>
          </cell>
          <cell r="G1398">
            <v>5.5110000000000001</v>
          </cell>
          <cell r="H1398">
            <v>6.9478</v>
          </cell>
          <cell r="I1398">
            <v>9.1830639999999999</v>
          </cell>
          <cell r="J1398">
            <v>11.435</v>
          </cell>
          <cell r="K1398">
            <v>11.599679999999999</v>
          </cell>
          <cell r="L1398">
            <v>6.9136699999999998</v>
          </cell>
          <cell r="M1398">
            <v>6.9843270000000004</v>
          </cell>
          <cell r="N1398">
            <v>6.9214000000000002</v>
          </cell>
          <cell r="O1398">
            <v>6.8876999999999997</v>
          </cell>
          <cell r="P1398">
            <v>7.5780000000000003</v>
          </cell>
        </row>
        <row r="1400">
          <cell r="E1400">
            <v>426</v>
          </cell>
          <cell r="F1400">
            <v>384</v>
          </cell>
          <cell r="G1400">
            <v>286</v>
          </cell>
          <cell r="H1400">
            <v>245</v>
          </cell>
          <cell r="I1400">
            <v>289</v>
          </cell>
          <cell r="J1400">
            <v>321</v>
          </cell>
          <cell r="K1400">
            <v>362</v>
          </cell>
          <cell r="L1400">
            <v>358</v>
          </cell>
          <cell r="M1400">
            <v>383</v>
          </cell>
          <cell r="N1400">
            <v>370</v>
          </cell>
          <cell r="O1400">
            <v>375</v>
          </cell>
          <cell r="P1400">
            <v>491</v>
          </cell>
        </row>
        <row r="1401">
          <cell r="E1401">
            <v>5.3156000000000017</v>
          </cell>
          <cell r="F1401">
            <v>4.7743999999999991</v>
          </cell>
          <cell r="G1401">
            <v>3.5943999999999998</v>
          </cell>
          <cell r="H1401">
            <v>3.0903999999999998</v>
          </cell>
          <cell r="I1401">
            <v>3.6635999999999989</v>
          </cell>
          <cell r="J1401">
            <v>4.0887999999999991</v>
          </cell>
          <cell r="K1401">
            <v>4.5768000000000004</v>
          </cell>
          <cell r="L1401">
            <v>4.5312000000000001</v>
          </cell>
          <cell r="M1401">
            <v>4.8436000000000003</v>
          </cell>
          <cell r="N1401">
            <v>4.6675999999999993</v>
          </cell>
          <cell r="O1401">
            <v>4.7164000000000001</v>
          </cell>
          <cell r="P1401">
            <v>6.1920000000000011</v>
          </cell>
        </row>
        <row r="1403">
          <cell r="E1403">
            <v>1389</v>
          </cell>
          <cell r="F1403">
            <v>1497</v>
          </cell>
          <cell r="G1403">
            <v>1575</v>
          </cell>
          <cell r="H1403">
            <v>1801</v>
          </cell>
          <cell r="I1403">
            <v>1577</v>
          </cell>
          <cell r="J1403">
            <v>1701</v>
          </cell>
          <cell r="K1403">
            <v>1718</v>
          </cell>
          <cell r="L1403">
            <v>1709</v>
          </cell>
          <cell r="M1403">
            <v>1748</v>
          </cell>
          <cell r="N1403">
            <v>1801</v>
          </cell>
          <cell r="O1403">
            <v>1781</v>
          </cell>
          <cell r="P1403">
            <v>1817</v>
          </cell>
        </row>
        <row r="1404">
          <cell r="E1404">
            <v>14.878</v>
          </cell>
          <cell r="F1404">
            <v>15.112819999999999</v>
          </cell>
          <cell r="G1404">
            <v>16.396000000000001</v>
          </cell>
          <cell r="H1404">
            <v>18.19652837916907</v>
          </cell>
          <cell r="I1404">
            <v>16.02</v>
          </cell>
          <cell r="J1404">
            <v>17.029212215469471</v>
          </cell>
          <cell r="K1404">
            <v>17.71</v>
          </cell>
          <cell r="L1404">
            <v>17.151</v>
          </cell>
          <cell r="M1404">
            <v>17.728190973140926</v>
          </cell>
          <cell r="N1404">
            <v>18.210869192200402</v>
          </cell>
          <cell r="O1404">
            <v>18.239775838551488</v>
          </cell>
          <cell r="P1404">
            <v>18.626557590000001</v>
          </cell>
        </row>
        <row r="1406">
          <cell r="E1406">
            <v>2949</v>
          </cell>
          <cell r="F1406">
            <v>2794</v>
          </cell>
          <cell r="G1406">
            <v>2382</v>
          </cell>
          <cell r="H1406">
            <v>2847</v>
          </cell>
          <cell r="I1406">
            <v>2909</v>
          </cell>
          <cell r="J1406">
            <v>3086</v>
          </cell>
          <cell r="K1406">
            <v>3142</v>
          </cell>
          <cell r="L1406">
            <v>3059</v>
          </cell>
          <cell r="M1406">
            <v>3182</v>
          </cell>
          <cell r="N1406">
            <v>3277</v>
          </cell>
          <cell r="O1406">
            <v>2933</v>
          </cell>
          <cell r="P1406">
            <v>3270</v>
          </cell>
        </row>
        <row r="1407">
          <cell r="E1407">
            <v>39.728839999999998</v>
          </cell>
          <cell r="F1407">
            <v>37.409660000000002</v>
          </cell>
          <cell r="G1407">
            <v>31.380640000000003</v>
          </cell>
          <cell r="H1407">
            <v>38.128480000000003</v>
          </cell>
          <cell r="I1407">
            <v>38.468920000000004</v>
          </cell>
          <cell r="J1407">
            <v>40.365520000000004</v>
          </cell>
          <cell r="K1407">
            <v>41.07094</v>
          </cell>
          <cell r="L1407">
            <v>40.719415999999995</v>
          </cell>
          <cell r="M1407">
            <v>42.174280000000003</v>
          </cell>
          <cell r="N1407">
            <v>42.484760000000001</v>
          </cell>
          <cell r="O1407">
            <v>38.915360000000007</v>
          </cell>
          <cell r="P1407">
            <v>42.134399999999999</v>
          </cell>
        </row>
        <row r="1409">
          <cell r="E1409">
            <v>1483.4241813602016</v>
          </cell>
          <cell r="F1409">
            <v>1789</v>
          </cell>
          <cell r="G1409">
            <v>1803</v>
          </cell>
          <cell r="H1409">
            <v>1957</v>
          </cell>
          <cell r="I1409">
            <v>2029</v>
          </cell>
          <cell r="J1409">
            <v>1912</v>
          </cell>
          <cell r="K1409">
            <v>2031</v>
          </cell>
          <cell r="L1409">
            <v>2075</v>
          </cell>
          <cell r="M1409">
            <v>2050</v>
          </cell>
          <cell r="N1409">
            <v>2004</v>
          </cell>
          <cell r="O1409">
            <v>2034</v>
          </cell>
          <cell r="P1409">
            <v>2657</v>
          </cell>
        </row>
        <row r="1410">
          <cell r="E1410">
            <v>21.737515948833622</v>
          </cell>
          <cell r="F1410">
            <v>23.920505081055101</v>
          </cell>
          <cell r="G1410">
            <v>23.0818556245049</v>
          </cell>
          <cell r="H1410">
            <v>23.8017576832953</v>
          </cell>
          <cell r="I1410">
            <v>24.435507170723501</v>
          </cell>
          <cell r="J1410">
            <v>23.856138446306399</v>
          </cell>
          <cell r="K1410">
            <v>24.173432145559001</v>
          </cell>
          <cell r="L1410">
            <v>24.4227791897255</v>
          </cell>
          <cell r="M1410">
            <v>24.130651040731699</v>
          </cell>
          <cell r="N1410">
            <v>25.930129450631402</v>
          </cell>
          <cell r="O1410">
            <v>24.536637251265901</v>
          </cell>
          <cell r="P1410">
            <v>30.0242</v>
          </cell>
        </row>
        <row r="1412">
          <cell r="E1412">
            <v>1831</v>
          </cell>
          <cell r="F1412">
            <v>1701</v>
          </cell>
          <cell r="G1412">
            <v>1816</v>
          </cell>
          <cell r="H1412">
            <v>1664</v>
          </cell>
          <cell r="I1412">
            <v>1878</v>
          </cell>
          <cell r="J1412">
            <v>1924</v>
          </cell>
          <cell r="K1412">
            <v>2243</v>
          </cell>
          <cell r="L1412">
            <v>2518</v>
          </cell>
          <cell r="M1412">
            <v>2212</v>
          </cell>
          <cell r="N1412">
            <v>2320</v>
          </cell>
          <cell r="O1412">
            <v>1905</v>
          </cell>
          <cell r="P1412">
            <v>2043</v>
          </cell>
        </row>
        <row r="1413">
          <cell r="E1413">
            <v>18.8156</v>
          </cell>
          <cell r="F1413">
            <v>17.658200000000001</v>
          </cell>
          <cell r="G1413">
            <v>18.1692</v>
          </cell>
          <cell r="H1413">
            <v>17.329599999999999</v>
          </cell>
          <cell r="I1413">
            <v>19.052</v>
          </cell>
          <cell r="J1413">
            <v>19.570799999999998</v>
          </cell>
          <cell r="K1413">
            <v>24.196400000000008</v>
          </cell>
          <cell r="L1413">
            <v>26.430800000000001</v>
          </cell>
          <cell r="M1413">
            <v>22.799599999999998</v>
          </cell>
          <cell r="N1413">
            <v>23.552000000000003</v>
          </cell>
          <cell r="O1413">
            <v>19.893199999999993</v>
          </cell>
          <cell r="P1413">
            <v>20.759999999999994</v>
          </cell>
        </row>
        <row r="1415">
          <cell r="E1415">
            <v>58</v>
          </cell>
          <cell r="F1415">
            <v>51</v>
          </cell>
          <cell r="G1415">
            <v>67</v>
          </cell>
          <cell r="H1415">
            <v>97</v>
          </cell>
          <cell r="I1415">
            <v>105</v>
          </cell>
          <cell r="J1415">
            <v>116</v>
          </cell>
          <cell r="K1415">
            <v>135</v>
          </cell>
          <cell r="L1415">
            <v>77</v>
          </cell>
          <cell r="M1415">
            <v>54</v>
          </cell>
          <cell r="N1415">
            <v>63</v>
          </cell>
          <cell r="O1415">
            <v>86</v>
          </cell>
          <cell r="P1415">
            <v>128</v>
          </cell>
        </row>
        <row r="1416">
          <cell r="E1416">
            <v>0.65560799999999997</v>
          </cell>
          <cell r="F1416">
            <v>0.54875200000000002</v>
          </cell>
          <cell r="G1416">
            <v>0.75773200000000007</v>
          </cell>
          <cell r="H1416">
            <v>1.1470040000000001</v>
          </cell>
          <cell r="I1416">
            <v>1.2117760000000002</v>
          </cell>
          <cell r="J1416">
            <v>1.24186</v>
          </cell>
          <cell r="K1416">
            <v>1.440448</v>
          </cell>
          <cell r="L1416">
            <v>0.90319199999999999</v>
          </cell>
          <cell r="M1416">
            <v>0.63557200000000003</v>
          </cell>
          <cell r="N1416">
            <v>0.77329599999999998</v>
          </cell>
          <cell r="O1416">
            <v>1.0375840000000001</v>
          </cell>
          <cell r="P1416">
            <v>1.5156800000000001</v>
          </cell>
        </row>
        <row r="1418">
          <cell r="E1418">
            <v>320</v>
          </cell>
          <cell r="F1418">
            <v>270</v>
          </cell>
          <cell r="G1418">
            <v>300</v>
          </cell>
          <cell r="H1418">
            <v>284</v>
          </cell>
          <cell r="I1418">
            <v>311</v>
          </cell>
          <cell r="J1418">
            <v>327</v>
          </cell>
          <cell r="K1418">
            <v>313</v>
          </cell>
          <cell r="L1418">
            <v>318</v>
          </cell>
          <cell r="M1418">
            <v>327</v>
          </cell>
          <cell r="N1418">
            <v>319</v>
          </cell>
          <cell r="O1418">
            <v>307</v>
          </cell>
          <cell r="P1418">
            <v>320</v>
          </cell>
        </row>
        <row r="1419">
          <cell r="E1419">
            <v>3.2700000000000005</v>
          </cell>
          <cell r="F1419">
            <v>2.7828000000000004</v>
          </cell>
          <cell r="G1419">
            <v>3.0996000000000001</v>
          </cell>
          <cell r="H1419">
            <v>2.9036</v>
          </cell>
          <cell r="I1419">
            <v>3.1464000000000003</v>
          </cell>
          <cell r="J1419">
            <v>3.35</v>
          </cell>
          <cell r="K1419">
            <v>3.1800000000000006</v>
          </cell>
          <cell r="L1419">
            <v>3.1780000000000004</v>
          </cell>
          <cell r="M1419">
            <v>3.3204000000000011</v>
          </cell>
          <cell r="N1419">
            <v>3.2967999999999997</v>
          </cell>
          <cell r="O1419">
            <v>3.2092000000000009</v>
          </cell>
          <cell r="P1419">
            <v>3.3144</v>
          </cell>
        </row>
        <row r="1421">
          <cell r="E1421">
            <v>1691</v>
          </cell>
          <cell r="F1421">
            <v>1570.4</v>
          </cell>
          <cell r="G1421">
            <v>1710.3</v>
          </cell>
          <cell r="H1421">
            <v>2130.4</v>
          </cell>
          <cell r="I1421">
            <v>2060.1999999999998</v>
          </cell>
          <cell r="J1421">
            <v>2079</v>
          </cell>
          <cell r="K1421">
            <v>1860</v>
          </cell>
          <cell r="L1421">
            <v>1906</v>
          </cell>
          <cell r="M1421">
            <v>1899</v>
          </cell>
          <cell r="N1421">
            <v>1940</v>
          </cell>
          <cell r="O1421">
            <v>2011</v>
          </cell>
          <cell r="P1421">
            <v>1987</v>
          </cell>
        </row>
        <row r="1422">
          <cell r="E1422">
            <v>21.856870000000001</v>
          </cell>
          <cell r="F1422">
            <v>18.985399999999998</v>
          </cell>
          <cell r="G1422">
            <v>23.347999999999999</v>
          </cell>
          <cell r="H1422">
            <v>27.364699999999999</v>
          </cell>
          <cell r="I1422">
            <v>27.543099999999999</v>
          </cell>
          <cell r="J1422">
            <v>27.468699999999998</v>
          </cell>
          <cell r="K1422">
            <v>22.676100000000002</v>
          </cell>
          <cell r="L1422">
            <v>23.367799999999999</v>
          </cell>
          <cell r="M1422">
            <v>24.056699999999999</v>
          </cell>
          <cell r="N1422">
            <v>26.501999999999999</v>
          </cell>
          <cell r="O1422">
            <v>26.367999999999999</v>
          </cell>
          <cell r="P1422">
            <v>25.347000000000001</v>
          </cell>
        </row>
        <row r="1424">
          <cell r="E1424">
            <v>864</v>
          </cell>
          <cell r="F1424">
            <v>866</v>
          </cell>
          <cell r="G1424">
            <v>848</v>
          </cell>
          <cell r="H1424">
            <v>795</v>
          </cell>
          <cell r="I1424">
            <v>837</v>
          </cell>
          <cell r="J1424">
            <v>858</v>
          </cell>
          <cell r="K1424">
            <v>901</v>
          </cell>
          <cell r="L1424">
            <v>878</v>
          </cell>
          <cell r="M1424">
            <v>891</v>
          </cell>
          <cell r="N1424">
            <v>869</v>
          </cell>
          <cell r="O1424">
            <v>851</v>
          </cell>
          <cell r="P1424">
            <v>867</v>
          </cell>
        </row>
        <row r="1425">
          <cell r="E1425">
            <v>10.5427</v>
          </cell>
          <cell r="F1425">
            <v>9.9888999999999992</v>
          </cell>
          <cell r="G1425">
            <v>10.0474</v>
          </cell>
          <cell r="H1425">
            <v>9.6654</v>
          </cell>
          <cell r="I1425">
            <v>10.125299999999999</v>
          </cell>
          <cell r="J1425">
            <v>10.2142</v>
          </cell>
          <cell r="K1425">
            <v>10.677</v>
          </cell>
          <cell r="L1425">
            <v>10.3538</v>
          </cell>
          <cell r="M1425">
            <v>10.417199999999999</v>
          </cell>
          <cell r="N1425">
            <v>10.112500000000001</v>
          </cell>
          <cell r="O1425">
            <v>9.8473000000000006</v>
          </cell>
          <cell r="P1425">
            <v>9.9818999999999996</v>
          </cell>
        </row>
        <row r="1427">
          <cell r="E1427">
            <v>72</v>
          </cell>
          <cell r="F1427">
            <v>49</v>
          </cell>
          <cell r="G1427">
            <v>79</v>
          </cell>
          <cell r="H1427">
            <v>85</v>
          </cell>
          <cell r="I1427">
            <v>83</v>
          </cell>
          <cell r="J1427">
            <v>85</v>
          </cell>
          <cell r="K1427">
            <v>76</v>
          </cell>
          <cell r="L1427">
            <v>58</v>
          </cell>
          <cell r="M1427">
            <v>70</v>
          </cell>
          <cell r="N1427">
            <v>76</v>
          </cell>
          <cell r="O1427">
            <v>53</v>
          </cell>
          <cell r="P1427">
            <v>61</v>
          </cell>
        </row>
        <row r="1428">
          <cell r="E1428">
            <v>1.2394000000000001</v>
          </cell>
          <cell r="F1428">
            <v>0.84150000000000003</v>
          </cell>
          <cell r="G1428">
            <v>1.258</v>
          </cell>
          <cell r="H1428">
            <v>1.4689000000000001</v>
          </cell>
          <cell r="I1428">
            <v>1.4582000000000002</v>
          </cell>
          <cell r="J1428">
            <v>1.3483000000000003</v>
          </cell>
          <cell r="K1428">
            <v>1.0815600000000001</v>
          </cell>
          <cell r="L1428">
            <v>1.0260659999999999</v>
          </cell>
          <cell r="M1428">
            <v>1.2550000000000001</v>
          </cell>
          <cell r="N1428">
            <v>1.3310000000000002</v>
          </cell>
          <cell r="O1428">
            <v>0.92899999999999983</v>
          </cell>
          <cell r="P1428">
            <v>1.0684</v>
          </cell>
        </row>
        <row r="1430">
          <cell r="E1430">
            <v>350</v>
          </cell>
          <cell r="F1430">
            <v>376</v>
          </cell>
          <cell r="G1430">
            <v>389</v>
          </cell>
          <cell r="H1430">
            <v>428</v>
          </cell>
          <cell r="I1430">
            <v>478</v>
          </cell>
          <cell r="J1430">
            <v>501</v>
          </cell>
          <cell r="K1430">
            <v>520</v>
          </cell>
          <cell r="L1430">
            <v>539</v>
          </cell>
          <cell r="M1430">
            <v>520</v>
          </cell>
          <cell r="N1430">
            <v>512</v>
          </cell>
          <cell r="O1430">
            <v>521</v>
          </cell>
          <cell r="P1430">
            <v>548</v>
          </cell>
        </row>
        <row r="1431">
          <cell r="E1431">
            <v>5.1879999999999997</v>
          </cell>
          <cell r="F1431">
            <v>5.532</v>
          </cell>
          <cell r="G1431">
            <v>5.6492000000000004</v>
          </cell>
          <cell r="H1431">
            <v>6.0923999999999996</v>
          </cell>
          <cell r="I1431">
            <v>6.9895999999999994</v>
          </cell>
          <cell r="J1431">
            <v>7.3208000000000002</v>
          </cell>
          <cell r="K1431">
            <v>7.4296000000000006</v>
          </cell>
          <cell r="L1431">
            <v>7.7411999999999992</v>
          </cell>
          <cell r="M1431">
            <v>7.4632000000000023</v>
          </cell>
          <cell r="N1431">
            <v>7.5520000000000014</v>
          </cell>
          <cell r="O1431">
            <v>7.6715999999999998</v>
          </cell>
          <cell r="P1431">
            <v>8.200800000000001</v>
          </cell>
        </row>
        <row r="1433">
          <cell r="E1433">
            <v>1643</v>
          </cell>
          <cell r="F1433">
            <v>1520</v>
          </cell>
          <cell r="G1433">
            <v>2251</v>
          </cell>
          <cell r="H1433">
            <v>2239</v>
          </cell>
          <cell r="I1433">
            <v>3077</v>
          </cell>
          <cell r="J1433">
            <v>2502</v>
          </cell>
          <cell r="K1433">
            <v>2630</v>
          </cell>
          <cell r="L1433">
            <v>2413</v>
          </cell>
          <cell r="M1433">
            <v>1853</v>
          </cell>
          <cell r="N1433">
            <v>1802</v>
          </cell>
          <cell r="O1433">
            <v>1920</v>
          </cell>
          <cell r="P1433">
            <v>1975</v>
          </cell>
        </row>
        <row r="1434">
          <cell r="E1434">
            <v>19.079600000000003</v>
          </cell>
          <cell r="F1434">
            <v>18.071840000000002</v>
          </cell>
          <cell r="G1434">
            <v>26.512400000000003</v>
          </cell>
          <cell r="H1434">
            <v>26.905600000000003</v>
          </cell>
          <cell r="I1434">
            <v>39.0336</v>
          </cell>
          <cell r="J1434">
            <v>31.401199999999999</v>
          </cell>
          <cell r="K1434">
            <v>34.262800000000006</v>
          </cell>
          <cell r="L1434">
            <v>30.264400000000002</v>
          </cell>
          <cell r="M1434">
            <v>23.477600000000002</v>
          </cell>
          <cell r="N1434">
            <v>22.341600000000003</v>
          </cell>
          <cell r="O1434">
            <v>22.761600000000001</v>
          </cell>
          <cell r="P1434">
            <v>23.60125</v>
          </cell>
        </row>
        <row r="1436">
          <cell r="E1436">
            <v>1403</v>
          </cell>
          <cell r="F1436">
            <v>1525</v>
          </cell>
          <cell r="G1436">
            <v>1606</v>
          </cell>
          <cell r="H1436">
            <v>1494.3</v>
          </cell>
          <cell r="I1436">
            <v>1300</v>
          </cell>
          <cell r="J1436">
            <v>1377</v>
          </cell>
          <cell r="K1436">
            <v>1427</v>
          </cell>
          <cell r="L1436">
            <v>1268</v>
          </cell>
          <cell r="M1436">
            <v>1236</v>
          </cell>
          <cell r="N1436">
            <v>1332</v>
          </cell>
          <cell r="O1436">
            <v>1310</v>
          </cell>
          <cell r="P1436">
            <v>1241</v>
          </cell>
        </row>
        <row r="1437">
          <cell r="E1437">
            <v>16.280799999999999</v>
          </cell>
          <cell r="F1437">
            <v>17.207712999999998</v>
          </cell>
          <cell r="G1437">
            <v>18.258000000000003</v>
          </cell>
          <cell r="H1437">
            <v>17.305427000000002</v>
          </cell>
          <cell r="I1437">
            <v>15.07817</v>
          </cell>
          <cell r="J1437">
            <v>15.447900000000001</v>
          </cell>
          <cell r="K1437">
            <v>15.713699999999999</v>
          </cell>
          <cell r="L1437">
            <v>14.38081</v>
          </cell>
          <cell r="M1437">
            <v>14.10947</v>
          </cell>
          <cell r="N1437">
            <v>14.233799999999999</v>
          </cell>
          <cell r="O1437">
            <v>14.145140000000001</v>
          </cell>
          <cell r="P1437">
            <v>12.89452</v>
          </cell>
        </row>
        <row r="1439">
          <cell r="E1439">
            <v>405</v>
          </cell>
          <cell r="F1439">
            <v>395</v>
          </cell>
          <cell r="G1439">
            <v>422</v>
          </cell>
          <cell r="H1439">
            <v>430</v>
          </cell>
          <cell r="I1439">
            <v>406</v>
          </cell>
          <cell r="J1439">
            <v>443</v>
          </cell>
          <cell r="K1439">
            <v>460</v>
          </cell>
          <cell r="L1439">
            <v>405</v>
          </cell>
          <cell r="M1439">
            <v>399</v>
          </cell>
          <cell r="N1439">
            <v>430</v>
          </cell>
          <cell r="O1439">
            <v>410</v>
          </cell>
          <cell r="P1439">
            <v>391</v>
          </cell>
        </row>
        <row r="1440">
          <cell r="E1440">
            <v>5.1243999999999996</v>
          </cell>
          <cell r="F1440">
            <v>5.0322490000000002</v>
          </cell>
          <cell r="G1440">
            <v>5.2110000000000003</v>
          </cell>
          <cell r="H1440">
            <v>5.1647800000000004</v>
          </cell>
          <cell r="I1440">
            <v>5.0134699999999999</v>
          </cell>
          <cell r="J1440">
            <v>4.9832000000000001</v>
          </cell>
          <cell r="K1440">
            <v>5.0467000000000004</v>
          </cell>
          <cell r="L1440">
            <v>4.9432</v>
          </cell>
          <cell r="M1440">
            <v>4.8456700000000001</v>
          </cell>
          <cell r="N1440">
            <v>4.7632000000000003</v>
          </cell>
          <cell r="O1440">
            <v>4.6764400000000004</v>
          </cell>
          <cell r="P1440">
            <v>4.1597999999999997</v>
          </cell>
        </row>
        <row r="1442">
          <cell r="E1442">
            <v>998</v>
          </cell>
          <cell r="F1442">
            <v>1130</v>
          </cell>
          <cell r="G1442">
            <v>1184</v>
          </cell>
          <cell r="H1442">
            <v>1064.3</v>
          </cell>
          <cell r="I1442">
            <v>894</v>
          </cell>
          <cell r="J1442">
            <v>934</v>
          </cell>
          <cell r="K1442">
            <v>967</v>
          </cell>
          <cell r="L1442">
            <v>863</v>
          </cell>
          <cell r="M1442">
            <v>837</v>
          </cell>
          <cell r="N1442">
            <v>902</v>
          </cell>
          <cell r="O1442">
            <v>900</v>
          </cell>
          <cell r="P1442">
            <v>850</v>
          </cell>
        </row>
        <row r="1443">
          <cell r="E1443">
            <v>11.1564</v>
          </cell>
          <cell r="F1443">
            <v>12.175464</v>
          </cell>
          <cell r="G1443">
            <v>13.047000000000001</v>
          </cell>
          <cell r="H1443">
            <v>12.140647</v>
          </cell>
          <cell r="I1443">
            <v>10.0647</v>
          </cell>
          <cell r="J1443">
            <v>10.464700000000001</v>
          </cell>
          <cell r="K1443">
            <v>10.667</v>
          </cell>
          <cell r="L1443">
            <v>9.4376099999999994</v>
          </cell>
          <cell r="M1443">
            <v>9.2637999999999998</v>
          </cell>
          <cell r="N1443">
            <v>9.4705999999999992</v>
          </cell>
          <cell r="O1443">
            <v>9.4687000000000001</v>
          </cell>
          <cell r="P1443">
            <v>8.7347199999999994</v>
          </cell>
        </row>
        <row r="1445">
          <cell r="E1445">
            <v>319</v>
          </cell>
          <cell r="F1445">
            <v>346</v>
          </cell>
          <cell r="G1445">
            <v>349</v>
          </cell>
          <cell r="H1445">
            <v>350</v>
          </cell>
          <cell r="I1445">
            <v>350</v>
          </cell>
          <cell r="J1445">
            <v>352</v>
          </cell>
          <cell r="K1445">
            <v>347</v>
          </cell>
          <cell r="L1445">
            <v>344</v>
          </cell>
          <cell r="M1445">
            <v>343</v>
          </cell>
          <cell r="N1445">
            <v>347</v>
          </cell>
          <cell r="O1445">
            <v>345</v>
          </cell>
          <cell r="P1445">
            <v>377</v>
          </cell>
        </row>
        <row r="1446">
          <cell r="E1446">
            <v>4.0895999999999999</v>
          </cell>
          <cell r="F1446">
            <v>4.4656000000000011</v>
          </cell>
          <cell r="G1446">
            <v>4.5056000000000003</v>
          </cell>
          <cell r="H1446">
            <v>4.5255999999999998</v>
          </cell>
          <cell r="I1446">
            <v>4.5263999999999998</v>
          </cell>
          <cell r="J1446">
            <v>4.5407999999999999</v>
          </cell>
          <cell r="K1446">
            <v>4.4752000000000001</v>
          </cell>
          <cell r="L1446">
            <v>4.4280000000000008</v>
          </cell>
          <cell r="M1446">
            <v>4.4136000000000015</v>
          </cell>
          <cell r="N1446">
            <v>4.4816000000000003</v>
          </cell>
          <cell r="O1446">
            <v>4.4560000000000004</v>
          </cell>
          <cell r="P1446">
            <v>4.8760000000000012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4</v>
          </cell>
          <cell r="F1454">
            <v>2</v>
          </cell>
          <cell r="G1454">
            <v>2</v>
          </cell>
          <cell r="H1454">
            <v>3</v>
          </cell>
          <cell r="I1454">
            <v>2</v>
          </cell>
          <cell r="J1454">
            <v>2</v>
          </cell>
          <cell r="K1454">
            <v>2</v>
          </cell>
          <cell r="L1454">
            <v>2</v>
          </cell>
          <cell r="M1454">
            <v>2</v>
          </cell>
          <cell r="N1454">
            <v>2</v>
          </cell>
          <cell r="O1454">
            <v>2</v>
          </cell>
          <cell r="P1454">
            <v>4</v>
          </cell>
        </row>
        <row r="1455">
          <cell r="E1455">
            <v>3.5999999999999997E-2</v>
          </cell>
          <cell r="F1455">
            <v>2.4799999999999999E-2</v>
          </cell>
          <cell r="G1455">
            <v>1.78E-2</v>
          </cell>
          <cell r="H1455">
            <v>2.743E-2</v>
          </cell>
          <cell r="I1455">
            <v>1.7940000000000001E-2</v>
          </cell>
          <cell r="J1455">
            <v>2.6800000000000001E-2</v>
          </cell>
          <cell r="K1455">
            <v>2.0799999999999999E-2</v>
          </cell>
          <cell r="L1455">
            <v>3.1200000000000002E-2</v>
          </cell>
          <cell r="M1455">
            <v>2.3599999999999999E-2</v>
          </cell>
          <cell r="N1455">
            <v>2.3800000000000002E-2</v>
          </cell>
          <cell r="O1455">
            <v>2.0533333333333334E-2</v>
          </cell>
          <cell r="P1455">
            <v>4.9700000000000001E-2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5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29</v>
          </cell>
          <cell r="F1385">
            <v>0</v>
          </cell>
          <cell r="G1385">
            <v>0</v>
          </cell>
          <cell r="H1385">
            <v>90</v>
          </cell>
          <cell r="I1385">
            <v>295</v>
          </cell>
          <cell r="J1385">
            <v>188</v>
          </cell>
          <cell r="K1385">
            <v>320</v>
          </cell>
          <cell r="L1385">
            <v>218</v>
          </cell>
          <cell r="M1385">
            <v>100</v>
          </cell>
          <cell r="N1385">
            <v>30</v>
          </cell>
          <cell r="O1385">
            <v>37</v>
          </cell>
          <cell r="P1385">
            <v>105</v>
          </cell>
        </row>
        <row r="1386">
          <cell r="E1386">
            <v>0.83938950000000001</v>
          </cell>
          <cell r="F1386">
            <v>0</v>
          </cell>
          <cell r="G1386">
            <v>0</v>
          </cell>
          <cell r="H1386">
            <v>2.6615834999999999</v>
          </cell>
          <cell r="I1386">
            <v>8.5780777500000021</v>
          </cell>
          <cell r="J1386">
            <v>5.7616020000000008</v>
          </cell>
          <cell r="K1386">
            <v>10.036799999999999</v>
          </cell>
          <cell r="L1386">
            <v>7.1318700000000002</v>
          </cell>
          <cell r="M1386">
            <v>3.3255000000000003</v>
          </cell>
          <cell r="N1386">
            <v>1.0219499999999999</v>
          </cell>
          <cell r="O1386">
            <v>1.2237750000000001</v>
          </cell>
          <cell r="P1386">
            <v>3.3972750000000005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35</v>
          </cell>
          <cell r="F1403">
            <v>41</v>
          </cell>
          <cell r="G1403">
            <v>34</v>
          </cell>
          <cell r="H1403">
            <v>33</v>
          </cell>
          <cell r="I1403">
            <v>31</v>
          </cell>
          <cell r="J1403">
            <v>34</v>
          </cell>
          <cell r="K1403">
            <v>39</v>
          </cell>
          <cell r="L1403">
            <v>41</v>
          </cell>
          <cell r="M1403">
            <v>39</v>
          </cell>
          <cell r="N1403">
            <v>34</v>
          </cell>
          <cell r="O1403">
            <v>33</v>
          </cell>
          <cell r="P1403">
            <v>39</v>
          </cell>
        </row>
        <row r="1404">
          <cell r="E1404">
            <v>1.0231005900000001</v>
          </cell>
          <cell r="F1404">
            <v>1.1234</v>
          </cell>
          <cell r="H1404">
            <v>0.92802599999999991</v>
          </cell>
          <cell r="I1404">
            <v>0.92400000000000004</v>
          </cell>
          <cell r="J1404">
            <v>0.921885386060604</v>
          </cell>
          <cell r="K1404">
            <v>0.98093190000000008</v>
          </cell>
          <cell r="L1404">
            <v>1.1661937500000001</v>
          </cell>
          <cell r="M1404">
            <v>1.135830967741934</v>
          </cell>
          <cell r="N1404">
            <v>1.0343437499999999</v>
          </cell>
          <cell r="O1404">
            <v>1.005976021875</v>
          </cell>
          <cell r="P1404">
            <v>1.13704695</v>
          </cell>
        </row>
        <row r="1406">
          <cell r="E1406">
            <v>208</v>
          </cell>
          <cell r="F1406">
            <v>229</v>
          </cell>
          <cell r="G1406">
            <v>225</v>
          </cell>
          <cell r="H1406">
            <v>294</v>
          </cell>
          <cell r="I1406">
            <v>215</v>
          </cell>
          <cell r="J1406">
            <v>271</v>
          </cell>
          <cell r="K1406">
            <v>271</v>
          </cell>
          <cell r="L1406">
            <v>323</v>
          </cell>
          <cell r="M1406">
            <v>275</v>
          </cell>
          <cell r="N1406">
            <v>303</v>
          </cell>
          <cell r="O1406">
            <v>208</v>
          </cell>
          <cell r="P1406">
            <v>209</v>
          </cell>
        </row>
        <row r="1407">
          <cell r="E1407">
            <v>5.9138999999999999</v>
          </cell>
          <cell r="F1407">
            <v>6.6690000000000005</v>
          </cell>
          <cell r="G1407">
            <v>6.4458000000000002</v>
          </cell>
          <cell r="H1407">
            <v>8.5257449999999988</v>
          </cell>
          <cell r="I1407">
            <v>5.6772</v>
          </cell>
          <cell r="J1407">
            <v>8.1895500000000006</v>
          </cell>
          <cell r="K1407">
            <v>8.1895500000000006</v>
          </cell>
          <cell r="L1407">
            <v>9.7467300000000012</v>
          </cell>
          <cell r="M1407">
            <v>8.1274499999999996</v>
          </cell>
          <cell r="N1407">
            <v>9.0090000000000003</v>
          </cell>
          <cell r="O1407">
            <v>6.3637449999999998</v>
          </cell>
          <cell r="P1407">
            <v>5.8313499999999996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118</v>
          </cell>
          <cell r="F1412">
            <v>114</v>
          </cell>
          <cell r="G1412">
            <v>121</v>
          </cell>
          <cell r="H1412">
            <v>119</v>
          </cell>
          <cell r="I1412">
            <v>139</v>
          </cell>
          <cell r="J1412">
            <v>131</v>
          </cell>
          <cell r="K1412">
            <v>155</v>
          </cell>
          <cell r="L1412">
            <v>167</v>
          </cell>
          <cell r="M1412">
            <v>150</v>
          </cell>
          <cell r="N1412">
            <v>131</v>
          </cell>
          <cell r="O1412">
            <v>141</v>
          </cell>
          <cell r="P1412">
            <v>155</v>
          </cell>
        </row>
        <row r="1413">
          <cell r="E1413">
            <v>3.0199499999999997</v>
          </cell>
          <cell r="F1413">
            <v>2.9155500000000001</v>
          </cell>
          <cell r="G1413">
            <v>3.0838500000000004</v>
          </cell>
          <cell r="H1413">
            <v>3.0145500000000007</v>
          </cell>
          <cell r="I1413">
            <v>3.5851499999999992</v>
          </cell>
          <cell r="J1413">
            <v>3.4326000000000003</v>
          </cell>
          <cell r="K1413">
            <v>4.0259250000000009</v>
          </cell>
          <cell r="L1413">
            <v>4.4131499999999999</v>
          </cell>
          <cell r="M1413">
            <v>3.9348000000000001</v>
          </cell>
          <cell r="N1413">
            <v>3.4272000000000009</v>
          </cell>
          <cell r="O1413">
            <v>3.7152000000000012</v>
          </cell>
          <cell r="P1413">
            <v>4.0985999999999994</v>
          </cell>
        </row>
        <row r="1415">
          <cell r="E1415">
            <v>876</v>
          </cell>
          <cell r="F1415">
            <v>972</v>
          </cell>
          <cell r="G1415">
            <v>1248</v>
          </cell>
          <cell r="H1415">
            <v>1684</v>
          </cell>
          <cell r="I1415">
            <v>1730</v>
          </cell>
          <cell r="J1415">
            <v>1967</v>
          </cell>
          <cell r="K1415">
            <v>2074</v>
          </cell>
          <cell r="L1415">
            <v>1511</v>
          </cell>
          <cell r="M1415">
            <v>913</v>
          </cell>
          <cell r="N1415">
            <v>1024</v>
          </cell>
          <cell r="O1415">
            <v>1483</v>
          </cell>
          <cell r="P1415">
            <v>2132</v>
          </cell>
        </row>
        <row r="1416">
          <cell r="E1416">
            <v>20.539557000000002</v>
          </cell>
          <cell r="F1416">
            <v>22.5216405</v>
          </cell>
          <cell r="G1416">
            <v>29.189155500000002</v>
          </cell>
          <cell r="H1416">
            <v>39.409357500000006</v>
          </cell>
          <cell r="I1416">
            <v>40.274865000000005</v>
          </cell>
          <cell r="J1416">
            <v>45.660257999999999</v>
          </cell>
          <cell r="K1416">
            <v>48.315523499999998</v>
          </cell>
          <cell r="L1416">
            <v>34.562754000000005</v>
          </cell>
          <cell r="M1416">
            <v>20.772247500000002</v>
          </cell>
          <cell r="N1416">
            <v>23.271011999999995</v>
          </cell>
          <cell r="O1416">
            <v>32.732572500000003</v>
          </cell>
          <cell r="P1416">
            <v>47.497180499999992</v>
          </cell>
        </row>
        <row r="1418">
          <cell r="E1418">
            <v>1066</v>
          </cell>
          <cell r="F1418">
            <v>1116</v>
          </cell>
          <cell r="G1418">
            <v>1042</v>
          </cell>
          <cell r="H1418">
            <v>976</v>
          </cell>
          <cell r="I1418">
            <v>1020</v>
          </cell>
          <cell r="J1418">
            <v>1125</v>
          </cell>
          <cell r="K1418">
            <v>1116</v>
          </cell>
          <cell r="L1418">
            <v>1117</v>
          </cell>
          <cell r="M1418">
            <v>1104</v>
          </cell>
          <cell r="N1418">
            <v>986</v>
          </cell>
          <cell r="O1418">
            <v>1050</v>
          </cell>
          <cell r="P1418">
            <v>1148</v>
          </cell>
        </row>
        <row r="1419">
          <cell r="E1419">
            <v>23.791049999999995</v>
          </cell>
          <cell r="F1419">
            <v>25.24635</v>
          </cell>
          <cell r="G1419">
            <v>23.298300000000008</v>
          </cell>
          <cell r="H1419">
            <v>22.020300000000002</v>
          </cell>
          <cell r="I1419">
            <v>23.091300000000004</v>
          </cell>
          <cell r="J1419">
            <v>25.477650000000001</v>
          </cell>
          <cell r="K1419">
            <v>25.368299999999998</v>
          </cell>
          <cell r="L1419">
            <v>25.1433</v>
          </cell>
          <cell r="M1419">
            <v>24.808499999999992</v>
          </cell>
          <cell r="N1419">
            <v>22.302449999999993</v>
          </cell>
          <cell r="O1419">
            <v>23.730299999999996</v>
          </cell>
          <cell r="P1419">
            <v>25.715249999999997</v>
          </cell>
        </row>
        <row r="1421">
          <cell r="E1421">
            <v>1740</v>
          </cell>
          <cell r="F1421">
            <v>1610</v>
          </cell>
          <cell r="G1421">
            <v>1639</v>
          </cell>
          <cell r="H1421">
            <v>1470</v>
          </cell>
          <cell r="I1421">
            <v>1990</v>
          </cell>
          <cell r="J1421">
            <v>2010</v>
          </cell>
          <cell r="K1421">
            <v>1522</v>
          </cell>
          <cell r="L1421">
            <v>1622</v>
          </cell>
          <cell r="M1421">
            <v>1735</v>
          </cell>
          <cell r="N1421">
            <v>1714</v>
          </cell>
          <cell r="O1421">
            <v>1613</v>
          </cell>
          <cell r="P1421">
            <v>1640</v>
          </cell>
        </row>
        <row r="1422">
          <cell r="E1422">
            <v>41.562399999999997</v>
          </cell>
          <cell r="F1422">
            <v>39.3658</v>
          </cell>
          <cell r="G1422">
            <v>39.847000000000001</v>
          </cell>
          <cell r="H1422">
            <v>38.8476</v>
          </cell>
          <cell r="I1422">
            <v>50.783999999999999</v>
          </cell>
          <cell r="J1422">
            <v>51.4679</v>
          </cell>
          <cell r="K1422">
            <v>40.364699999999999</v>
          </cell>
          <cell r="L1422">
            <v>44.236710000000002</v>
          </cell>
          <cell r="M1422">
            <v>48.389499999999998</v>
          </cell>
          <cell r="N1422">
            <v>44.367199999999997</v>
          </cell>
          <cell r="O1422">
            <v>42.3414</v>
          </cell>
          <cell r="P1422">
            <v>44.061</v>
          </cell>
        </row>
        <row r="1424">
          <cell r="E1424">
            <v>3630</v>
          </cell>
          <cell r="F1424">
            <v>3854</v>
          </cell>
          <cell r="G1424">
            <v>3912</v>
          </cell>
          <cell r="H1424">
            <v>3548</v>
          </cell>
          <cell r="I1424">
            <v>3422</v>
          </cell>
          <cell r="J1424">
            <v>3529</v>
          </cell>
          <cell r="K1424">
            <v>3517</v>
          </cell>
          <cell r="L1424">
            <v>3595</v>
          </cell>
          <cell r="M1424">
            <v>3622</v>
          </cell>
          <cell r="N1424">
            <v>3604</v>
          </cell>
          <cell r="O1424">
            <v>3621</v>
          </cell>
          <cell r="P1424">
            <v>3681</v>
          </cell>
        </row>
        <row r="1425">
          <cell r="E1425">
            <v>87.834599999999995</v>
          </cell>
          <cell r="F1425">
            <v>92.557500000000005</v>
          </cell>
          <cell r="G1425">
            <v>95.889200000000002</v>
          </cell>
          <cell r="H1425">
            <v>88.630700000000004</v>
          </cell>
          <cell r="I1425">
            <v>85.55</v>
          </cell>
          <cell r="J1425">
            <v>88.225000000000009</v>
          </cell>
          <cell r="K1425">
            <v>87.924999999999997</v>
          </cell>
          <cell r="L1425">
            <v>89.182299999999984</v>
          </cell>
          <cell r="M1425">
            <v>89.009099999999989</v>
          </cell>
          <cell r="N1425">
            <v>87.686999999999998</v>
          </cell>
          <cell r="O1425">
            <v>86.847799999999992</v>
          </cell>
          <cell r="P1425">
            <v>88.120500000000021</v>
          </cell>
        </row>
        <row r="1427">
          <cell r="E1427">
            <v>271</v>
          </cell>
          <cell r="F1427">
            <v>306</v>
          </cell>
          <cell r="G1427">
            <v>302</v>
          </cell>
          <cell r="H1427">
            <v>310</v>
          </cell>
          <cell r="I1427">
            <v>367</v>
          </cell>
          <cell r="J1427">
            <v>381</v>
          </cell>
          <cell r="K1427">
            <v>415</v>
          </cell>
          <cell r="L1427">
            <v>402</v>
          </cell>
          <cell r="M1427">
            <v>411</v>
          </cell>
          <cell r="N1427">
            <v>406</v>
          </cell>
          <cell r="O1427">
            <v>352</v>
          </cell>
          <cell r="P1427">
            <v>472</v>
          </cell>
        </row>
        <row r="1428">
          <cell r="E1428">
            <v>8.5850000000000009</v>
          </cell>
          <cell r="F1428">
            <v>9.6196000000000002</v>
          </cell>
          <cell r="G1428">
            <v>9.4024999999999999</v>
          </cell>
          <cell r="H1428">
            <v>8.9866740000000007</v>
          </cell>
          <cell r="I1428">
            <v>10.723800000000001</v>
          </cell>
          <cell r="J1428">
            <v>10.141</v>
          </cell>
          <cell r="K1428">
            <v>10.508100000000001</v>
          </cell>
          <cell r="L1428">
            <v>11.488050000000001</v>
          </cell>
          <cell r="M1428">
            <v>12.482250000000001</v>
          </cell>
          <cell r="N1428">
            <v>12.012320000000001</v>
          </cell>
          <cell r="O1428">
            <v>11.0962</v>
          </cell>
          <cell r="P1428">
            <v>15.2537</v>
          </cell>
        </row>
        <row r="1430">
          <cell r="E1430">
            <v>617</v>
          </cell>
          <cell r="F1430">
            <v>608</v>
          </cell>
          <cell r="G1430">
            <v>537</v>
          </cell>
          <cell r="H1430">
            <v>616</v>
          </cell>
          <cell r="I1430">
            <v>701</v>
          </cell>
          <cell r="J1430">
            <v>809</v>
          </cell>
          <cell r="K1430">
            <v>851</v>
          </cell>
          <cell r="L1430">
            <v>854</v>
          </cell>
          <cell r="M1430">
            <v>776</v>
          </cell>
          <cell r="N1430">
            <v>674</v>
          </cell>
          <cell r="O1430">
            <v>714</v>
          </cell>
          <cell r="P1430">
            <v>759</v>
          </cell>
        </row>
        <row r="1431">
          <cell r="E1431">
            <v>17.986499999999999</v>
          </cell>
          <cell r="F1431">
            <v>17.541</v>
          </cell>
          <cell r="G1431">
            <v>15.448500000000003</v>
          </cell>
          <cell r="H1431">
            <v>17.705249999999999</v>
          </cell>
          <cell r="I1431">
            <v>20.326500000000003</v>
          </cell>
          <cell r="J1431">
            <v>23.417999999999999</v>
          </cell>
          <cell r="K1431">
            <v>24.439500000000002</v>
          </cell>
          <cell r="L1431">
            <v>24.614999999999998</v>
          </cell>
          <cell r="M1431">
            <v>22.256999999999998</v>
          </cell>
          <cell r="N1431">
            <v>19.242000000000004</v>
          </cell>
          <cell r="O1431">
            <v>20.209499999999998</v>
          </cell>
          <cell r="P1431">
            <v>21.622500000000002</v>
          </cell>
        </row>
        <row r="1433">
          <cell r="E1433">
            <v>2553</v>
          </cell>
          <cell r="F1433">
            <v>2301</v>
          </cell>
          <cell r="G1433">
            <v>2330</v>
          </cell>
          <cell r="H1433">
            <v>2765</v>
          </cell>
          <cell r="I1433">
            <v>3216</v>
          </cell>
          <cell r="J1433">
            <v>2853</v>
          </cell>
          <cell r="K1433">
            <v>2818</v>
          </cell>
          <cell r="L1433">
            <v>2585</v>
          </cell>
          <cell r="M1433">
            <v>2040</v>
          </cell>
          <cell r="N1433">
            <v>2130</v>
          </cell>
          <cell r="O1433">
            <v>2470</v>
          </cell>
          <cell r="P1433">
            <v>2550</v>
          </cell>
        </row>
        <row r="1434">
          <cell r="E1434">
            <v>66.692700000000002</v>
          </cell>
          <cell r="F1434">
            <v>61.178400000000003</v>
          </cell>
          <cell r="G1434">
            <v>62.590950000000007</v>
          </cell>
          <cell r="H1434">
            <v>72.859049999999996</v>
          </cell>
          <cell r="I1434">
            <v>84.572100000000006</v>
          </cell>
          <cell r="J1434">
            <v>74.701350000000005</v>
          </cell>
          <cell r="K1434">
            <v>71.838989999999995</v>
          </cell>
          <cell r="L1434">
            <v>68.524650000000008</v>
          </cell>
          <cell r="M1434">
            <v>53.827200000000005</v>
          </cell>
          <cell r="N1434">
            <v>56.284200000000006</v>
          </cell>
          <cell r="O1434">
            <v>63.672895000000004</v>
          </cell>
          <cell r="P1434">
            <v>67.717799999999997</v>
          </cell>
        </row>
        <row r="1436">
          <cell r="E1436">
            <v>1897</v>
          </cell>
          <cell r="F1436">
            <v>1945</v>
          </cell>
          <cell r="G1436">
            <v>1982</v>
          </cell>
          <cell r="H1436">
            <v>1790.4</v>
          </cell>
          <cell r="I1436">
            <v>1694</v>
          </cell>
          <cell r="J1436">
            <v>1677</v>
          </cell>
          <cell r="K1436">
            <v>1737</v>
          </cell>
          <cell r="L1436">
            <v>1784</v>
          </cell>
          <cell r="M1436">
            <v>1634</v>
          </cell>
          <cell r="N1436">
            <v>1591</v>
          </cell>
          <cell r="O1436">
            <v>1678</v>
          </cell>
          <cell r="P1436">
            <v>1688</v>
          </cell>
        </row>
        <row r="1437">
          <cell r="E1437">
            <v>45.6126</v>
          </cell>
          <cell r="F1437">
            <v>48.860169999999997</v>
          </cell>
          <cell r="G1437">
            <v>51.454009999999997</v>
          </cell>
          <cell r="H1437">
            <v>45.115600000000001</v>
          </cell>
          <cell r="I1437">
            <v>44.151167000000001</v>
          </cell>
          <cell r="J1437">
            <v>43.907600000000002</v>
          </cell>
          <cell r="K1437">
            <v>44.313130000000001</v>
          </cell>
          <cell r="L1437">
            <v>45.570410000000003</v>
          </cell>
          <cell r="M1437">
            <v>43.45682</v>
          </cell>
          <cell r="N1437">
            <v>42.6218</v>
          </cell>
          <cell r="O1437">
            <v>42.308039999999998</v>
          </cell>
          <cell r="P1437">
            <v>43.116799999999998</v>
          </cell>
        </row>
        <row r="1439">
          <cell r="E1439">
            <v>1215</v>
          </cell>
          <cell r="F1439">
            <v>1295</v>
          </cell>
          <cell r="G1439">
            <v>1330</v>
          </cell>
          <cell r="H1439">
            <v>1169.4000000000001</v>
          </cell>
          <cell r="I1439">
            <v>1098</v>
          </cell>
          <cell r="J1439">
            <v>1106</v>
          </cell>
          <cell r="K1439">
            <v>1146</v>
          </cell>
          <cell r="L1439">
            <v>1198</v>
          </cell>
          <cell r="M1439">
            <v>1092</v>
          </cell>
          <cell r="N1439">
            <v>1067</v>
          </cell>
          <cell r="O1439">
            <v>1360</v>
          </cell>
          <cell r="P1439">
            <v>1398</v>
          </cell>
        </row>
        <row r="1440">
          <cell r="E1440">
            <v>28.456</v>
          </cell>
          <cell r="F1440">
            <v>32.62547</v>
          </cell>
          <cell r="G1440">
            <v>34.74</v>
          </cell>
          <cell r="H1440">
            <v>29.4678</v>
          </cell>
          <cell r="I1440">
            <v>29.014697000000002</v>
          </cell>
          <cell r="J1440">
            <v>29.141200000000001</v>
          </cell>
          <cell r="K1440">
            <v>29.167000000000002</v>
          </cell>
          <cell r="L1440">
            <v>30.4328</v>
          </cell>
          <cell r="M1440">
            <v>28.867419999999999</v>
          </cell>
          <cell r="N1440">
            <v>28.643699999999999</v>
          </cell>
          <cell r="O1440">
            <v>34.204569999999997</v>
          </cell>
          <cell r="P1440">
            <v>36.47</v>
          </cell>
        </row>
        <row r="1442">
          <cell r="E1442">
            <v>682</v>
          </cell>
          <cell r="F1442">
            <v>650</v>
          </cell>
          <cell r="G1442">
            <v>652</v>
          </cell>
          <cell r="H1442">
            <v>621</v>
          </cell>
          <cell r="I1442">
            <v>596</v>
          </cell>
          <cell r="J1442">
            <v>571</v>
          </cell>
          <cell r="K1442">
            <v>591</v>
          </cell>
          <cell r="L1442">
            <v>586</v>
          </cell>
          <cell r="M1442">
            <v>542</v>
          </cell>
          <cell r="N1442">
            <v>524</v>
          </cell>
          <cell r="O1442">
            <v>318</v>
          </cell>
          <cell r="P1442">
            <v>290</v>
          </cell>
        </row>
        <row r="1443">
          <cell r="E1443">
            <v>17.156600000000001</v>
          </cell>
          <cell r="F1443">
            <v>16.2347</v>
          </cell>
          <cell r="G1443">
            <v>16.714009999999998</v>
          </cell>
          <cell r="H1443">
            <v>15.6478</v>
          </cell>
          <cell r="I1443">
            <v>15.136469999999999</v>
          </cell>
          <cell r="J1443">
            <v>14.766400000000001</v>
          </cell>
          <cell r="K1443">
            <v>15.146129999999999</v>
          </cell>
          <cell r="L1443">
            <v>15.13761</v>
          </cell>
          <cell r="M1443">
            <v>14.589399999999999</v>
          </cell>
          <cell r="N1443">
            <v>13.9781</v>
          </cell>
          <cell r="O1443">
            <v>8.1034699999999997</v>
          </cell>
          <cell r="P1443">
            <v>6.6467999999999998</v>
          </cell>
        </row>
        <row r="1445">
          <cell r="E1445">
            <v>6624</v>
          </cell>
          <cell r="F1445">
            <v>7358</v>
          </cell>
          <cell r="G1445">
            <v>7864</v>
          </cell>
          <cell r="H1445">
            <v>8398</v>
          </cell>
          <cell r="I1445">
            <v>8830</v>
          </cell>
          <cell r="J1445">
            <v>9299</v>
          </cell>
          <cell r="K1445">
            <v>8958</v>
          </cell>
          <cell r="L1445">
            <v>8527</v>
          </cell>
          <cell r="M1445">
            <v>8100</v>
          </cell>
          <cell r="N1445">
            <v>7428</v>
          </cell>
          <cell r="O1445">
            <v>6704</v>
          </cell>
          <cell r="P1445">
            <v>6123</v>
          </cell>
        </row>
        <row r="1446">
          <cell r="E1446">
            <v>177.72165000000004</v>
          </cell>
          <cell r="F1446">
            <v>200.01510000000002</v>
          </cell>
          <cell r="G1446">
            <v>213.19560000000001</v>
          </cell>
          <cell r="H1446">
            <v>227.41650000000004</v>
          </cell>
          <cell r="I1446">
            <v>239.37839999999994</v>
          </cell>
          <cell r="J1446">
            <v>252.03779999999992</v>
          </cell>
          <cell r="K1446">
            <v>242.83169999999998</v>
          </cell>
          <cell r="L1446">
            <v>230.36490000000001</v>
          </cell>
          <cell r="M1446">
            <v>218.4966</v>
          </cell>
          <cell r="N1446">
            <v>199.90260000000004</v>
          </cell>
          <cell r="O1446">
            <v>179.38080000000005</v>
          </cell>
          <cell r="P1446">
            <v>163.7919</v>
          </cell>
        </row>
        <row r="1448">
          <cell r="E1448">
            <v>12245</v>
          </cell>
          <cell r="F1448">
            <v>16655</v>
          </cell>
          <cell r="G1448">
            <v>18455</v>
          </cell>
          <cell r="H1448">
            <v>25045</v>
          </cell>
          <cell r="I1448">
            <v>23025</v>
          </cell>
          <cell r="J1448">
            <v>22310</v>
          </cell>
          <cell r="K1448">
            <v>21300</v>
          </cell>
          <cell r="L1448">
            <v>18815</v>
          </cell>
          <cell r="M1448">
            <v>15590</v>
          </cell>
          <cell r="N1448">
            <v>14080</v>
          </cell>
          <cell r="O1448">
            <v>13145</v>
          </cell>
          <cell r="P1448">
            <v>9290</v>
          </cell>
        </row>
        <row r="1449">
          <cell r="E1449">
            <v>339.03800000000001</v>
          </cell>
          <cell r="F1449">
            <v>465.5095</v>
          </cell>
          <cell r="G1449">
            <v>519.15899999999999</v>
          </cell>
          <cell r="H1449">
            <v>704.95820000000003</v>
          </cell>
          <cell r="I1449">
            <v>656.07500000000005</v>
          </cell>
          <cell r="J1449">
            <v>635.68999999999994</v>
          </cell>
          <cell r="K1449">
            <v>598.64499999999998</v>
          </cell>
          <cell r="L1449">
            <v>520.52499999999986</v>
          </cell>
          <cell r="M1449">
            <v>420.73999999999995</v>
          </cell>
          <cell r="N1449">
            <v>379.48500000000001</v>
          </cell>
          <cell r="O1449">
            <v>351.44499999999999</v>
          </cell>
          <cell r="P1449">
            <v>249.88000000000002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6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6">
          <cell r="E1406">
            <v>198</v>
          </cell>
          <cell r="F1406">
            <v>160</v>
          </cell>
          <cell r="G1406">
            <v>184</v>
          </cell>
          <cell r="H1406">
            <v>180</v>
          </cell>
          <cell r="I1406">
            <v>210</v>
          </cell>
          <cell r="J1406">
            <v>172</v>
          </cell>
          <cell r="K1406">
            <v>172</v>
          </cell>
          <cell r="L1406">
            <v>189</v>
          </cell>
          <cell r="M1406">
            <v>146</v>
          </cell>
          <cell r="N1406">
            <v>141</v>
          </cell>
          <cell r="O1406">
            <v>180</v>
          </cell>
          <cell r="P1406">
            <v>194</v>
          </cell>
        </row>
        <row r="1407">
          <cell r="E1407">
            <v>6.0925500000000001</v>
          </cell>
          <cell r="F1407">
            <v>4.66425</v>
          </cell>
          <cell r="G1407">
            <v>5.5802249999999995</v>
          </cell>
          <cell r="H1407">
            <v>5.4323999999999995</v>
          </cell>
          <cell r="I1407">
            <v>5.8603500000000004</v>
          </cell>
          <cell r="J1407">
            <v>5.4031500000000001</v>
          </cell>
          <cell r="K1407">
            <v>5.4031500000000001</v>
          </cell>
          <cell r="L1407">
            <v>5.8366800000000003</v>
          </cell>
          <cell r="M1407">
            <v>4.3960499999999998</v>
          </cell>
          <cell r="N1407">
            <v>3.5383500000000003</v>
          </cell>
          <cell r="O1407">
            <v>5.4323999999999995</v>
          </cell>
          <cell r="P1407">
            <v>5.7511999999999999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5">
          <cell r="E1415">
            <v>201</v>
          </cell>
          <cell r="F1415">
            <v>231</v>
          </cell>
          <cell r="G1415">
            <v>269</v>
          </cell>
          <cell r="H1415">
            <v>372</v>
          </cell>
          <cell r="I1415">
            <v>415</v>
          </cell>
          <cell r="J1415">
            <v>470</v>
          </cell>
          <cell r="K1415">
            <v>481</v>
          </cell>
          <cell r="L1415">
            <v>376</v>
          </cell>
          <cell r="M1415">
            <v>321</v>
          </cell>
          <cell r="N1415">
            <v>223</v>
          </cell>
          <cell r="O1415">
            <v>315</v>
          </cell>
          <cell r="P1415">
            <v>448</v>
          </cell>
        </row>
        <row r="1416">
          <cell r="E1416">
            <v>5.6741714999999999</v>
          </cell>
          <cell r="F1416">
            <v>6.5391254999999999</v>
          </cell>
          <cell r="G1416">
            <v>7.661357999999999</v>
          </cell>
          <cell r="H1416">
            <v>10.670404500000004</v>
          </cell>
          <cell r="I1416">
            <v>11.899048500000001</v>
          </cell>
          <cell r="J1416">
            <v>13.452061499999999</v>
          </cell>
          <cell r="K1416">
            <v>13.9876965</v>
          </cell>
          <cell r="L1416">
            <v>10.672672499999999</v>
          </cell>
          <cell r="M1416">
            <v>9.8045774999999988</v>
          </cell>
          <cell r="N1416">
            <v>6.4269359999999995</v>
          </cell>
          <cell r="O1416">
            <v>9.4256279999999997</v>
          </cell>
          <cell r="P1416">
            <v>12.868143999999999</v>
          </cell>
        </row>
        <row r="1418">
          <cell r="E1418">
            <v>701</v>
          </cell>
          <cell r="F1418">
            <v>734</v>
          </cell>
          <cell r="G1418">
            <v>667</v>
          </cell>
          <cell r="H1418">
            <v>553</v>
          </cell>
          <cell r="I1418">
            <v>624</v>
          </cell>
          <cell r="J1418">
            <v>697</v>
          </cell>
          <cell r="K1418">
            <v>709</v>
          </cell>
          <cell r="L1418">
            <v>735</v>
          </cell>
          <cell r="M1418">
            <v>721</v>
          </cell>
          <cell r="N1418">
            <v>668</v>
          </cell>
          <cell r="O1418">
            <v>742</v>
          </cell>
          <cell r="P1418">
            <v>810</v>
          </cell>
        </row>
        <row r="1419">
          <cell r="E1419">
            <v>19.2483</v>
          </cell>
          <cell r="F1419">
            <v>20.0124</v>
          </cell>
          <cell r="G1419">
            <v>18.157049999999998</v>
          </cell>
          <cell r="H1419">
            <v>15.520500000000004</v>
          </cell>
          <cell r="I1419">
            <v>17.475750000000005</v>
          </cell>
          <cell r="J1419">
            <v>18.900449999999996</v>
          </cell>
          <cell r="K1419">
            <v>19.831049999999998</v>
          </cell>
          <cell r="L1419">
            <v>20.335499999999996</v>
          </cell>
          <cell r="M1419">
            <v>19.93815</v>
          </cell>
          <cell r="N1419">
            <v>18.588149999999995</v>
          </cell>
          <cell r="O1419">
            <v>20.870099999999994</v>
          </cell>
          <cell r="P1419">
            <v>22.793399999999998</v>
          </cell>
        </row>
        <row r="1421">
          <cell r="E1421">
            <v>520</v>
          </cell>
          <cell r="F1421">
            <v>624.29999999999995</v>
          </cell>
          <cell r="G1421">
            <v>634</v>
          </cell>
          <cell r="H1421">
            <v>690.6</v>
          </cell>
          <cell r="I1421">
            <v>723.4</v>
          </cell>
          <cell r="J1421">
            <v>773</v>
          </cell>
          <cell r="K1421">
            <v>605</v>
          </cell>
          <cell r="L1421">
            <v>663</v>
          </cell>
          <cell r="M1421">
            <v>684</v>
          </cell>
          <cell r="N1421">
            <v>730</v>
          </cell>
          <cell r="O1421">
            <v>760</v>
          </cell>
          <cell r="P1421">
            <v>792</v>
          </cell>
        </row>
        <row r="1422">
          <cell r="E1422">
            <v>18.011209999999998</v>
          </cell>
          <cell r="F1422">
            <v>19.045100000000001</v>
          </cell>
          <cell r="G1422">
            <v>19.174099999999999</v>
          </cell>
          <cell r="H1422">
            <v>20.864699999999999</v>
          </cell>
          <cell r="I1422">
            <v>21.70467</v>
          </cell>
          <cell r="J1422">
            <v>22.560459999999999</v>
          </cell>
          <cell r="K1422">
            <v>18.936710000000001</v>
          </cell>
          <cell r="L1422">
            <v>20.33942</v>
          </cell>
          <cell r="M1422">
            <v>20.6784</v>
          </cell>
          <cell r="N1422">
            <v>24.843287</v>
          </cell>
          <cell r="O1422">
            <v>25.312200000000001</v>
          </cell>
          <cell r="P1422">
            <v>26.1341</v>
          </cell>
        </row>
        <row r="1424">
          <cell r="E1424">
            <v>1026</v>
          </cell>
          <cell r="F1424">
            <v>1108</v>
          </cell>
          <cell r="G1424">
            <v>1118</v>
          </cell>
          <cell r="H1424">
            <v>935</v>
          </cell>
          <cell r="I1424">
            <v>904</v>
          </cell>
          <cell r="J1424">
            <v>985</v>
          </cell>
          <cell r="K1424">
            <v>1025</v>
          </cell>
          <cell r="L1424">
            <v>1060</v>
          </cell>
          <cell r="M1424">
            <v>1072</v>
          </cell>
          <cell r="N1424">
            <v>1107</v>
          </cell>
          <cell r="O1424">
            <v>1134</v>
          </cell>
          <cell r="P1424">
            <v>1138</v>
          </cell>
        </row>
        <row r="1425">
          <cell r="E1425">
            <v>34.882899999999999</v>
          </cell>
          <cell r="F1425">
            <v>37.696000000000005</v>
          </cell>
          <cell r="G1425">
            <v>38.571000000000005</v>
          </cell>
          <cell r="H1425">
            <v>32.709500000000006</v>
          </cell>
          <cell r="I1425">
            <v>31.640000000000004</v>
          </cell>
          <cell r="J1425">
            <v>34.475000000000001</v>
          </cell>
          <cell r="K1425">
            <v>35.875</v>
          </cell>
          <cell r="L1425">
            <v>36.901899999999998</v>
          </cell>
          <cell r="M1425">
            <v>37.029500000000006</v>
          </cell>
          <cell r="N1425">
            <v>38.037100000000002</v>
          </cell>
          <cell r="O1425">
            <v>38.665500000000002</v>
          </cell>
          <cell r="P1425">
            <v>38.701000000000001</v>
          </cell>
        </row>
        <row r="1427">
          <cell r="E1427">
            <v>116</v>
          </cell>
          <cell r="F1427">
            <v>118</v>
          </cell>
          <cell r="G1427">
            <v>127</v>
          </cell>
          <cell r="H1427">
            <v>105</v>
          </cell>
          <cell r="I1427">
            <v>91</v>
          </cell>
          <cell r="J1427">
            <v>138</v>
          </cell>
          <cell r="K1427">
            <v>159</v>
          </cell>
          <cell r="L1427">
            <v>154</v>
          </cell>
          <cell r="M1427">
            <v>166</v>
          </cell>
          <cell r="N1427">
            <v>149</v>
          </cell>
          <cell r="O1427">
            <v>169</v>
          </cell>
          <cell r="P1427">
            <v>173</v>
          </cell>
        </row>
        <row r="1428">
          <cell r="E1428">
            <v>4.5447600000000001</v>
          </cell>
          <cell r="F1428">
            <v>4.7769900000000005</v>
          </cell>
          <cell r="G1428">
            <v>5.1285999999999996</v>
          </cell>
          <cell r="H1428">
            <v>4.1177912000000001</v>
          </cell>
          <cell r="I1428">
            <v>3.5622799999999999</v>
          </cell>
          <cell r="J1428">
            <v>5.0194599999999996</v>
          </cell>
          <cell r="K1428">
            <v>5.1231600000000004</v>
          </cell>
          <cell r="L1428">
            <v>4.7641400000000003</v>
          </cell>
          <cell r="M1428">
            <v>4.9237000000000002</v>
          </cell>
          <cell r="N1428">
            <v>5.8732800000000003</v>
          </cell>
          <cell r="O1428">
            <v>5.9058900000000003</v>
          </cell>
          <cell r="P1428">
            <v>6.6245500000000002</v>
          </cell>
        </row>
        <row r="1430">
          <cell r="E1430">
            <v>322</v>
          </cell>
          <cell r="F1430">
            <v>330</v>
          </cell>
          <cell r="G1430">
            <v>342</v>
          </cell>
          <cell r="H1430">
            <v>366</v>
          </cell>
          <cell r="I1430">
            <v>413</v>
          </cell>
          <cell r="J1430">
            <v>449</v>
          </cell>
          <cell r="K1430">
            <v>451</v>
          </cell>
          <cell r="L1430">
            <v>444</v>
          </cell>
          <cell r="M1430">
            <v>444</v>
          </cell>
          <cell r="N1430">
            <v>440</v>
          </cell>
          <cell r="O1430">
            <v>451</v>
          </cell>
          <cell r="P1430">
            <v>486</v>
          </cell>
        </row>
        <row r="1431">
          <cell r="E1431">
            <v>9.468</v>
          </cell>
          <cell r="F1431">
            <v>9.8370000000000015</v>
          </cell>
          <cell r="G1431">
            <v>10.1655</v>
          </cell>
          <cell r="H1431">
            <v>10.821150000000001</v>
          </cell>
          <cell r="I1431">
            <v>12.03795</v>
          </cell>
          <cell r="J1431">
            <v>13.216949999999999</v>
          </cell>
          <cell r="K1431">
            <v>13.086449999999999</v>
          </cell>
          <cell r="L1431">
            <v>12.9915</v>
          </cell>
          <cell r="M1431">
            <v>13.013999999999999</v>
          </cell>
          <cell r="N1431">
            <v>12.856949999999999</v>
          </cell>
          <cell r="O1431">
            <v>13.18995</v>
          </cell>
          <cell r="P1431">
            <v>14.156999999999998</v>
          </cell>
        </row>
        <row r="1433">
          <cell r="E1433">
            <v>565</v>
          </cell>
          <cell r="F1433">
            <v>441</v>
          </cell>
          <cell r="G1433">
            <v>354</v>
          </cell>
          <cell r="H1433">
            <v>415</v>
          </cell>
          <cell r="I1433">
            <v>442</v>
          </cell>
          <cell r="J1433">
            <v>636</v>
          </cell>
          <cell r="K1433">
            <v>577</v>
          </cell>
          <cell r="L1433">
            <v>422</v>
          </cell>
          <cell r="M1433">
            <v>404</v>
          </cell>
          <cell r="N1433">
            <v>329</v>
          </cell>
          <cell r="O1433">
            <v>450</v>
          </cell>
          <cell r="P1433">
            <v>485</v>
          </cell>
        </row>
        <row r="1434">
          <cell r="E1434">
            <v>17.271900000000002</v>
          </cell>
          <cell r="F1434">
            <v>13.44195</v>
          </cell>
          <cell r="G1434">
            <v>10.8621</v>
          </cell>
          <cell r="H1434">
            <v>12.37725</v>
          </cell>
          <cell r="I1434">
            <v>13.509450000000001</v>
          </cell>
          <cell r="J1434">
            <v>19.552499999999998</v>
          </cell>
          <cell r="K1434">
            <v>17.625600000000002</v>
          </cell>
          <cell r="L1434">
            <v>12.789</v>
          </cell>
          <cell r="M1434">
            <v>12.777749999999999</v>
          </cell>
          <cell r="N1434">
            <v>10.246499999999999</v>
          </cell>
          <cell r="O1434">
            <v>13.8375</v>
          </cell>
          <cell r="P1434">
            <v>14.976799999999999</v>
          </cell>
        </row>
        <row r="1436">
          <cell r="E1436">
            <v>850</v>
          </cell>
          <cell r="F1436">
            <v>847.7</v>
          </cell>
          <cell r="G1436">
            <v>864</v>
          </cell>
          <cell r="H1436">
            <v>893</v>
          </cell>
          <cell r="I1436">
            <v>893.3</v>
          </cell>
          <cell r="J1436">
            <v>920</v>
          </cell>
          <cell r="K1436">
            <v>982</v>
          </cell>
          <cell r="L1436">
            <v>932</v>
          </cell>
          <cell r="M1436">
            <v>842</v>
          </cell>
          <cell r="N1436">
            <v>768</v>
          </cell>
          <cell r="O1436">
            <v>731</v>
          </cell>
          <cell r="P1436">
            <v>744</v>
          </cell>
        </row>
        <row r="1437">
          <cell r="E1437">
            <v>24.865099999999998</v>
          </cell>
          <cell r="F1437">
            <v>24.65719</v>
          </cell>
          <cell r="G1437">
            <v>24.923099999999998</v>
          </cell>
          <cell r="H1437">
            <v>25.079616999999999</v>
          </cell>
          <cell r="I1437">
            <v>24.325900000000001</v>
          </cell>
          <cell r="J1437">
            <v>24.392800000000001</v>
          </cell>
          <cell r="K1437">
            <v>24.728499999999997</v>
          </cell>
          <cell r="L1437">
            <v>24.249983999999998</v>
          </cell>
          <cell r="M1437">
            <v>22.438673999999999</v>
          </cell>
          <cell r="N1437">
            <v>22.704499999999999</v>
          </cell>
          <cell r="O1437">
            <v>21.35951</v>
          </cell>
          <cell r="P1437">
            <v>21.63747</v>
          </cell>
        </row>
        <row r="1439">
          <cell r="E1439">
            <v>420</v>
          </cell>
          <cell r="F1439">
            <v>435.3</v>
          </cell>
          <cell r="G1439">
            <v>446</v>
          </cell>
          <cell r="H1439">
            <v>461</v>
          </cell>
          <cell r="I1439">
            <v>466</v>
          </cell>
          <cell r="J1439">
            <v>480</v>
          </cell>
          <cell r="K1439">
            <v>502</v>
          </cell>
          <cell r="L1439">
            <v>482</v>
          </cell>
          <cell r="M1439">
            <v>421</v>
          </cell>
          <cell r="N1439">
            <v>348</v>
          </cell>
          <cell r="O1439">
            <v>397</v>
          </cell>
          <cell r="P1439">
            <v>403</v>
          </cell>
        </row>
        <row r="1440">
          <cell r="E1440">
            <v>11.8795</v>
          </cell>
          <cell r="F1440">
            <v>12.232469999999999</v>
          </cell>
          <cell r="G1440">
            <v>12.4284</v>
          </cell>
          <cell r="H1440">
            <v>12.396470000000001</v>
          </cell>
          <cell r="I1440">
            <v>12.278</v>
          </cell>
          <cell r="J1440">
            <v>12.369</v>
          </cell>
          <cell r="K1440">
            <v>12.581799999999999</v>
          </cell>
          <cell r="L1440">
            <v>12.146312</v>
          </cell>
          <cell r="M1440">
            <v>10.7347</v>
          </cell>
          <cell r="N1440">
            <v>11.1371</v>
          </cell>
          <cell r="O1440">
            <v>12.68464</v>
          </cell>
          <cell r="P1440">
            <v>12.86317</v>
          </cell>
        </row>
        <row r="1442">
          <cell r="E1442">
            <v>430</v>
          </cell>
          <cell r="F1442">
            <v>412.4</v>
          </cell>
          <cell r="G1442">
            <v>418</v>
          </cell>
          <cell r="H1442">
            <v>432</v>
          </cell>
          <cell r="I1442">
            <v>427.3</v>
          </cell>
          <cell r="J1442">
            <v>440</v>
          </cell>
          <cell r="K1442">
            <v>480</v>
          </cell>
          <cell r="L1442">
            <v>450</v>
          </cell>
          <cell r="M1442">
            <v>421</v>
          </cell>
          <cell r="N1442">
            <v>420</v>
          </cell>
          <cell r="O1442">
            <v>334</v>
          </cell>
          <cell r="P1442">
            <v>341</v>
          </cell>
        </row>
        <row r="1443">
          <cell r="E1443">
            <v>12.9856</v>
          </cell>
          <cell r="F1443">
            <v>12.424720000000001</v>
          </cell>
          <cell r="G1443">
            <v>12.4947</v>
          </cell>
          <cell r="H1443">
            <v>12.683147</v>
          </cell>
          <cell r="I1443">
            <v>12.0479</v>
          </cell>
          <cell r="J1443">
            <v>12.0238</v>
          </cell>
          <cell r="K1443">
            <v>12.146699999999999</v>
          </cell>
          <cell r="L1443">
            <v>12.103672</v>
          </cell>
          <cell r="M1443">
            <v>11.703974000000001</v>
          </cell>
          <cell r="N1443">
            <v>11.567399999999999</v>
          </cell>
          <cell r="O1443">
            <v>8.6748700000000003</v>
          </cell>
          <cell r="P1443">
            <v>8.7743000000000002</v>
          </cell>
        </row>
        <row r="1445">
          <cell r="E1445">
            <v>1387</v>
          </cell>
          <cell r="F1445">
            <v>1548</v>
          </cell>
          <cell r="G1445">
            <v>1664</v>
          </cell>
          <cell r="H1445">
            <v>1794</v>
          </cell>
          <cell r="I1445">
            <v>1897</v>
          </cell>
          <cell r="J1445">
            <v>2049</v>
          </cell>
          <cell r="K1445">
            <v>2020</v>
          </cell>
          <cell r="L1445">
            <v>1870</v>
          </cell>
          <cell r="M1445">
            <v>1715</v>
          </cell>
          <cell r="N1445">
            <v>1545</v>
          </cell>
          <cell r="O1445">
            <v>1382</v>
          </cell>
          <cell r="P1445">
            <v>1256</v>
          </cell>
        </row>
        <row r="1446">
          <cell r="E1446">
            <v>41.334749999999985</v>
          </cell>
          <cell r="F1446">
            <v>47.333249999999964</v>
          </cell>
          <cell r="G1446">
            <v>51.002549999999992</v>
          </cell>
          <cell r="H1446">
            <v>54.806850000000011</v>
          </cell>
          <cell r="I1446">
            <v>57.688650000000003</v>
          </cell>
          <cell r="J1446">
            <v>62.59995</v>
          </cell>
          <cell r="K1446">
            <v>62.293499999999995</v>
          </cell>
          <cell r="L1446">
            <v>56.911499999999982</v>
          </cell>
          <cell r="M1446">
            <v>52.641000000000012</v>
          </cell>
          <cell r="N1446">
            <v>46.936349999999983</v>
          </cell>
          <cell r="O1446">
            <v>41.941800000000008</v>
          </cell>
          <cell r="P1446">
            <v>39.477599999999988</v>
          </cell>
        </row>
        <row r="1448">
          <cell r="E1448">
            <v>2590</v>
          </cell>
          <cell r="F1448">
            <v>3170</v>
          </cell>
          <cell r="G1448">
            <v>3345</v>
          </cell>
          <cell r="H1448">
            <v>4570</v>
          </cell>
          <cell r="I1448">
            <v>4220</v>
          </cell>
          <cell r="J1448">
            <v>4145</v>
          </cell>
          <cell r="K1448">
            <v>3640</v>
          </cell>
          <cell r="L1448">
            <v>3300</v>
          </cell>
          <cell r="M1448">
            <v>3105</v>
          </cell>
          <cell r="N1448">
            <v>2630</v>
          </cell>
          <cell r="O1448">
            <v>2370</v>
          </cell>
          <cell r="P1448">
            <v>2660</v>
          </cell>
        </row>
        <row r="1449">
          <cell r="E1449">
            <v>99.859999999999985</v>
          </cell>
          <cell r="F1449">
            <v>124.72749999999999</v>
          </cell>
          <cell r="G1449">
            <v>132.51400000000001</v>
          </cell>
          <cell r="H1449">
            <v>182.95999999999998</v>
          </cell>
          <cell r="I1449">
            <v>171.05</v>
          </cell>
          <cell r="J1449">
            <v>169.1</v>
          </cell>
          <cell r="K1449">
            <v>144.82000000000002</v>
          </cell>
          <cell r="L1449">
            <v>128.715</v>
          </cell>
          <cell r="M1449">
            <v>117.47999999999999</v>
          </cell>
          <cell r="N1449">
            <v>97.944999999999993</v>
          </cell>
          <cell r="O1449">
            <v>88.179999999999993</v>
          </cell>
          <cell r="P1449">
            <v>100.95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7"/>
      <sheetData sheetId="8">
        <row r="1388">
          <cell r="E1388">
            <v>324</v>
          </cell>
          <cell r="F1388">
            <v>294</v>
          </cell>
          <cell r="G1388">
            <v>284</v>
          </cell>
          <cell r="H1388">
            <v>274</v>
          </cell>
          <cell r="I1388">
            <v>302</v>
          </cell>
          <cell r="J1388">
            <v>299</v>
          </cell>
          <cell r="K1388">
            <v>283</v>
          </cell>
          <cell r="L1388">
            <v>298</v>
          </cell>
          <cell r="M1388">
            <v>312</v>
          </cell>
          <cell r="N1388">
            <v>308</v>
          </cell>
          <cell r="O1388">
            <v>305</v>
          </cell>
          <cell r="P1388">
            <v>314</v>
          </cell>
        </row>
        <row r="1389">
          <cell r="E1389">
            <v>25.34</v>
          </cell>
          <cell r="F1389">
            <v>26.126000000000001</v>
          </cell>
          <cell r="G1389">
            <v>27.341999999999999</v>
          </cell>
          <cell r="H1389">
            <v>26.32</v>
          </cell>
          <cell r="I1389">
            <v>27.384</v>
          </cell>
          <cell r="J1389">
            <v>26.25</v>
          </cell>
          <cell r="K1389">
            <v>26.297999999999998</v>
          </cell>
          <cell r="L1389">
            <v>25.571999999999999</v>
          </cell>
          <cell r="M1389">
            <v>26.84328</v>
          </cell>
          <cell r="N1389">
            <v>26.65</v>
          </cell>
          <cell r="O1389">
            <v>29.3658</v>
          </cell>
          <cell r="P1389">
            <v>30.98</v>
          </cell>
        </row>
        <row r="1391">
          <cell r="E1391">
            <v>24782</v>
          </cell>
          <cell r="F1391">
            <v>24751</v>
          </cell>
          <cell r="G1391">
            <v>24751</v>
          </cell>
          <cell r="H1391">
            <v>26820.2</v>
          </cell>
          <cell r="I1391">
            <v>24751</v>
          </cell>
          <cell r="J1391">
            <v>24751</v>
          </cell>
          <cell r="K1391">
            <v>24751</v>
          </cell>
          <cell r="L1391">
            <v>21751</v>
          </cell>
          <cell r="M1391">
            <v>20672</v>
          </cell>
          <cell r="N1391">
            <v>24750.797047322005</v>
          </cell>
          <cell r="O1391">
            <v>24810</v>
          </cell>
          <cell r="P1391">
            <v>24751</v>
          </cell>
        </row>
        <row r="1392">
          <cell r="E1392">
            <v>2902.5141537138516</v>
          </cell>
          <cell r="F1392">
            <v>3127.1695682217987</v>
          </cell>
          <cell r="G1392">
            <v>3593.322701324244</v>
          </cell>
          <cell r="H1392">
            <v>4738.8764760155027</v>
          </cell>
          <cell r="I1392">
            <v>5151.6470825145907</v>
          </cell>
          <cell r="J1392">
            <v>4698.7283924997982</v>
          </cell>
          <cell r="K1392">
            <v>4281.4820787460412</v>
          </cell>
          <cell r="L1392">
            <v>3451.3642268594849</v>
          </cell>
          <cell r="M1392">
            <v>2798.4848081511082</v>
          </cell>
          <cell r="N1392">
            <v>2690.2791747772003</v>
          </cell>
          <cell r="O1392">
            <v>2884.8020107994653</v>
          </cell>
          <cell r="P1392">
            <v>3073.5485857537656</v>
          </cell>
        </row>
        <row r="1394">
          <cell r="E1394">
            <v>16213</v>
          </cell>
          <cell r="F1394">
            <v>16043.92</v>
          </cell>
          <cell r="G1394">
            <v>16904.223999999998</v>
          </cell>
          <cell r="H1394">
            <v>17680.2</v>
          </cell>
          <cell r="I1394">
            <v>17860.400000000001</v>
          </cell>
          <cell r="J1394">
            <v>17930</v>
          </cell>
          <cell r="K1394">
            <v>17506</v>
          </cell>
          <cell r="L1394">
            <v>18327</v>
          </cell>
          <cell r="M1394">
            <v>19060</v>
          </cell>
          <cell r="N1394">
            <v>20374</v>
          </cell>
          <cell r="O1394">
            <v>19642</v>
          </cell>
          <cell r="P1394">
            <v>19670</v>
          </cell>
        </row>
        <row r="1395">
          <cell r="E1395">
            <v>4050.7049999999999</v>
          </cell>
          <cell r="F1395">
            <v>3874.6239999999998</v>
          </cell>
          <cell r="G1395">
            <v>3612.4</v>
          </cell>
          <cell r="H1395">
            <v>3630.5897</v>
          </cell>
          <cell r="I1395">
            <v>3736.47</v>
          </cell>
          <cell r="J1395">
            <v>3868.6469999999999</v>
          </cell>
          <cell r="K1395">
            <v>3726.8976767312001</v>
          </cell>
          <cell r="L1395">
            <v>3982.4688999999998</v>
          </cell>
          <cell r="M1395">
            <v>4046.748</v>
          </cell>
          <cell r="N1395">
            <v>4580.1270000000004</v>
          </cell>
          <cell r="O1395">
            <v>4468.6139999999996</v>
          </cell>
          <cell r="P1395">
            <v>4476.3687</v>
          </cell>
        </row>
        <row r="1397">
          <cell r="E1397">
            <v>50165</v>
          </cell>
          <cell r="F1397">
            <v>50165</v>
          </cell>
          <cell r="G1397">
            <v>50165</v>
          </cell>
          <cell r="H1397">
            <v>53808</v>
          </cell>
          <cell r="I1397">
            <v>53808</v>
          </cell>
          <cell r="J1397">
            <v>53808</v>
          </cell>
          <cell r="K1397">
            <v>53440</v>
          </cell>
          <cell r="L1397">
            <v>53440</v>
          </cell>
          <cell r="M1397">
            <v>53440</v>
          </cell>
          <cell r="N1397">
            <v>51104</v>
          </cell>
          <cell r="O1397">
            <v>51104</v>
          </cell>
          <cell r="P1397">
            <v>51104</v>
          </cell>
        </row>
        <row r="1398">
          <cell r="E1398">
            <v>12621.71255</v>
          </cell>
          <cell r="F1398">
            <v>12538.547230000002</v>
          </cell>
          <cell r="G1398">
            <v>12608.069080000001</v>
          </cell>
          <cell r="H1398">
            <v>13213.035880000003</v>
          </cell>
          <cell r="I1398">
            <v>13012.308530000002</v>
          </cell>
          <cell r="J1398">
            <v>13472.877330000001</v>
          </cell>
          <cell r="K1398">
            <v>13804.394030000001</v>
          </cell>
          <cell r="L1398">
            <v>13950.126619999997</v>
          </cell>
          <cell r="M1398">
            <v>14008.77802</v>
          </cell>
          <cell r="N1398">
            <v>13779.061299999998</v>
          </cell>
          <cell r="O1398">
            <v>13930.14424</v>
          </cell>
          <cell r="P1398">
            <v>13762.285110000001</v>
          </cell>
        </row>
        <row r="1400">
          <cell r="E1400">
            <v>163227</v>
          </cell>
          <cell r="F1400">
            <v>167871</v>
          </cell>
          <cell r="G1400">
            <v>167543</v>
          </cell>
          <cell r="H1400">
            <v>167703</v>
          </cell>
          <cell r="I1400">
            <v>171958</v>
          </cell>
          <cell r="J1400">
            <v>171026.4</v>
          </cell>
          <cell r="K1400">
            <v>170388</v>
          </cell>
          <cell r="L1400">
            <v>170848</v>
          </cell>
          <cell r="M1400">
            <v>171326</v>
          </cell>
          <cell r="N1400">
            <v>164724.1</v>
          </cell>
          <cell r="O1400">
            <v>173096</v>
          </cell>
          <cell r="P1400">
            <v>176012</v>
          </cell>
        </row>
        <row r="1401">
          <cell r="E1401">
            <v>32062.867153670002</v>
          </cell>
          <cell r="F1401">
            <v>31168.593480572003</v>
          </cell>
          <cell r="G1401">
            <v>30952.164524029999</v>
          </cell>
          <cell r="H1401">
            <v>31398.865278249996</v>
          </cell>
          <cell r="I1401">
            <v>32114.119841345004</v>
          </cell>
          <cell r="J1401">
            <v>33103.174307550005</v>
          </cell>
          <cell r="K1401">
            <v>32593.439227035</v>
          </cell>
          <cell r="L1401">
            <v>31954.925532844998</v>
          </cell>
          <cell r="M1401">
            <v>31104.040313950001</v>
          </cell>
          <cell r="N1401">
            <v>30261.053547000007</v>
          </cell>
          <cell r="O1401">
            <v>31755.272634450001</v>
          </cell>
          <cell r="P1401">
            <v>32081.527863795003</v>
          </cell>
        </row>
        <row r="1403">
          <cell r="E1403">
            <v>95639</v>
          </cell>
          <cell r="F1403">
            <v>100266</v>
          </cell>
          <cell r="G1403">
            <v>101509</v>
          </cell>
          <cell r="H1403">
            <v>102148</v>
          </cell>
          <cell r="I1403">
            <v>101648</v>
          </cell>
          <cell r="J1403">
            <v>101170</v>
          </cell>
          <cell r="K1403">
            <v>100779</v>
          </cell>
          <cell r="L1403">
            <v>101097</v>
          </cell>
          <cell r="M1403">
            <v>101580</v>
          </cell>
          <cell r="N1403">
            <v>95848</v>
          </cell>
          <cell r="O1403">
            <v>101421</v>
          </cell>
          <cell r="P1403">
            <v>100334</v>
          </cell>
        </row>
        <row r="1404">
          <cell r="E1404">
            <v>19600.327482569999</v>
          </cell>
          <cell r="F1404">
            <v>19074.853480572005</v>
          </cell>
          <cell r="G1404">
            <v>19488.271524029999</v>
          </cell>
          <cell r="H1404">
            <v>20185.932278249998</v>
          </cell>
          <cell r="I1404">
            <v>20158.453123245006</v>
          </cell>
          <cell r="J1404">
            <v>20133.691704450004</v>
          </cell>
          <cell r="K1404">
            <v>20046.244074615002</v>
          </cell>
          <cell r="L1404">
            <v>19337.931532844999</v>
          </cell>
          <cell r="M1404">
            <v>18646.937113950004</v>
          </cell>
          <cell r="N1404">
            <v>17816.352147000005</v>
          </cell>
          <cell r="O1404">
            <v>19048.537944449999</v>
          </cell>
          <cell r="P1404">
            <v>18360.628863795006</v>
          </cell>
        </row>
        <row r="1406">
          <cell r="E1406">
            <v>62898</v>
          </cell>
          <cell r="F1406">
            <v>61845</v>
          </cell>
          <cell r="G1406">
            <v>60324</v>
          </cell>
          <cell r="H1406">
            <v>59678.400000000001</v>
          </cell>
          <cell r="I1406">
            <v>64257</v>
          </cell>
          <cell r="J1406">
            <v>63699</v>
          </cell>
          <cell r="K1406">
            <v>63511</v>
          </cell>
          <cell r="L1406">
            <v>63714</v>
          </cell>
          <cell r="M1406">
            <v>63679</v>
          </cell>
          <cell r="N1406">
            <v>62872.1</v>
          </cell>
          <cell r="O1406">
            <v>65438</v>
          </cell>
          <cell r="P1406">
            <v>69489</v>
          </cell>
        </row>
        <row r="1407">
          <cell r="E1407">
            <v>11822.061671100002</v>
          </cell>
          <cell r="F1407">
            <v>11358.3</v>
          </cell>
          <cell r="G1407">
            <v>10878.42</v>
          </cell>
          <cell r="H1407">
            <v>10540.47</v>
          </cell>
          <cell r="I1407">
            <v>11156.389575200001</v>
          </cell>
          <cell r="J1407">
            <v>12149.1356031</v>
          </cell>
          <cell r="K1407">
            <v>11824.292598599999</v>
          </cell>
          <cell r="L1407">
            <v>11898.347</v>
          </cell>
          <cell r="M1407">
            <v>11736.762000000001</v>
          </cell>
          <cell r="N1407">
            <v>11726.387000000001</v>
          </cell>
          <cell r="O1407">
            <v>11926.4</v>
          </cell>
          <cell r="P1407">
            <v>12980.471</v>
          </cell>
        </row>
        <row r="1409">
          <cell r="E1409">
            <v>4690</v>
          </cell>
          <cell r="F1409">
            <v>5760</v>
          </cell>
          <cell r="G1409">
            <v>5710</v>
          </cell>
          <cell r="H1409">
            <v>5876.6</v>
          </cell>
          <cell r="I1409">
            <v>6053</v>
          </cell>
          <cell r="J1409">
            <v>6157.4</v>
          </cell>
          <cell r="K1409">
            <v>6098</v>
          </cell>
          <cell r="L1409">
            <v>6037</v>
          </cell>
          <cell r="M1409">
            <v>6067</v>
          </cell>
          <cell r="N1409">
            <v>6004</v>
          </cell>
          <cell r="O1409">
            <v>6237</v>
          </cell>
          <cell r="P1409">
            <v>6189</v>
          </cell>
        </row>
        <row r="1410">
          <cell r="E1410">
            <v>640.47799999999995</v>
          </cell>
          <cell r="F1410">
            <v>735.44</v>
          </cell>
          <cell r="G1410">
            <v>585.47299999999996</v>
          </cell>
          <cell r="H1410">
            <v>672.46299999999997</v>
          </cell>
          <cell r="I1410">
            <v>799.27714289999994</v>
          </cell>
          <cell r="J1410">
            <v>820.34699999999998</v>
          </cell>
          <cell r="K1410">
            <v>722.90255382000009</v>
          </cell>
          <cell r="L1410">
            <v>718.64700000000005</v>
          </cell>
          <cell r="M1410">
            <v>720.34119999999996</v>
          </cell>
          <cell r="N1410">
            <v>718.31439999999998</v>
          </cell>
          <cell r="O1410">
            <v>780.33469000000002</v>
          </cell>
          <cell r="P1410">
            <v>740.428</v>
          </cell>
        </row>
        <row r="1412">
          <cell r="E1412">
            <v>81334</v>
          </cell>
          <cell r="F1412">
            <v>81054</v>
          </cell>
          <cell r="G1412">
            <v>81262</v>
          </cell>
          <cell r="H1412">
            <v>80559</v>
          </cell>
          <cell r="I1412">
            <v>81705</v>
          </cell>
          <cell r="J1412">
            <v>81567</v>
          </cell>
          <cell r="K1412">
            <v>81606</v>
          </cell>
          <cell r="L1412">
            <v>81657</v>
          </cell>
          <cell r="M1412">
            <v>79843</v>
          </cell>
          <cell r="N1412">
            <v>79783</v>
          </cell>
          <cell r="O1412">
            <v>80063</v>
          </cell>
          <cell r="P1412">
            <v>79939</v>
          </cell>
        </row>
        <row r="1413">
          <cell r="E1413">
            <v>8874.6738093000022</v>
          </cell>
          <cell r="F1413">
            <v>8137.094427</v>
          </cell>
          <cell r="G1413">
            <v>8947.3838597999984</v>
          </cell>
          <cell r="H1413">
            <v>8636.4334214999999</v>
          </cell>
          <cell r="I1413">
            <v>8998.0584345000043</v>
          </cell>
          <cell r="J1413">
            <v>8702.4283605000001</v>
          </cell>
          <cell r="K1413">
            <v>8808.9947541000001</v>
          </cell>
          <cell r="L1413">
            <v>8691.9546447000012</v>
          </cell>
          <cell r="M1413">
            <v>8206.3596924000012</v>
          </cell>
          <cell r="N1413">
            <v>8454.1509197999985</v>
          </cell>
          <cell r="O1413">
            <v>8318.3632101000003</v>
          </cell>
          <cell r="P1413">
            <v>8633.8175733000007</v>
          </cell>
        </row>
        <row r="1415">
          <cell r="E1415">
            <v>16301</v>
          </cell>
          <cell r="F1415">
            <v>16146</v>
          </cell>
          <cell r="G1415">
            <v>16151</v>
          </cell>
          <cell r="H1415">
            <v>16943</v>
          </cell>
          <cell r="I1415">
            <v>16943</v>
          </cell>
          <cell r="J1415">
            <v>16898</v>
          </cell>
          <cell r="K1415">
            <v>16075</v>
          </cell>
          <cell r="L1415">
            <v>16811</v>
          </cell>
          <cell r="M1415">
            <v>15845</v>
          </cell>
          <cell r="N1415">
            <v>16852</v>
          </cell>
          <cell r="O1415">
            <v>15861</v>
          </cell>
          <cell r="P1415">
            <v>16712</v>
          </cell>
        </row>
        <row r="1416">
          <cell r="E1416">
            <v>1911.175</v>
          </cell>
          <cell r="F1416">
            <v>1861</v>
          </cell>
          <cell r="G1416">
            <v>1749.6869999999999</v>
          </cell>
          <cell r="H1416">
            <v>1721.9161899999999</v>
          </cell>
          <cell r="I1416">
            <v>1718.3349700000001</v>
          </cell>
          <cell r="J1416">
            <v>1716.4782822</v>
          </cell>
          <cell r="K1416">
            <v>1775.4782822</v>
          </cell>
          <cell r="L1416">
            <v>1622.4644691999999</v>
          </cell>
          <cell r="M1416">
            <v>1529.9323435931699</v>
          </cell>
          <cell r="N1416">
            <v>1552.9755560000001</v>
          </cell>
          <cell r="O1416">
            <v>1463.8868600000001</v>
          </cell>
          <cell r="P1416">
            <v>1467.3176021311999</v>
          </cell>
        </row>
        <row r="1418">
          <cell r="E1418">
            <v>72749.959999999992</v>
          </cell>
          <cell r="F1418">
            <v>74161.97</v>
          </cell>
          <cell r="G1418">
            <v>75136.72</v>
          </cell>
          <cell r="H1418">
            <v>76195.959999999992</v>
          </cell>
          <cell r="I1418">
            <v>74112.044999999998</v>
          </cell>
          <cell r="J1418">
            <v>74198.054999999993</v>
          </cell>
          <cell r="K1418">
            <v>74275.054999999993</v>
          </cell>
          <cell r="L1418">
            <v>75327.72</v>
          </cell>
          <cell r="M1418">
            <v>73438.959999999992</v>
          </cell>
          <cell r="N1418">
            <v>72809.72</v>
          </cell>
          <cell r="O1418">
            <v>75924.959999999992</v>
          </cell>
          <cell r="P1418">
            <v>72176.959999999992</v>
          </cell>
        </row>
        <row r="1419">
          <cell r="E1419">
            <v>30643.334172559997</v>
          </cell>
          <cell r="F1419">
            <v>29170.953323729998</v>
          </cell>
          <cell r="G1419">
            <v>30134.487319479998</v>
          </cell>
          <cell r="H1419">
            <v>30584.772808105001</v>
          </cell>
          <cell r="I1419">
            <v>30634.673773189996</v>
          </cell>
          <cell r="J1419">
            <v>30263.489016220003</v>
          </cell>
          <cell r="K1419">
            <v>30484.598798440002</v>
          </cell>
          <cell r="L1419">
            <v>30964.809932989996</v>
          </cell>
          <cell r="M1419">
            <v>29945.714407240001</v>
          </cell>
          <cell r="N1419">
            <v>30426.676536810002</v>
          </cell>
          <cell r="O1419">
            <v>31002.721447720003</v>
          </cell>
          <cell r="P1419">
            <v>30420.952642019998</v>
          </cell>
        </row>
        <row r="1421">
          <cell r="E1421">
            <v>15798</v>
          </cell>
          <cell r="F1421">
            <v>15950</v>
          </cell>
          <cell r="G1421">
            <v>15949</v>
          </cell>
          <cell r="H1421">
            <v>15124</v>
          </cell>
          <cell r="I1421">
            <v>15126</v>
          </cell>
          <cell r="J1421">
            <v>15074</v>
          </cell>
          <cell r="K1421">
            <v>15150</v>
          </cell>
          <cell r="L1421">
            <v>15122</v>
          </cell>
          <cell r="M1421">
            <v>15189</v>
          </cell>
          <cell r="N1421">
            <v>15191</v>
          </cell>
          <cell r="O1421">
            <v>15874</v>
          </cell>
          <cell r="P1421">
            <v>15134</v>
          </cell>
        </row>
        <row r="1422">
          <cell r="E1422">
            <v>6906.9608419500018</v>
          </cell>
          <cell r="F1422">
            <v>6678.0157995000009</v>
          </cell>
          <cell r="G1422">
            <v>6874.5657194999994</v>
          </cell>
          <cell r="H1422">
            <v>6862.4620020000011</v>
          </cell>
          <cell r="I1422">
            <v>7049.4429965040008</v>
          </cell>
          <cell r="J1422">
            <v>7059.069472725002</v>
          </cell>
          <cell r="K1422">
            <v>7146.6332466329995</v>
          </cell>
          <cell r="L1422">
            <v>7241.9696511300008</v>
          </cell>
          <cell r="M1422">
            <v>7288.8818949270008</v>
          </cell>
          <cell r="N1422">
            <v>7577.9256781440008</v>
          </cell>
          <cell r="O1422">
            <v>7454.7387383940022</v>
          </cell>
          <cell r="P1422">
            <v>7461.9713625299992</v>
          </cell>
        </row>
        <row r="1424">
          <cell r="E1424">
            <v>41403</v>
          </cell>
          <cell r="F1424">
            <v>41331</v>
          </cell>
          <cell r="G1424">
            <v>41611</v>
          </cell>
          <cell r="H1424">
            <v>41892</v>
          </cell>
          <cell r="I1424">
            <v>40983</v>
          </cell>
          <cell r="J1424">
            <v>40090</v>
          </cell>
          <cell r="K1424">
            <v>38524</v>
          </cell>
          <cell r="L1424">
            <v>37953</v>
          </cell>
          <cell r="M1424">
            <v>37416</v>
          </cell>
          <cell r="N1424">
            <v>36398</v>
          </cell>
          <cell r="O1424">
            <v>37012</v>
          </cell>
          <cell r="P1424">
            <v>37608</v>
          </cell>
        </row>
        <row r="1425">
          <cell r="E1425">
            <v>5514.1982606879992</v>
          </cell>
          <cell r="F1425">
            <v>5162.8865647140019</v>
          </cell>
          <cell r="G1425">
            <v>5454.2178524699984</v>
          </cell>
          <cell r="H1425">
            <v>5341.5763733700023</v>
          </cell>
          <cell r="I1425">
            <v>5300.7257848500021</v>
          </cell>
          <cell r="J1425">
            <v>5067.0750028500051</v>
          </cell>
          <cell r="K1425">
            <v>4938.2523244799977</v>
          </cell>
          <cell r="L1425">
            <v>4840.059742020002</v>
          </cell>
          <cell r="M1425">
            <v>4572.7291402199999</v>
          </cell>
          <cell r="N1425">
            <v>4598.947185930002</v>
          </cell>
          <cell r="O1425">
            <v>4499.7973516799993</v>
          </cell>
          <cell r="P1425">
            <v>4883.1408005039975</v>
          </cell>
        </row>
        <row r="1427">
          <cell r="E1427">
            <v>30417</v>
          </cell>
          <cell r="F1427">
            <v>30417</v>
          </cell>
          <cell r="G1427">
            <v>30417</v>
          </cell>
          <cell r="H1427">
            <v>30417</v>
          </cell>
          <cell r="I1427">
            <v>30417</v>
          </cell>
          <cell r="J1427">
            <v>30417</v>
          </cell>
          <cell r="K1427">
            <v>30417</v>
          </cell>
          <cell r="L1427">
            <v>30417</v>
          </cell>
          <cell r="M1427">
            <v>30417</v>
          </cell>
          <cell r="N1427">
            <v>30417</v>
          </cell>
          <cell r="O1427">
            <v>30387</v>
          </cell>
          <cell r="P1427">
            <v>30417</v>
          </cell>
        </row>
        <row r="1428">
          <cell r="E1428">
            <v>3250.5423601770008</v>
          </cell>
          <cell r="F1428">
            <v>3018.6154572389996</v>
          </cell>
          <cell r="G1428">
            <v>3311.4036093389991</v>
          </cell>
          <cell r="H1428">
            <v>3180.6882192420012</v>
          </cell>
          <cell r="I1428">
            <v>3302.4521127960002</v>
          </cell>
          <cell r="J1428">
            <v>3243.4403323140009</v>
          </cell>
          <cell r="K1428">
            <v>3253.0597166339994</v>
          </cell>
          <cell r="L1428">
            <v>3213.896866353</v>
          </cell>
          <cell r="M1428">
            <v>3157.8462693900005</v>
          </cell>
          <cell r="N1428">
            <v>3804.1353160740014</v>
          </cell>
          <cell r="O1428">
            <v>3138.4831808610011</v>
          </cell>
          <cell r="P1428">
            <v>2945.1368800350001</v>
          </cell>
        </row>
        <row r="1430">
          <cell r="E1430">
            <v>41316</v>
          </cell>
          <cell r="F1430">
            <v>41409</v>
          </cell>
          <cell r="G1430">
            <v>42035</v>
          </cell>
          <cell r="H1430">
            <v>41922</v>
          </cell>
          <cell r="I1430">
            <v>42197</v>
          </cell>
          <cell r="J1430">
            <v>42231</v>
          </cell>
          <cell r="K1430">
            <v>42361</v>
          </cell>
          <cell r="L1430">
            <v>42222</v>
          </cell>
          <cell r="M1430">
            <v>41731</v>
          </cell>
          <cell r="N1430">
            <v>41327</v>
          </cell>
          <cell r="O1430">
            <v>40548</v>
          </cell>
          <cell r="P1430">
            <v>40709</v>
          </cell>
        </row>
        <row r="1431">
          <cell r="E1431">
            <v>4924.7161874999983</v>
          </cell>
          <cell r="F1431">
            <v>4634.9857080000011</v>
          </cell>
          <cell r="G1431">
            <v>5125.8897791999989</v>
          </cell>
          <cell r="H1431">
            <v>5010.536447999998</v>
          </cell>
          <cell r="I1431">
            <v>5168.366859599998</v>
          </cell>
          <cell r="J1431">
            <v>5020.1595486000006</v>
          </cell>
          <cell r="K1431">
            <v>5137.5898674000018</v>
          </cell>
          <cell r="L1431">
            <v>5110.1523657000025</v>
          </cell>
          <cell r="M1431">
            <v>4910.7202641000013</v>
          </cell>
          <cell r="N1431">
            <v>4987.0980765000022</v>
          </cell>
          <cell r="O1431">
            <v>4779.6770052000029</v>
          </cell>
          <cell r="P1431">
            <v>4916.3504283000029</v>
          </cell>
        </row>
        <row r="1433">
          <cell r="E1433">
            <v>11680.4</v>
          </cell>
          <cell r="F1433">
            <v>12598.4</v>
          </cell>
          <cell r="G1433">
            <v>12496</v>
          </cell>
          <cell r="H1433">
            <v>13680</v>
          </cell>
          <cell r="I1433">
            <v>13347.3</v>
          </cell>
          <cell r="J1433">
            <v>12760</v>
          </cell>
          <cell r="K1433">
            <v>11672</v>
          </cell>
          <cell r="L1433">
            <v>12078</v>
          </cell>
          <cell r="M1433">
            <v>12123</v>
          </cell>
          <cell r="N1433">
            <v>12094</v>
          </cell>
          <cell r="O1433">
            <v>11860</v>
          </cell>
          <cell r="P1433">
            <v>11942</v>
          </cell>
        </row>
        <row r="1434">
          <cell r="E1434">
            <v>1685.654</v>
          </cell>
          <cell r="F1434">
            <v>1753.4731999999999</v>
          </cell>
          <cell r="G1434">
            <v>1739.4559999999999</v>
          </cell>
          <cell r="H1434">
            <v>2018.9469999999999</v>
          </cell>
          <cell r="I1434">
            <v>2160.4793</v>
          </cell>
          <cell r="J1434">
            <v>2003.47</v>
          </cell>
          <cell r="K1434">
            <v>1724.7320999999999</v>
          </cell>
          <cell r="L1434">
            <v>1920.3780999999999</v>
          </cell>
          <cell r="M1434">
            <v>2070.6347000000001</v>
          </cell>
          <cell r="N1434">
            <v>1966.8421000000001</v>
          </cell>
          <cell r="O1434">
            <v>1742.3612000000001</v>
          </cell>
          <cell r="P1434">
            <v>1766.8420000000001</v>
          </cell>
        </row>
        <row r="1436">
          <cell r="E1436">
            <v>75607</v>
          </cell>
          <cell r="F1436">
            <v>75658</v>
          </cell>
          <cell r="G1436">
            <v>75727</v>
          </cell>
          <cell r="H1436">
            <v>75747</v>
          </cell>
          <cell r="I1436">
            <v>75915</v>
          </cell>
          <cell r="J1436">
            <v>75996</v>
          </cell>
          <cell r="K1436">
            <v>76054</v>
          </cell>
          <cell r="L1436">
            <v>76118</v>
          </cell>
          <cell r="M1436">
            <v>76062</v>
          </cell>
          <cell r="N1436">
            <v>75994</v>
          </cell>
          <cell r="O1436">
            <v>75965</v>
          </cell>
          <cell r="P1436">
            <v>75973</v>
          </cell>
        </row>
        <row r="1437">
          <cell r="E1437">
            <v>30959.778860000002</v>
          </cell>
          <cell r="F1437">
            <v>26977.518899999999</v>
          </cell>
          <cell r="G1437">
            <v>30377.020580000004</v>
          </cell>
          <cell r="H1437">
            <v>29697.880730000001</v>
          </cell>
          <cell r="I1437">
            <v>30907.610280000004</v>
          </cell>
          <cell r="J1437">
            <v>29239.185899999997</v>
          </cell>
          <cell r="K1437">
            <v>30361.361250000002</v>
          </cell>
          <cell r="L1437">
            <v>30417.707470000005</v>
          </cell>
          <cell r="M1437">
            <v>29601.060600000001</v>
          </cell>
          <cell r="N1437">
            <v>30365.316019999998</v>
          </cell>
          <cell r="O1437">
            <v>29421.424260000003</v>
          </cell>
          <cell r="P1437">
            <v>30371.272729999997</v>
          </cell>
        </row>
        <row r="1439">
          <cell r="E1439">
            <v>5715</v>
          </cell>
          <cell r="F1439">
            <v>5702</v>
          </cell>
          <cell r="G1439">
            <v>5762</v>
          </cell>
          <cell r="H1439">
            <v>5771</v>
          </cell>
          <cell r="I1439">
            <v>5758</v>
          </cell>
          <cell r="J1439">
            <v>5925</v>
          </cell>
          <cell r="K1439">
            <v>5705</v>
          </cell>
          <cell r="L1439">
            <v>5720</v>
          </cell>
          <cell r="M1439">
            <v>5678</v>
          </cell>
          <cell r="N1439">
            <v>5654</v>
          </cell>
          <cell r="O1439">
            <v>5684</v>
          </cell>
          <cell r="P1439">
            <v>5787</v>
          </cell>
        </row>
        <row r="1440">
          <cell r="E1440">
            <v>1520.6948692000001</v>
          </cell>
          <cell r="F1440">
            <v>1375.6576424</v>
          </cell>
          <cell r="G1440">
            <v>1536.3183756799997</v>
          </cell>
          <cell r="H1440">
            <v>1492.5988940000004</v>
          </cell>
          <cell r="I1440">
            <v>1531.9936286099999</v>
          </cell>
          <cell r="J1440">
            <v>1518.1534582999998</v>
          </cell>
          <cell r="K1440">
            <v>1500.9003022999998</v>
          </cell>
          <cell r="L1440">
            <v>1510.8212663999998</v>
          </cell>
          <cell r="M1440">
            <v>1458.1402674999999</v>
          </cell>
          <cell r="N1440">
            <v>1511.9910086499999</v>
          </cell>
          <cell r="O1440">
            <v>1472.6972974999999</v>
          </cell>
          <cell r="P1440">
            <v>1544.9551797500001</v>
          </cell>
        </row>
        <row r="1442">
          <cell r="E1442">
            <v>5446</v>
          </cell>
          <cell r="F1442">
            <v>5451</v>
          </cell>
          <cell r="G1442">
            <v>5451</v>
          </cell>
          <cell r="H1442">
            <v>5451</v>
          </cell>
          <cell r="I1442">
            <v>5451</v>
          </cell>
          <cell r="J1442">
            <v>5451</v>
          </cell>
          <cell r="K1442">
            <v>5451</v>
          </cell>
          <cell r="L1442">
            <v>5451</v>
          </cell>
          <cell r="M1442">
            <v>5451</v>
          </cell>
          <cell r="N1442">
            <v>5451</v>
          </cell>
          <cell r="O1442">
            <v>5451</v>
          </cell>
          <cell r="P1442">
            <v>5451</v>
          </cell>
        </row>
        <row r="1443">
          <cell r="E1443">
            <v>2043.7785090000002</v>
          </cell>
          <cell r="F1443">
            <v>1856.69478</v>
          </cell>
          <cell r="G1443">
            <v>2049.0225930000001</v>
          </cell>
          <cell r="H1443">
            <v>2017.6406730000003</v>
          </cell>
          <cell r="I1443">
            <v>2070.7834769999999</v>
          </cell>
          <cell r="J1443">
            <v>2003.1575040000002</v>
          </cell>
          <cell r="K1443">
            <v>2047.267683</v>
          </cell>
          <cell r="L1443">
            <v>2052.4807980000005</v>
          </cell>
          <cell r="M1443">
            <v>1998.5328000000006</v>
          </cell>
          <cell r="N1443">
            <v>1959.8958756000004</v>
          </cell>
          <cell r="O1443">
            <v>2004.2620650000003</v>
          </cell>
          <cell r="P1443">
            <v>1894.6348193159999</v>
          </cell>
        </row>
        <row r="1445">
          <cell r="E1445">
            <v>15676</v>
          </cell>
          <cell r="F1445">
            <v>27050</v>
          </cell>
          <cell r="G1445">
            <v>45455</v>
          </cell>
          <cell r="H1445">
            <v>55290</v>
          </cell>
          <cell r="I1445">
            <v>63853</v>
          </cell>
          <cell r="J1445">
            <v>50850</v>
          </cell>
          <cell r="K1445">
            <v>33550</v>
          </cell>
          <cell r="L1445">
            <v>26950</v>
          </cell>
          <cell r="M1445">
            <v>20550</v>
          </cell>
          <cell r="N1445">
            <v>14780</v>
          </cell>
          <cell r="O1445">
            <v>11750</v>
          </cell>
          <cell r="P1445">
            <v>10980</v>
          </cell>
        </row>
        <row r="1446">
          <cell r="E1446">
            <v>2447.7330578246833</v>
          </cell>
          <cell r="F1446">
            <v>4276.6049999999996</v>
          </cell>
          <cell r="G1446">
            <v>8055.1407500000005</v>
          </cell>
          <cell r="H1446">
            <v>9718.7479999999996</v>
          </cell>
          <cell r="I1446">
            <v>10149.257793906168</v>
          </cell>
          <cell r="J1446">
            <v>7890.6778679275831</v>
          </cell>
          <cell r="K1446">
            <v>5438.64</v>
          </cell>
          <cell r="L1446">
            <v>3968.3874999999998</v>
          </cell>
          <cell r="M1446">
            <v>2962.2825000000003</v>
          </cell>
          <cell r="N1446">
            <v>2107.6280000000002</v>
          </cell>
          <cell r="O1446">
            <v>1659.4501499999999</v>
          </cell>
          <cell r="P1446">
            <v>1531.71</v>
          </cell>
        </row>
        <row r="1448">
          <cell r="E1448">
            <v>30830.400000000001</v>
          </cell>
          <cell r="F1448">
            <v>30940.2</v>
          </cell>
          <cell r="G1448">
            <v>31030</v>
          </cell>
          <cell r="H1448">
            <v>32670</v>
          </cell>
          <cell r="I1448">
            <v>32566</v>
          </cell>
          <cell r="J1448">
            <v>32457</v>
          </cell>
          <cell r="K1448">
            <v>32137</v>
          </cell>
          <cell r="L1448">
            <v>30197</v>
          </cell>
          <cell r="M1448">
            <v>29802</v>
          </cell>
          <cell r="N1448">
            <v>28388</v>
          </cell>
          <cell r="O1448">
            <v>28802</v>
          </cell>
          <cell r="P1448">
            <v>28543</v>
          </cell>
        </row>
        <row r="1449">
          <cell r="E1449">
            <v>3429.7654000000002</v>
          </cell>
          <cell r="F1449">
            <v>3424.6210000000001</v>
          </cell>
          <cell r="G1449">
            <v>3441.125</v>
          </cell>
          <cell r="H1449">
            <v>3567.9191999999998</v>
          </cell>
          <cell r="I1449">
            <v>3215.1490000000003</v>
          </cell>
          <cell r="J1449">
            <v>3090.8710000000001</v>
          </cell>
          <cell r="K1449">
            <v>2832.0650000000001</v>
          </cell>
          <cell r="L1449">
            <v>2404.1491999999998</v>
          </cell>
          <cell r="M1449">
            <v>2124.7290000000003</v>
          </cell>
          <cell r="N1449">
            <v>1964.7380000000001</v>
          </cell>
          <cell r="O1449">
            <v>1907.7152999999998</v>
          </cell>
          <cell r="P1449">
            <v>1841.2370000000001</v>
          </cell>
        </row>
        <row r="1451">
          <cell r="E1451">
            <v>19050</v>
          </cell>
          <cell r="F1451">
            <v>19130</v>
          </cell>
          <cell r="G1451">
            <v>19170</v>
          </cell>
          <cell r="H1451">
            <v>20690</v>
          </cell>
          <cell r="I1451">
            <v>20436</v>
          </cell>
          <cell r="J1451">
            <v>20367</v>
          </cell>
          <cell r="K1451">
            <v>20267</v>
          </cell>
          <cell r="L1451">
            <v>19437</v>
          </cell>
          <cell r="M1451">
            <v>18934</v>
          </cell>
          <cell r="N1451">
            <v>18020</v>
          </cell>
          <cell r="O1451">
            <v>17534</v>
          </cell>
          <cell r="P1451">
            <v>17246</v>
          </cell>
        </row>
        <row r="1452">
          <cell r="E1452">
            <v>2019.5440000000001</v>
          </cell>
          <cell r="F1452">
            <v>2018.9739999999999</v>
          </cell>
          <cell r="G1452">
            <v>2020.4780000000001</v>
          </cell>
          <cell r="H1452">
            <v>2089.4477999999999</v>
          </cell>
          <cell r="I1452">
            <v>1740.471</v>
          </cell>
          <cell r="J1452">
            <v>1680.473</v>
          </cell>
          <cell r="K1452">
            <v>1568.6980000000001</v>
          </cell>
          <cell r="L1452">
            <v>1401.4780000000001</v>
          </cell>
          <cell r="M1452">
            <v>1110.345</v>
          </cell>
          <cell r="N1452">
            <v>1020.341</v>
          </cell>
          <cell r="O1452">
            <v>802.34119999999996</v>
          </cell>
          <cell r="P1452">
            <v>736.34699999999998</v>
          </cell>
        </row>
        <row r="1454">
          <cell r="E1454">
            <v>11780.4</v>
          </cell>
          <cell r="F1454">
            <v>11810.2</v>
          </cell>
          <cell r="G1454">
            <v>11860</v>
          </cell>
          <cell r="H1454">
            <v>11980</v>
          </cell>
          <cell r="I1454">
            <v>12130</v>
          </cell>
          <cell r="J1454">
            <v>12090</v>
          </cell>
          <cell r="K1454">
            <v>11870</v>
          </cell>
          <cell r="L1454">
            <v>10760</v>
          </cell>
          <cell r="M1454">
            <v>10868</v>
          </cell>
          <cell r="N1454">
            <v>10368</v>
          </cell>
          <cell r="O1454">
            <v>11268</v>
          </cell>
          <cell r="P1454">
            <v>11297</v>
          </cell>
        </row>
        <row r="1455">
          <cell r="E1455">
            <v>1410.2213999999999</v>
          </cell>
          <cell r="F1455">
            <v>1405.6469999999999</v>
          </cell>
          <cell r="G1455">
            <v>1420.6469999999999</v>
          </cell>
          <cell r="H1455">
            <v>1478.4713999999999</v>
          </cell>
          <cell r="I1455">
            <v>1474.6780000000001</v>
          </cell>
          <cell r="J1455">
            <v>1410.3979999999999</v>
          </cell>
          <cell r="K1455">
            <v>1263.367</v>
          </cell>
          <cell r="L1455">
            <v>1002.6712</v>
          </cell>
          <cell r="M1455">
            <v>1014.384</v>
          </cell>
          <cell r="N1455">
            <v>944.39700000000005</v>
          </cell>
          <cell r="O1455">
            <v>1105.3741</v>
          </cell>
          <cell r="P1455">
            <v>1104.8900000000001</v>
          </cell>
        </row>
        <row r="1457">
          <cell r="E1457">
            <v>83162</v>
          </cell>
          <cell r="F1457">
            <v>83162</v>
          </cell>
          <cell r="G1457">
            <v>83162</v>
          </cell>
          <cell r="H1457">
            <v>83162</v>
          </cell>
          <cell r="I1457">
            <v>83162</v>
          </cell>
          <cell r="J1457">
            <v>83162</v>
          </cell>
          <cell r="K1457">
            <v>83162</v>
          </cell>
          <cell r="L1457">
            <v>83162</v>
          </cell>
          <cell r="M1457">
            <v>83162</v>
          </cell>
          <cell r="N1457">
            <v>83162</v>
          </cell>
          <cell r="O1457">
            <v>83162</v>
          </cell>
          <cell r="P1457">
            <v>83162</v>
          </cell>
        </row>
        <row r="1458">
          <cell r="E1458">
            <v>10607.592722400006</v>
          </cell>
          <cell r="F1458">
            <v>9871.5153366000068</v>
          </cell>
          <cell r="G1458">
            <v>11269.897821000008</v>
          </cell>
          <cell r="H1458">
            <v>11116.498041000003</v>
          </cell>
          <cell r="I1458">
            <v>11485.669167000009</v>
          </cell>
          <cell r="J1458">
            <v>10421.071596900001</v>
          </cell>
          <cell r="K1458">
            <v>10328.171823000008</v>
          </cell>
          <cell r="L1458">
            <v>9942.5675133000077</v>
          </cell>
          <cell r="M1458">
            <v>9440.0428410000004</v>
          </cell>
          <cell r="N1458">
            <v>9754.5082608000066</v>
          </cell>
          <cell r="O1458">
            <v>9634.6582307999961</v>
          </cell>
          <cell r="P1458">
            <v>10089.148951800005</v>
          </cell>
        </row>
        <row r="1460">
          <cell r="E1460">
            <v>100140</v>
          </cell>
          <cell r="F1460">
            <v>120700</v>
          </cell>
          <cell r="G1460">
            <v>120330</v>
          </cell>
          <cell r="H1460">
            <v>119170</v>
          </cell>
          <cell r="I1460">
            <v>111140</v>
          </cell>
          <cell r="J1460">
            <v>106700</v>
          </cell>
          <cell r="K1460">
            <v>92350</v>
          </cell>
          <cell r="L1460">
            <v>85895</v>
          </cell>
          <cell r="M1460">
            <v>80475</v>
          </cell>
          <cell r="N1460">
            <v>79700</v>
          </cell>
          <cell r="O1460">
            <v>85365</v>
          </cell>
          <cell r="P1460">
            <v>85340</v>
          </cell>
        </row>
        <row r="1461">
          <cell r="E1461">
            <v>11566.596000000001</v>
          </cell>
          <cell r="F1461">
            <v>14387.492</v>
          </cell>
          <cell r="G1461">
            <v>15867.690999999999</v>
          </cell>
          <cell r="H1461">
            <v>14898.944000000001</v>
          </cell>
          <cell r="I1461">
            <v>14039.465999999999</v>
          </cell>
          <cell r="J1461">
            <v>12988.679999999998</v>
          </cell>
          <cell r="K1461">
            <v>10900.313</v>
          </cell>
          <cell r="L1461">
            <v>9411.2899999999991</v>
          </cell>
          <cell r="M1461">
            <v>7663.9650000000011</v>
          </cell>
          <cell r="N1461">
            <v>7903.8529999999992</v>
          </cell>
          <cell r="O1461">
            <v>8564.7067500000012</v>
          </cell>
          <cell r="P1461">
            <v>9134.1500000000015</v>
          </cell>
        </row>
        <row r="1463">
          <cell r="E1463">
            <v>20179</v>
          </cell>
          <cell r="F1463">
            <v>20215</v>
          </cell>
          <cell r="G1463">
            <v>20161</v>
          </cell>
          <cell r="H1463">
            <v>20116</v>
          </cell>
          <cell r="I1463">
            <v>20195</v>
          </cell>
          <cell r="J1463">
            <v>20366</v>
          </cell>
          <cell r="K1463">
            <v>20526</v>
          </cell>
          <cell r="L1463">
            <v>20543</v>
          </cell>
          <cell r="M1463">
            <v>20473</v>
          </cell>
          <cell r="N1463">
            <v>20259</v>
          </cell>
          <cell r="O1463">
            <v>20259</v>
          </cell>
          <cell r="P1463">
            <v>20505</v>
          </cell>
        </row>
        <row r="1464">
          <cell r="E1464">
            <v>2758.5739980000008</v>
          </cell>
          <cell r="F1464">
            <v>2861.5655367000008</v>
          </cell>
          <cell r="G1464">
            <v>3114.0681813000006</v>
          </cell>
          <cell r="H1464">
            <v>3097.0507158000005</v>
          </cell>
          <cell r="I1464">
            <v>3045.0155696999982</v>
          </cell>
          <cell r="J1464">
            <v>3160.5898130999994</v>
          </cell>
          <cell r="K1464">
            <v>2979.0319860000004</v>
          </cell>
          <cell r="L1464">
            <v>2836.928664900001</v>
          </cell>
          <cell r="M1464">
            <v>2656.9481922</v>
          </cell>
          <cell r="N1464">
            <v>2559.1078304999992</v>
          </cell>
          <cell r="O1464">
            <v>2559.1078304999992</v>
          </cell>
          <cell r="P1464">
            <v>2554.7448145500007</v>
          </cell>
        </row>
        <row r="1466">
          <cell r="E1466">
            <v>1239</v>
          </cell>
          <cell r="F1466">
            <v>1242</v>
          </cell>
          <cell r="G1466">
            <v>1223</v>
          </cell>
          <cell r="H1466">
            <v>1190</v>
          </cell>
          <cell r="I1466">
            <v>1204</v>
          </cell>
          <cell r="J1466">
            <v>1241</v>
          </cell>
          <cell r="K1466">
            <v>1213</v>
          </cell>
          <cell r="L1466">
            <v>1216</v>
          </cell>
          <cell r="M1466">
            <v>1208</v>
          </cell>
          <cell r="N1466">
            <v>1218</v>
          </cell>
          <cell r="O1466">
            <v>1217</v>
          </cell>
          <cell r="P1466">
            <v>1187</v>
          </cell>
        </row>
        <row r="1467">
          <cell r="E1467">
            <v>136.83962340000002</v>
          </cell>
          <cell r="F1467">
            <v>123.09558120000003</v>
          </cell>
          <cell r="G1467">
            <v>124.24143420000001</v>
          </cell>
          <cell r="H1467">
            <v>117.18876060000001</v>
          </cell>
          <cell r="I1467">
            <v>118.98186570000001</v>
          </cell>
          <cell r="J1467">
            <v>122.47413660000004</v>
          </cell>
          <cell r="K1467">
            <v>122.63827230000001</v>
          </cell>
          <cell r="L1467">
            <v>123.25868460000002</v>
          </cell>
          <cell r="M1467">
            <v>121.54609890000002</v>
          </cell>
          <cell r="N1467">
            <v>124.77513330000002</v>
          </cell>
          <cell r="O1467">
            <v>124.61409450000001</v>
          </cell>
          <cell r="P1467">
            <v>122.44832910000004</v>
          </cell>
        </row>
        <row r="1469">
          <cell r="E1469">
            <v>3486</v>
          </cell>
          <cell r="F1469">
            <v>3786</v>
          </cell>
          <cell r="G1469">
            <v>3881</v>
          </cell>
          <cell r="H1469">
            <v>3805</v>
          </cell>
          <cell r="I1469">
            <v>3655</v>
          </cell>
          <cell r="J1469">
            <v>3855</v>
          </cell>
          <cell r="K1469">
            <v>3804</v>
          </cell>
          <cell r="L1469">
            <v>3768</v>
          </cell>
          <cell r="M1469">
            <v>3768</v>
          </cell>
          <cell r="N1469">
            <v>3896</v>
          </cell>
          <cell r="O1469">
            <v>3351</v>
          </cell>
          <cell r="P1469">
            <v>3254</v>
          </cell>
        </row>
        <row r="1470">
          <cell r="E1470">
            <v>443.63343269000001</v>
          </cell>
          <cell r="F1470">
            <v>443.07616417999998</v>
          </cell>
          <cell r="G1470">
            <v>475.85762627000003</v>
          </cell>
          <cell r="H1470">
            <v>397.30966611999997</v>
          </cell>
          <cell r="I1470">
            <v>383.02430342899999</v>
          </cell>
          <cell r="J1470">
            <v>362.93281067999999</v>
          </cell>
          <cell r="K1470">
            <v>355.33477298999998</v>
          </cell>
          <cell r="L1470">
            <v>343.61392222000001</v>
          </cell>
          <cell r="M1470">
            <v>295.31659783999999</v>
          </cell>
          <cell r="N1470">
            <v>324.19856358000004</v>
          </cell>
          <cell r="O1470">
            <v>299.81092235</v>
          </cell>
          <cell r="P1470">
            <v>291.27451729000001</v>
          </cell>
        </row>
        <row r="1472">
          <cell r="E1472">
            <v>954</v>
          </cell>
          <cell r="F1472">
            <v>1002</v>
          </cell>
          <cell r="G1472">
            <v>989</v>
          </cell>
          <cell r="H1472">
            <v>947</v>
          </cell>
          <cell r="I1472">
            <v>1074</v>
          </cell>
          <cell r="J1472">
            <v>1007</v>
          </cell>
          <cell r="K1472">
            <v>940</v>
          </cell>
          <cell r="L1472">
            <v>1032</v>
          </cell>
          <cell r="M1472">
            <v>1046</v>
          </cell>
          <cell r="N1472">
            <v>1038</v>
          </cell>
          <cell r="O1472">
            <v>897</v>
          </cell>
          <cell r="P1472">
            <v>1069</v>
          </cell>
        </row>
        <row r="1473">
          <cell r="E1473">
            <v>107.03999219400001</v>
          </cell>
          <cell r="F1473">
            <v>109.26999762300001</v>
          </cell>
          <cell r="G1473">
            <v>107.11998512100001</v>
          </cell>
          <cell r="H1473">
            <v>104.569987338</v>
          </cell>
          <cell r="I1473">
            <v>122.24999330100002</v>
          </cell>
          <cell r="J1473">
            <v>119.82002103900001</v>
          </cell>
          <cell r="K1473">
            <v>114.19998370200003</v>
          </cell>
          <cell r="L1473">
            <v>121.69998386100002</v>
          </cell>
          <cell r="M1473">
            <v>121.49998605900001</v>
          </cell>
          <cell r="N1473">
            <v>123.13000840500003</v>
          </cell>
          <cell r="O1473">
            <v>102.97001524500001</v>
          </cell>
          <cell r="P1473">
            <v>115.969996251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 02-0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I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"/>
  <sheetViews>
    <sheetView tabSelected="1" topLeftCell="C1" zoomScale="136" zoomScaleNormal="136" workbookViewId="0">
      <selection activeCell="C6" sqref="C6:E44"/>
    </sheetView>
  </sheetViews>
  <sheetFormatPr baseColWidth="10" defaultRowHeight="12"/>
  <sheetData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Hoja2">
    <tabColor theme="4" tint="-0.249977111117893"/>
  </sheetPr>
  <dimension ref="A1:AQ108"/>
  <sheetViews>
    <sheetView showGridLines="0" tabSelected="1" topLeftCell="A24" zoomScaleNormal="100" workbookViewId="0">
      <selection activeCell="C6" sqref="C6:E44"/>
    </sheetView>
  </sheetViews>
  <sheetFormatPr baseColWidth="10" defaultColWidth="11" defaultRowHeight="13" customHeight="1"/>
  <cols>
    <col min="1" max="1" width="1" style="21" customWidth="1"/>
    <col min="2" max="2" width="15.19921875" style="21" customWidth="1"/>
    <col min="3" max="3" width="7.3984375" style="21" hidden="1" customWidth="1"/>
    <col min="4" max="6" width="6.3984375" style="21" hidden="1" customWidth="1"/>
    <col min="7" max="7" width="7.19921875" style="21" hidden="1" customWidth="1"/>
    <col min="8" max="8" width="7.3984375" style="21" hidden="1" customWidth="1"/>
    <col min="9" max="9" width="7.19921875" style="21" hidden="1" customWidth="1"/>
    <col min="10" max="24" width="7.59765625" style="21" customWidth="1"/>
    <col min="25" max="25" width="6" style="21" customWidth="1"/>
    <col min="26" max="26" width="11.796875" style="21" customWidth="1"/>
    <col min="27" max="30" width="7.3984375" style="21" customWidth="1"/>
    <col min="31" max="31" width="8.3984375" style="21" customWidth="1"/>
    <col min="32" max="45" width="7.3984375" style="21" customWidth="1"/>
    <col min="46" max="16384" width="11" style="21"/>
  </cols>
  <sheetData>
    <row r="1" spans="1:43" ht="1" customHeight="1">
      <c r="C1" s="70"/>
      <c r="D1" s="70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43" ht="15" customHeight="1">
      <c r="A2" s="89" t="s">
        <v>392</v>
      </c>
      <c r="B2" s="87"/>
      <c r="AQ2" s="73" t="s">
        <v>183</v>
      </c>
    </row>
    <row r="3" spans="1:43" ht="12">
      <c r="A3" s="89" t="s">
        <v>563</v>
      </c>
      <c r="B3" s="87"/>
      <c r="AQ3" s="73"/>
    </row>
    <row r="4" spans="1:43" ht="12">
      <c r="A4" s="88" t="s">
        <v>220</v>
      </c>
      <c r="B4" s="87"/>
      <c r="AQ4" s="73" t="s">
        <v>184</v>
      </c>
    </row>
    <row r="5" spans="1:43" ht="4" customHeight="1" thickBo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43" ht="24">
      <c r="A6" s="1170" t="s">
        <v>180</v>
      </c>
      <c r="B6" s="1170"/>
      <c r="C6" s="730" t="s">
        <v>0</v>
      </c>
      <c r="D6" s="730" t="s">
        <v>1</v>
      </c>
      <c r="E6" s="730" t="s">
        <v>2</v>
      </c>
      <c r="F6" s="731">
        <v>2003</v>
      </c>
      <c r="G6" s="731">
        <v>2004</v>
      </c>
      <c r="H6" s="731">
        <v>2005</v>
      </c>
      <c r="I6" s="731">
        <v>2006</v>
      </c>
      <c r="J6" s="732">
        <v>2007</v>
      </c>
      <c r="K6" s="732">
        <v>2008</v>
      </c>
      <c r="L6" s="732">
        <v>2009</v>
      </c>
      <c r="M6" s="732">
        <v>2010</v>
      </c>
      <c r="N6" s="732">
        <v>2011</v>
      </c>
      <c r="O6" s="732">
        <v>2012</v>
      </c>
      <c r="P6" s="732">
        <v>2013</v>
      </c>
      <c r="Q6" s="732">
        <v>2014</v>
      </c>
      <c r="R6" s="732">
        <v>2015</v>
      </c>
      <c r="S6" s="732">
        <v>2016</v>
      </c>
      <c r="T6" s="733">
        <v>2017</v>
      </c>
      <c r="U6" s="734">
        <v>2018</v>
      </c>
      <c r="V6" s="734">
        <v>2019</v>
      </c>
      <c r="W6" s="735" t="s">
        <v>354</v>
      </c>
      <c r="X6" s="735" t="s">
        <v>400</v>
      </c>
      <c r="Y6" s="1142" t="s">
        <v>401</v>
      </c>
    </row>
    <row r="7" spans="1:43" ht="15" customHeight="1">
      <c r="A7" s="716" t="s">
        <v>178</v>
      </c>
      <c r="B7" s="716"/>
      <c r="C7" s="717">
        <v>17474.3</v>
      </c>
      <c r="D7" s="717">
        <v>17601.8</v>
      </c>
      <c r="E7" s="717">
        <v>18603.599999999999</v>
      </c>
      <c r="F7" s="717">
        <v>18969.3</v>
      </c>
      <c r="G7" s="718">
        <v>19096</v>
      </c>
      <c r="H7" s="718">
        <v>20511.900000000001</v>
      </c>
      <c r="I7" s="718">
        <v>22151.7</v>
      </c>
      <c r="J7" s="719">
        <v>22808.2</v>
      </c>
      <c r="K7" s="719">
        <v>24741.8</v>
      </c>
      <c r="L7" s="719">
        <v>25379.1</v>
      </c>
      <c r="M7" s="719">
        <v>26407.4</v>
      </c>
      <c r="N7" s="719">
        <v>27861.200000000001</v>
      </c>
      <c r="O7" s="719">
        <v>29538.1</v>
      </c>
      <c r="P7" s="719">
        <v>30131.9</v>
      </c>
      <c r="Q7" s="719">
        <v>30698.2</v>
      </c>
      <c r="R7" s="719">
        <v>31894</v>
      </c>
      <c r="S7" s="719">
        <v>32592.3</v>
      </c>
      <c r="T7" s="720">
        <v>33502.400000000001</v>
      </c>
      <c r="U7" s="720">
        <v>36117.599999999999</v>
      </c>
      <c r="V7" s="720">
        <v>37417.504818078552</v>
      </c>
      <c r="W7" s="720">
        <v>37800.560587749773</v>
      </c>
      <c r="X7" s="720">
        <v>39405.013332075359</v>
      </c>
      <c r="Y7" s="721">
        <f>((X7/W7)-1)*100</f>
        <v>4.2445210319064675</v>
      </c>
      <c r="AQ7" s="21">
        <v>3.9</v>
      </c>
    </row>
    <row r="8" spans="1:43" ht="15" customHeight="1">
      <c r="A8" s="716" t="s">
        <v>179</v>
      </c>
      <c r="B8" s="716"/>
      <c r="C8" s="717">
        <v>11577.1</v>
      </c>
      <c r="D8" s="717">
        <v>11537.3</v>
      </c>
      <c r="E8" s="717">
        <v>12282.8</v>
      </c>
      <c r="F8" s="717">
        <v>12444.9</v>
      </c>
      <c r="G8" s="718">
        <v>12391.7</v>
      </c>
      <c r="H8" s="718">
        <v>13289.3</v>
      </c>
      <c r="I8" s="718">
        <v>14340.7</v>
      </c>
      <c r="J8" s="719">
        <v>14533.2</v>
      </c>
      <c r="K8" s="719">
        <v>15862.1</v>
      </c>
      <c r="L8" s="719">
        <v>15991.2</v>
      </c>
      <c r="M8" s="719">
        <v>16616</v>
      </c>
      <c r="N8" s="719">
        <v>17377.3</v>
      </c>
      <c r="O8" s="719">
        <v>18471.3</v>
      </c>
      <c r="P8" s="719">
        <v>18672.8</v>
      </c>
      <c r="Q8" s="719">
        <v>18833.5</v>
      </c>
      <c r="R8" s="719">
        <v>19407.900000000001</v>
      </c>
      <c r="S8" s="719">
        <v>19601</v>
      </c>
      <c r="T8" s="722">
        <v>20149</v>
      </c>
      <c r="U8" s="722">
        <v>22019.3</v>
      </c>
      <c r="V8" s="722">
        <v>22754.466112620772</v>
      </c>
      <c r="W8" s="722">
        <v>23395.877366561428</v>
      </c>
      <c r="X8" s="722">
        <v>24712.50785242896</v>
      </c>
      <c r="Y8" s="721">
        <f>((X8/W8)-1)*100</f>
        <v>5.6276174867856188</v>
      </c>
      <c r="AQ8" s="21">
        <v>3.3</v>
      </c>
    </row>
    <row r="9" spans="1:43" ht="15" customHeight="1">
      <c r="A9" s="716" t="s">
        <v>3</v>
      </c>
      <c r="B9" s="716"/>
      <c r="C9" s="723">
        <v>5897.2</v>
      </c>
      <c r="D9" s="723">
        <v>6064.5</v>
      </c>
      <c r="E9" s="723">
        <v>6320.8</v>
      </c>
      <c r="F9" s="723">
        <v>6524.4</v>
      </c>
      <c r="G9" s="724">
        <v>6704.3</v>
      </c>
      <c r="H9" s="724">
        <v>7222.6</v>
      </c>
      <c r="I9" s="724">
        <v>7811</v>
      </c>
      <c r="J9" s="725">
        <v>8275</v>
      </c>
      <c r="K9" s="725">
        <v>8879.7000000000007</v>
      </c>
      <c r="L9" s="725">
        <v>9387.9</v>
      </c>
      <c r="M9" s="725">
        <v>9791.4</v>
      </c>
      <c r="N9" s="725">
        <v>10483.9</v>
      </c>
      <c r="O9" s="725">
        <v>11066.7</v>
      </c>
      <c r="P9" s="725">
        <v>11459.1</v>
      </c>
      <c r="Q9" s="725">
        <v>11864.7</v>
      </c>
      <c r="R9" s="725">
        <v>12486.1</v>
      </c>
      <c r="S9" s="725">
        <v>12991.3</v>
      </c>
      <c r="T9" s="725">
        <v>13353.4</v>
      </c>
      <c r="U9" s="725">
        <v>14098.3</v>
      </c>
      <c r="V9" s="725">
        <v>14663.038705457777</v>
      </c>
      <c r="W9" s="725">
        <v>14404.683221188356</v>
      </c>
      <c r="X9" s="725">
        <v>14692.50547964639</v>
      </c>
      <c r="Y9" s="721">
        <f>((X9/W9)-1)*100</f>
        <v>1.9981158491195972</v>
      </c>
      <c r="AQ9" s="21">
        <v>4.9000000000000004</v>
      </c>
    </row>
    <row r="10" spans="1:43" ht="3" customHeight="1">
      <c r="A10" s="1"/>
      <c r="B10" s="2"/>
      <c r="C10" s="3"/>
      <c r="D10" s="3"/>
      <c r="E10" s="3"/>
      <c r="F10" s="3"/>
      <c r="G10" s="3"/>
      <c r="H10" s="3"/>
      <c r="I10" s="3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73"/>
    </row>
    <row r="11" spans="1:43" ht="14" customHeight="1">
      <c r="A11" s="1"/>
      <c r="B11" s="2" t="s">
        <v>200</v>
      </c>
      <c r="C11" s="4">
        <f t="shared" ref="C11:I11" si="0">SUM(C12:C14)</f>
        <v>2892.6</v>
      </c>
      <c r="D11" s="4">
        <f t="shared" si="0"/>
        <v>2958.5</v>
      </c>
      <c r="E11" s="4">
        <f t="shared" si="0"/>
        <v>3140.8999999999996</v>
      </c>
      <c r="F11" s="4">
        <f t="shared" si="0"/>
        <v>3262.9</v>
      </c>
      <c r="G11" s="4">
        <f t="shared" si="0"/>
        <v>3280.1</v>
      </c>
      <c r="H11" s="4">
        <f t="shared" si="0"/>
        <v>3623.2</v>
      </c>
      <c r="I11" s="4">
        <f t="shared" si="0"/>
        <v>4017.6000000000004</v>
      </c>
      <c r="J11" s="319">
        <f t="shared" ref="J11:U11" si="1">J12+J14</f>
        <v>4330.6000000000004</v>
      </c>
      <c r="K11" s="319">
        <f t="shared" si="1"/>
        <v>4847.7</v>
      </c>
      <c r="L11" s="319">
        <f t="shared" si="1"/>
        <v>5254.6</v>
      </c>
      <c r="M11" s="319">
        <f t="shared" si="1"/>
        <v>5560.0999999999995</v>
      </c>
      <c r="N11" s="319">
        <f t="shared" si="1"/>
        <v>6092.8</v>
      </c>
      <c r="O11" s="319">
        <f t="shared" si="1"/>
        <v>6526.6</v>
      </c>
      <c r="P11" s="319">
        <f t="shared" si="1"/>
        <v>6835.4</v>
      </c>
      <c r="Q11" s="319">
        <f t="shared" si="1"/>
        <v>7152.1</v>
      </c>
      <c r="R11" s="319">
        <f t="shared" si="1"/>
        <v>7724.4</v>
      </c>
      <c r="S11" s="319">
        <f t="shared" si="1"/>
        <v>8184.5</v>
      </c>
      <c r="T11" s="319">
        <f t="shared" si="1"/>
        <v>8482.7999999999993</v>
      </c>
      <c r="U11" s="319">
        <f t="shared" si="1"/>
        <v>9139.7999999999993</v>
      </c>
      <c r="V11" s="319">
        <f>V12+V14</f>
        <v>9596.8065224983802</v>
      </c>
      <c r="W11" s="319">
        <f>W12+W14</f>
        <v>9444.1610070561401</v>
      </c>
      <c r="X11" s="319">
        <f>X12+X14</f>
        <v>9593.475755127909</v>
      </c>
      <c r="Y11" s="74">
        <f t="shared" ref="Y11:Y24" si="2">((X11/W11)-1)*100</f>
        <v>1.5810271336988979</v>
      </c>
      <c r="AQ11" s="21">
        <v>6.5</v>
      </c>
    </row>
    <row r="12" spans="1:43" ht="14" customHeight="1">
      <c r="A12" s="5">
        <v>1</v>
      </c>
      <c r="B12" s="6" t="s">
        <v>4</v>
      </c>
      <c r="C12" s="22">
        <v>2340.6</v>
      </c>
      <c r="D12" s="22">
        <v>2376.6</v>
      </c>
      <c r="E12" s="22">
        <v>2551.1999999999998</v>
      </c>
      <c r="F12" s="22">
        <v>2651.8</v>
      </c>
      <c r="G12" s="22">
        <v>2655</v>
      </c>
      <c r="H12" s="22">
        <v>2983.5</v>
      </c>
      <c r="I12" s="22">
        <v>3259.4</v>
      </c>
      <c r="J12" s="320">
        <v>3534.8</v>
      </c>
      <c r="K12" s="320">
        <v>4024.4</v>
      </c>
      <c r="L12" s="320">
        <v>4424.6000000000004</v>
      </c>
      <c r="M12" s="320">
        <v>4679.3999999999996</v>
      </c>
      <c r="N12" s="320">
        <v>5111.6000000000004</v>
      </c>
      <c r="O12" s="320">
        <v>5556.6</v>
      </c>
      <c r="P12" s="320">
        <v>5754.9</v>
      </c>
      <c r="Q12" s="320">
        <v>6044.3</v>
      </c>
      <c r="R12" s="320">
        <v>6531.3</v>
      </c>
      <c r="S12" s="320">
        <v>6945.9</v>
      </c>
      <c r="T12" s="320">
        <v>7199.8</v>
      </c>
      <c r="U12" s="320">
        <v>7742.8</v>
      </c>
      <c r="V12" s="320">
        <v>8087.8780954978383</v>
      </c>
      <c r="W12" s="320">
        <v>7907.3050850020236</v>
      </c>
      <c r="X12" s="320">
        <v>8036.2736656282841</v>
      </c>
      <c r="Y12" s="74">
        <f t="shared" si="2"/>
        <v>1.6310054973201815</v>
      </c>
      <c r="AQ12" s="21">
        <v>6.8</v>
      </c>
    </row>
    <row r="13" spans="1:43" ht="14" customHeight="1">
      <c r="A13" s="5"/>
      <c r="B13" s="6" t="s">
        <v>536</v>
      </c>
      <c r="C13" s="22"/>
      <c r="D13" s="22"/>
      <c r="E13" s="22"/>
      <c r="F13" s="22"/>
      <c r="G13" s="22"/>
      <c r="H13" s="22"/>
      <c r="I13" s="22"/>
      <c r="J13" s="320">
        <v>3273.1</v>
      </c>
      <c r="K13" s="320">
        <v>3727.9</v>
      </c>
      <c r="L13" s="320">
        <v>4121.7</v>
      </c>
      <c r="M13" s="320">
        <v>4362.7</v>
      </c>
      <c r="N13" s="320">
        <v>4582.8999999999996</v>
      </c>
      <c r="O13" s="320">
        <v>5195.8</v>
      </c>
      <c r="P13" s="320">
        <v>5394.3</v>
      </c>
      <c r="Q13" s="320">
        <v>5657.9</v>
      </c>
      <c r="R13" s="320">
        <v>6101.3</v>
      </c>
      <c r="S13" s="320">
        <v>6448.2</v>
      </c>
      <c r="T13" s="320">
        <v>6719.3</v>
      </c>
      <c r="U13" s="320">
        <v>7257.1</v>
      </c>
      <c r="V13" s="320">
        <v>7579.0434559627693</v>
      </c>
      <c r="W13" s="320">
        <v>7415.8820358534977</v>
      </c>
      <c r="X13" s="320">
        <v>7520.4687061869936</v>
      </c>
      <c r="Y13" s="74">
        <f t="shared" si="2"/>
        <v>1.4103065532576231</v>
      </c>
    </row>
    <row r="14" spans="1:43" ht="14" customHeight="1">
      <c r="A14" s="5"/>
      <c r="B14" s="6" t="s">
        <v>237</v>
      </c>
      <c r="C14" s="22">
        <v>552</v>
      </c>
      <c r="D14" s="22">
        <v>581.9</v>
      </c>
      <c r="E14" s="22">
        <v>589.70000000000005</v>
      </c>
      <c r="F14" s="22">
        <v>611.1</v>
      </c>
      <c r="G14" s="22">
        <v>625.1</v>
      </c>
      <c r="H14" s="22">
        <v>639.70000000000005</v>
      </c>
      <c r="I14" s="22">
        <v>758.2</v>
      </c>
      <c r="J14" s="320">
        <v>795.8</v>
      </c>
      <c r="K14" s="320">
        <v>823.3</v>
      </c>
      <c r="L14" s="320">
        <v>830</v>
      </c>
      <c r="M14" s="320">
        <v>880.7</v>
      </c>
      <c r="N14" s="320">
        <v>981.2</v>
      </c>
      <c r="O14" s="320">
        <v>970</v>
      </c>
      <c r="P14" s="320">
        <v>1080.5</v>
      </c>
      <c r="Q14" s="320">
        <v>1107.8</v>
      </c>
      <c r="R14" s="320">
        <v>1193.0999999999999</v>
      </c>
      <c r="S14" s="320">
        <v>1238.5999999999999</v>
      </c>
      <c r="T14" s="320">
        <v>1283</v>
      </c>
      <c r="U14" s="320">
        <v>1397</v>
      </c>
      <c r="V14" s="320">
        <v>1508.9284270005421</v>
      </c>
      <c r="W14" s="320">
        <v>1536.8559220541163</v>
      </c>
      <c r="X14" s="320">
        <v>1557.2020894996244</v>
      </c>
      <c r="Y14" s="74">
        <f t="shared" si="2"/>
        <v>1.3238825548665734</v>
      </c>
      <c r="AQ14" s="21">
        <v>5.0999999999999996</v>
      </c>
    </row>
    <row r="15" spans="1:43" ht="14" customHeight="1">
      <c r="A15" s="7">
        <v>2</v>
      </c>
      <c r="B15" s="6" t="s">
        <v>5</v>
      </c>
      <c r="C15" s="22">
        <v>378.7</v>
      </c>
      <c r="D15" s="22">
        <v>388.4</v>
      </c>
      <c r="E15" s="22">
        <v>383.2</v>
      </c>
      <c r="F15" s="22">
        <v>389.2</v>
      </c>
      <c r="G15" s="22">
        <v>410.8</v>
      </c>
      <c r="H15" s="22">
        <v>410.6</v>
      </c>
      <c r="I15" s="22">
        <v>413.3</v>
      </c>
      <c r="J15" s="320">
        <v>412.5</v>
      </c>
      <c r="K15" s="320">
        <v>406.5</v>
      </c>
      <c r="L15" s="320">
        <v>407.8</v>
      </c>
      <c r="M15" s="320">
        <v>410.4</v>
      </c>
      <c r="N15" s="320">
        <v>417.6</v>
      </c>
      <c r="O15" s="320">
        <v>430.3</v>
      </c>
      <c r="P15" s="320">
        <v>425.5</v>
      </c>
      <c r="Q15" s="320">
        <v>419.6</v>
      </c>
      <c r="R15" s="320">
        <v>404.2</v>
      </c>
      <c r="S15" s="320">
        <v>413.9</v>
      </c>
      <c r="T15" s="320">
        <v>407.8</v>
      </c>
      <c r="U15" s="320">
        <v>410.4</v>
      </c>
      <c r="V15" s="320">
        <v>411.76818235978186</v>
      </c>
      <c r="W15" s="320">
        <v>395.15458067562321</v>
      </c>
      <c r="X15" s="320">
        <v>405.40870407440838</v>
      </c>
      <c r="Y15" s="74">
        <f t="shared" si="2"/>
        <v>2.5949650846139649</v>
      </c>
      <c r="AQ15" s="21">
        <v>0.4</v>
      </c>
    </row>
    <row r="16" spans="1:43" ht="14" customHeight="1">
      <c r="A16" s="5">
        <v>3</v>
      </c>
      <c r="B16" s="6" t="s">
        <v>6</v>
      </c>
      <c r="C16" s="22">
        <v>433.8</v>
      </c>
      <c r="D16" s="22">
        <v>442.2</v>
      </c>
      <c r="E16" s="22">
        <v>438.5</v>
      </c>
      <c r="F16" s="22">
        <v>439.5</v>
      </c>
      <c r="G16" s="22">
        <v>468.6</v>
      </c>
      <c r="H16" s="22">
        <v>494</v>
      </c>
      <c r="I16" s="22">
        <v>516.6</v>
      </c>
      <c r="J16" s="320">
        <v>542.70000000000005</v>
      </c>
      <c r="K16" s="320">
        <v>545.9</v>
      </c>
      <c r="L16" s="320">
        <v>543.6</v>
      </c>
      <c r="M16" s="320">
        <v>548.1</v>
      </c>
      <c r="N16" s="320">
        <v>557.20000000000005</v>
      </c>
      <c r="O16" s="320">
        <v>579.79999999999995</v>
      </c>
      <c r="P16" s="320">
        <v>605</v>
      </c>
      <c r="Q16" s="320">
        <v>641.6</v>
      </c>
      <c r="R16" s="320">
        <v>677.3</v>
      </c>
      <c r="S16" s="320">
        <v>708</v>
      </c>
      <c r="T16" s="320">
        <v>747.5</v>
      </c>
      <c r="U16" s="320">
        <v>781.6</v>
      </c>
      <c r="V16" s="320">
        <v>821.01300805669973</v>
      </c>
      <c r="W16" s="320">
        <v>805.12163626909967</v>
      </c>
      <c r="X16" s="320">
        <v>834.71251212949505</v>
      </c>
      <c r="Y16" s="74">
        <f t="shared" si="2"/>
        <v>3.6753298541967183</v>
      </c>
      <c r="AQ16" s="21">
        <v>3.3</v>
      </c>
    </row>
    <row r="17" spans="1:43" ht="14" customHeight="1">
      <c r="A17" s="7">
        <v>4</v>
      </c>
      <c r="B17" s="6" t="s">
        <v>7</v>
      </c>
      <c r="C17" s="22">
        <v>1114.0999999999999</v>
      </c>
      <c r="D17" s="22">
        <v>1114.3</v>
      </c>
      <c r="E17" s="22">
        <v>1147.4000000000001</v>
      </c>
      <c r="F17" s="22">
        <v>1174.2</v>
      </c>
      <c r="G17" s="22">
        <v>1227.9000000000001</v>
      </c>
      <c r="H17" s="22">
        <v>1304.4000000000001</v>
      </c>
      <c r="I17" s="22">
        <v>1382.1</v>
      </c>
      <c r="J17" s="320">
        <v>1396.3</v>
      </c>
      <c r="K17" s="320">
        <v>1397</v>
      </c>
      <c r="L17" s="320">
        <v>1408.9</v>
      </c>
      <c r="M17" s="320">
        <v>1470.2</v>
      </c>
      <c r="N17" s="320">
        <v>1531.9</v>
      </c>
      <c r="O17" s="320">
        <v>1596.3</v>
      </c>
      <c r="P17" s="320">
        <v>1651.6</v>
      </c>
      <c r="Q17" s="320">
        <v>1678.5</v>
      </c>
      <c r="R17" s="320">
        <v>1676.7</v>
      </c>
      <c r="S17" s="320">
        <v>1648.4</v>
      </c>
      <c r="T17" s="320">
        <v>1614.4</v>
      </c>
      <c r="U17" s="320">
        <v>1622.7</v>
      </c>
      <c r="V17" s="320">
        <v>1650.2126468882416</v>
      </c>
      <c r="W17" s="320">
        <v>1573.411891446857</v>
      </c>
      <c r="X17" s="320">
        <v>1624.5794708396747</v>
      </c>
      <c r="Y17" s="74">
        <f t="shared" si="2"/>
        <v>3.2520142799839835</v>
      </c>
      <c r="AQ17" s="21">
        <v>2.2000000000000002</v>
      </c>
    </row>
    <row r="18" spans="1:43" ht="14" customHeight="1">
      <c r="A18" s="5">
        <v>5</v>
      </c>
      <c r="B18" s="6" t="s">
        <v>8</v>
      </c>
      <c r="C18" s="22">
        <v>57.6</v>
      </c>
      <c r="D18" s="22">
        <v>54.4</v>
      </c>
      <c r="E18" s="22">
        <v>53.3</v>
      </c>
      <c r="F18" s="22">
        <v>57.9</v>
      </c>
      <c r="G18" s="22">
        <v>59.5</v>
      </c>
      <c r="H18" s="22">
        <v>60.8</v>
      </c>
      <c r="I18" s="22">
        <v>62.3</v>
      </c>
      <c r="J18" s="320">
        <v>61.5</v>
      </c>
      <c r="K18" s="320">
        <v>59</v>
      </c>
      <c r="L18" s="320">
        <v>56.6</v>
      </c>
      <c r="M18" s="320">
        <v>56.4</v>
      </c>
      <c r="N18" s="320">
        <v>56.5</v>
      </c>
      <c r="O18" s="320">
        <v>57.4</v>
      </c>
      <c r="P18" s="320">
        <v>59.2</v>
      </c>
      <c r="Q18" s="320">
        <v>56.7</v>
      </c>
      <c r="R18" s="320">
        <v>54.3</v>
      </c>
      <c r="S18" s="320">
        <v>53.6</v>
      </c>
      <c r="T18" s="320">
        <v>50.5</v>
      </c>
      <c r="U18" s="320">
        <v>45.7</v>
      </c>
      <c r="V18" s="320">
        <v>46.913211104209815</v>
      </c>
      <c r="W18" s="320">
        <v>1573.411891446857</v>
      </c>
      <c r="X18" s="320">
        <v>1624.5794708396747</v>
      </c>
      <c r="Y18" s="74">
        <f t="shared" si="2"/>
        <v>3.2520142799839835</v>
      </c>
      <c r="AQ18" s="21">
        <v>-0.7</v>
      </c>
    </row>
    <row r="19" spans="1:43" ht="14" customHeight="1">
      <c r="A19" s="7">
        <v>6</v>
      </c>
      <c r="B19" s="6" t="s">
        <v>9</v>
      </c>
      <c r="C19" s="22">
        <v>130.1</v>
      </c>
      <c r="D19" s="22">
        <v>137.30000000000001</v>
      </c>
      <c r="E19" s="22">
        <v>147.30000000000001</v>
      </c>
      <c r="F19" s="22">
        <v>146</v>
      </c>
      <c r="G19" s="22">
        <v>148.19999999999999</v>
      </c>
      <c r="H19" s="22">
        <v>154.4</v>
      </c>
      <c r="I19" s="22">
        <v>156.5</v>
      </c>
      <c r="J19" s="320">
        <v>166.7</v>
      </c>
      <c r="K19" s="320">
        <v>169.6</v>
      </c>
      <c r="L19" s="320">
        <v>181.4</v>
      </c>
      <c r="M19" s="320">
        <v>191.6</v>
      </c>
      <c r="N19" s="320">
        <v>201.5</v>
      </c>
      <c r="O19" s="320">
        <v>213.6</v>
      </c>
      <c r="P19" s="320">
        <v>216.6</v>
      </c>
      <c r="Q19" s="320">
        <v>224.2</v>
      </c>
      <c r="R19" s="320">
        <v>212.1</v>
      </c>
      <c r="S19" s="320">
        <v>221.5</v>
      </c>
      <c r="T19" s="320">
        <v>226.9</v>
      </c>
      <c r="U19" s="320">
        <v>225.9</v>
      </c>
      <c r="V19" s="320">
        <v>223.93480069079968</v>
      </c>
      <c r="W19" s="320">
        <v>45.580928961074569</v>
      </c>
      <c r="X19" s="320">
        <v>45.495874723256257</v>
      </c>
      <c r="Y19" s="74">
        <f t="shared" si="2"/>
        <v>-0.18660049226058018</v>
      </c>
      <c r="AQ19" s="21">
        <v>3.3</v>
      </c>
    </row>
    <row r="20" spans="1:43" ht="14" customHeight="1">
      <c r="A20" s="5">
        <v>7</v>
      </c>
      <c r="B20" s="6" t="s">
        <v>10</v>
      </c>
      <c r="C20" s="22">
        <v>25.2</v>
      </c>
      <c r="D20" s="22">
        <v>25.5</v>
      </c>
      <c r="E20" s="22">
        <v>25.5</v>
      </c>
      <c r="F20" s="22">
        <v>27.5</v>
      </c>
      <c r="G20" s="22">
        <v>29.1</v>
      </c>
      <c r="H20" s="22">
        <v>30.4</v>
      </c>
      <c r="I20" s="22">
        <v>30.3</v>
      </c>
      <c r="J20" s="320">
        <v>31.9</v>
      </c>
      <c r="K20" s="320">
        <v>31.3</v>
      </c>
      <c r="L20" s="320">
        <v>32.9</v>
      </c>
      <c r="M20" s="320">
        <v>32.1</v>
      </c>
      <c r="N20" s="320">
        <v>33.4</v>
      </c>
      <c r="O20" s="320">
        <v>34.299999999999997</v>
      </c>
      <c r="P20" s="320">
        <v>32.9</v>
      </c>
      <c r="Q20" s="320">
        <v>32.9</v>
      </c>
      <c r="R20" s="320">
        <v>31.4</v>
      </c>
      <c r="S20" s="320">
        <v>31.3</v>
      </c>
      <c r="T20" s="320">
        <v>31.6</v>
      </c>
      <c r="U20" s="320">
        <v>31.5</v>
      </c>
      <c r="V20" s="320">
        <v>30.317808615244662</v>
      </c>
      <c r="W20" s="320">
        <v>220.07175759718055</v>
      </c>
      <c r="X20" s="320">
        <v>223.96326869638625</v>
      </c>
      <c r="Y20" s="74">
        <f t="shared" si="2"/>
        <v>1.7682919160979971</v>
      </c>
      <c r="AQ20" s="21">
        <v>1.3</v>
      </c>
    </row>
    <row r="21" spans="1:43" ht="14" customHeight="1">
      <c r="A21" s="5">
        <v>9</v>
      </c>
      <c r="B21" s="6" t="s">
        <v>235</v>
      </c>
      <c r="C21" s="22">
        <v>750.6</v>
      </c>
      <c r="D21" s="22">
        <v>822.4</v>
      </c>
      <c r="E21" s="22">
        <v>873.8</v>
      </c>
      <c r="F21" s="22">
        <v>918.1</v>
      </c>
      <c r="G21" s="22">
        <v>968.1</v>
      </c>
      <c r="H21" s="22">
        <v>1027.8</v>
      </c>
      <c r="I21" s="22">
        <v>1119.3</v>
      </c>
      <c r="J21" s="320">
        <v>1209.8</v>
      </c>
      <c r="K21" s="320">
        <v>1301</v>
      </c>
      <c r="L21" s="320">
        <v>1372.9</v>
      </c>
      <c r="M21" s="320">
        <v>1394.7</v>
      </c>
      <c r="N21" s="320">
        <v>1458.8</v>
      </c>
      <c r="O21" s="320">
        <v>1488</v>
      </c>
      <c r="P21" s="320">
        <v>1502.3</v>
      </c>
      <c r="Q21" s="320">
        <v>1529.2</v>
      </c>
      <c r="R21" s="320">
        <v>1581.5</v>
      </c>
      <c r="S21" s="320">
        <v>1624</v>
      </c>
      <c r="T21" s="320">
        <v>1673.4</v>
      </c>
      <c r="U21" s="320">
        <v>1717.8</v>
      </c>
      <c r="V21" s="320">
        <v>1762.8550231952361</v>
      </c>
      <c r="W21" s="320">
        <v>1774.9173776098989</v>
      </c>
      <c r="X21" s="320">
        <v>1815.680434585146</v>
      </c>
      <c r="Y21" s="74">
        <f t="shared" si="2"/>
        <v>2.2966171546609404</v>
      </c>
      <c r="AQ21" s="21">
        <v>4.8</v>
      </c>
    </row>
    <row r="22" spans="1:43" ht="14" customHeight="1">
      <c r="A22" s="7">
        <v>10</v>
      </c>
      <c r="B22" s="6" t="s">
        <v>11</v>
      </c>
      <c r="C22" s="22">
        <v>57</v>
      </c>
      <c r="D22" s="22">
        <v>62.3</v>
      </c>
      <c r="E22" s="22">
        <v>58</v>
      </c>
      <c r="F22" s="22">
        <v>56.9</v>
      </c>
      <c r="G22" s="22">
        <v>59.6</v>
      </c>
      <c r="H22" s="22">
        <v>66</v>
      </c>
      <c r="I22" s="22">
        <v>64.3</v>
      </c>
      <c r="J22" s="320">
        <v>71.400000000000006</v>
      </c>
      <c r="K22" s="320">
        <v>73.7</v>
      </c>
      <c r="L22" s="320">
        <v>80.400000000000006</v>
      </c>
      <c r="M22" s="320">
        <v>79.8</v>
      </c>
      <c r="N22" s="320">
        <v>85.5</v>
      </c>
      <c r="O22" s="320">
        <v>88</v>
      </c>
      <c r="P22" s="320">
        <v>81</v>
      </c>
      <c r="Q22" s="320">
        <v>82.2</v>
      </c>
      <c r="R22" s="320">
        <v>81.400000000000006</v>
      </c>
      <c r="S22" s="320">
        <v>82.7</v>
      </c>
      <c r="T22" s="320">
        <v>79.099999999999994</v>
      </c>
      <c r="U22" s="320">
        <v>83.9</v>
      </c>
      <c r="V22" s="320">
        <v>81.64722747953229</v>
      </c>
      <c r="W22" s="320">
        <v>79.788870197567505</v>
      </c>
      <c r="X22" s="320">
        <v>80.735847468056107</v>
      </c>
      <c r="Y22" s="74">
        <f t="shared" si="2"/>
        <v>1.1868538408223772</v>
      </c>
      <c r="AQ22" s="21">
        <v>1.9</v>
      </c>
    </row>
    <row r="23" spans="1:43" ht="14" customHeight="1">
      <c r="A23" s="5">
        <v>11</v>
      </c>
      <c r="B23" s="6" t="s">
        <v>12</v>
      </c>
      <c r="C23" s="22">
        <v>4.5999999999999996</v>
      </c>
      <c r="D23" s="22">
        <v>4.7</v>
      </c>
      <c r="E23" s="22">
        <v>3.8</v>
      </c>
      <c r="F23" s="22">
        <v>3.9</v>
      </c>
      <c r="G23" s="22">
        <v>3.8</v>
      </c>
      <c r="H23" s="22">
        <v>3.7</v>
      </c>
      <c r="I23" s="22">
        <v>3.8</v>
      </c>
      <c r="J23" s="320">
        <v>4.5</v>
      </c>
      <c r="K23" s="320">
        <v>4.3</v>
      </c>
      <c r="L23" s="320">
        <v>4.3</v>
      </c>
      <c r="M23" s="320">
        <v>3.9</v>
      </c>
      <c r="N23" s="320">
        <v>4.2</v>
      </c>
      <c r="O23" s="320">
        <v>4.5999999999999996</v>
      </c>
      <c r="P23" s="320">
        <v>4.4000000000000004</v>
      </c>
      <c r="Q23" s="320">
        <v>4.5999999999999996</v>
      </c>
      <c r="R23" s="320">
        <v>4</v>
      </c>
      <c r="S23" s="320">
        <v>4.0999999999999996</v>
      </c>
      <c r="T23" s="320">
        <v>4.2</v>
      </c>
      <c r="U23" s="320">
        <v>4</v>
      </c>
      <c r="V23" s="320">
        <v>4.027538344062517</v>
      </c>
      <c r="W23" s="320">
        <v>4.0731775394568341</v>
      </c>
      <c r="X23" s="320">
        <v>4.1239381908727566</v>
      </c>
      <c r="Y23" s="74">
        <f t="shared" si="2"/>
        <v>1.2462175027777356</v>
      </c>
      <c r="AQ23" s="21">
        <v>-0.5</v>
      </c>
    </row>
    <row r="24" spans="1:43" ht="14" customHeight="1" thickBot="1">
      <c r="A24" s="8">
        <v>12</v>
      </c>
      <c r="B24" s="9" t="s">
        <v>225</v>
      </c>
      <c r="C24" s="25">
        <v>53.5</v>
      </c>
      <c r="D24" s="25">
        <v>54.4</v>
      </c>
      <c r="E24" s="25">
        <v>48.9</v>
      </c>
      <c r="F24" s="25">
        <v>49</v>
      </c>
      <c r="G24" s="25">
        <v>48.6</v>
      </c>
      <c r="H24" s="25">
        <v>47.2</v>
      </c>
      <c r="I24" s="25">
        <v>44.9</v>
      </c>
      <c r="J24" s="321">
        <v>47.2</v>
      </c>
      <c r="K24" s="321">
        <v>43.6</v>
      </c>
      <c r="L24" s="321">
        <v>44.5</v>
      </c>
      <c r="M24" s="321">
        <v>44.2</v>
      </c>
      <c r="N24" s="321">
        <v>44.5</v>
      </c>
      <c r="O24" s="321">
        <v>47.7</v>
      </c>
      <c r="P24" s="321">
        <v>45</v>
      </c>
      <c r="Q24" s="321">
        <v>43.2</v>
      </c>
      <c r="R24" s="321">
        <v>38.799999999999997</v>
      </c>
      <c r="S24" s="321">
        <v>40.5</v>
      </c>
      <c r="T24" s="321">
        <v>35.200000000000003</v>
      </c>
      <c r="U24" s="321">
        <v>34.9</v>
      </c>
      <c r="V24" s="321">
        <v>33.542736225590374</v>
      </c>
      <c r="W24" s="321">
        <v>32.314587996525347</v>
      </c>
      <c r="X24" s="321">
        <v>33.283412261438244</v>
      </c>
      <c r="Y24" s="75">
        <f t="shared" si="2"/>
        <v>2.9981018635208079</v>
      </c>
      <c r="AQ24" s="21">
        <v>-2.4</v>
      </c>
    </row>
    <row r="25" spans="1:43" ht="9" customHeight="1">
      <c r="A25" s="999" t="s">
        <v>538</v>
      </c>
      <c r="B25" s="1000"/>
      <c r="C25" s="82"/>
      <c r="D25" s="82"/>
      <c r="E25" s="83"/>
      <c r="F25" s="84"/>
      <c r="G25" s="84"/>
      <c r="H25" s="84"/>
      <c r="I25" s="84"/>
      <c r="J25" s="84"/>
      <c r="K25" s="84"/>
      <c r="L25" s="84"/>
    </row>
    <row r="26" spans="1:43" ht="9" customHeight="1">
      <c r="A26" s="999" t="s">
        <v>539</v>
      </c>
      <c r="B26" s="1000"/>
      <c r="C26" s="82"/>
      <c r="D26" s="82"/>
      <c r="E26" s="83"/>
      <c r="F26" s="84"/>
      <c r="G26" s="84"/>
      <c r="H26" s="84"/>
      <c r="I26" s="84"/>
      <c r="J26" s="84"/>
      <c r="K26" s="84"/>
      <c r="L26" s="84"/>
      <c r="S26" s="76"/>
    </row>
    <row r="27" spans="1:43" ht="9" customHeight="1">
      <c r="A27" s="999" t="s">
        <v>367</v>
      </c>
      <c r="B27" s="1000"/>
      <c r="C27" s="82"/>
      <c r="D27" s="82"/>
      <c r="E27" s="83"/>
      <c r="F27" s="84"/>
      <c r="G27" s="84"/>
      <c r="H27" s="84"/>
      <c r="I27" s="84"/>
      <c r="J27" s="84"/>
      <c r="K27" s="84"/>
      <c r="L27" s="84"/>
      <c r="S27" s="76"/>
    </row>
    <row r="28" spans="1:43" ht="9" customHeight="1">
      <c r="A28" s="1001" t="s">
        <v>366</v>
      </c>
      <c r="B28" s="1002"/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14"/>
      <c r="N28" s="14"/>
      <c r="O28" s="14"/>
      <c r="P28" s="15"/>
      <c r="Q28" s="15"/>
      <c r="R28" s="15"/>
      <c r="S28" s="15"/>
      <c r="T28" s="15"/>
      <c r="U28" s="15"/>
      <c r="V28" s="15"/>
      <c r="W28" s="15"/>
      <c r="X28" s="15"/>
    </row>
    <row r="29" spans="1:43" ht="13" customHeight="1">
      <c r="B29" s="14"/>
      <c r="C29" s="14"/>
      <c r="D29" s="14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43" ht="12">
      <c r="A30" s="284" t="s">
        <v>564</v>
      </c>
      <c r="B30" s="9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 spans="1:43" ht="13" customHeight="1">
      <c r="A31" s="91" t="s">
        <v>219</v>
      </c>
      <c r="B31" s="87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</row>
    <row r="32" spans="1:43" ht="4" customHeight="1" thickBo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77"/>
      <c r="V32" s="77"/>
      <c r="W32" s="77"/>
      <c r="X32" s="77"/>
    </row>
    <row r="33" spans="1:24" ht="17" customHeight="1">
      <c r="A33" s="1170" t="s">
        <v>180</v>
      </c>
      <c r="B33" s="1170"/>
      <c r="C33" s="737" t="s">
        <v>0</v>
      </c>
      <c r="D33" s="737" t="s">
        <v>1</v>
      </c>
      <c r="E33" s="737" t="s">
        <v>2</v>
      </c>
      <c r="F33" s="738">
        <v>2003</v>
      </c>
      <c r="G33" s="738">
        <v>2004</v>
      </c>
      <c r="H33" s="738">
        <v>2005</v>
      </c>
      <c r="I33" s="738">
        <v>2006</v>
      </c>
      <c r="J33" s="736">
        <v>2007</v>
      </c>
      <c r="K33" s="736">
        <v>2008</v>
      </c>
      <c r="L33" s="736">
        <v>2009</v>
      </c>
      <c r="M33" s="736">
        <v>2010</v>
      </c>
      <c r="N33" s="736">
        <v>2011</v>
      </c>
      <c r="O33" s="736">
        <v>2012</v>
      </c>
      <c r="P33" s="736">
        <v>2013</v>
      </c>
      <c r="Q33" s="736">
        <v>2014</v>
      </c>
      <c r="R33" s="736">
        <v>2015</v>
      </c>
      <c r="S33" s="736">
        <v>2016</v>
      </c>
      <c r="T33" s="739">
        <v>2017</v>
      </c>
      <c r="U33" s="739">
        <v>2018</v>
      </c>
      <c r="V33" s="740">
        <v>2019</v>
      </c>
      <c r="W33" s="741" t="s">
        <v>354</v>
      </c>
      <c r="X33" s="741" t="s">
        <v>400</v>
      </c>
    </row>
    <row r="34" spans="1:24" ht="15" customHeight="1">
      <c r="A34" s="716" t="s">
        <v>178</v>
      </c>
      <c r="B34" s="716"/>
      <c r="C34" s="726">
        <f>C7/$C$7*100</f>
        <v>100</v>
      </c>
      <c r="D34" s="726">
        <f>D7/$D$7*100</f>
        <v>100</v>
      </c>
      <c r="E34" s="726">
        <f>E7/$E$7*100</f>
        <v>100</v>
      </c>
      <c r="F34" s="726">
        <f>F7/$F$7*100</f>
        <v>100</v>
      </c>
      <c r="G34" s="726">
        <f>G7/$G$7*100</f>
        <v>100</v>
      </c>
      <c r="H34" s="726">
        <f>H7/$H$7*100</f>
        <v>100</v>
      </c>
      <c r="I34" s="726">
        <f>I7/$I$7*100</f>
        <v>100</v>
      </c>
      <c r="J34" s="727">
        <f>J7/$J$7*100</f>
        <v>100</v>
      </c>
      <c r="K34" s="727">
        <f>K7/$K$7*100</f>
        <v>100</v>
      </c>
      <c r="L34" s="727">
        <f>L7/$L$7*100</f>
        <v>100</v>
      </c>
      <c r="M34" s="727">
        <f>M7/$M$7*100</f>
        <v>100</v>
      </c>
      <c r="N34" s="727">
        <f>N7/$N$7*100</f>
        <v>100</v>
      </c>
      <c r="O34" s="727">
        <f>O7/$O$7*100</f>
        <v>100</v>
      </c>
      <c r="P34" s="727">
        <f>P7/$P$7*100</f>
        <v>100</v>
      </c>
      <c r="Q34" s="727">
        <f>Q7/$Q$7*100</f>
        <v>100</v>
      </c>
      <c r="R34" s="727">
        <f>R7/$R$7*100</f>
        <v>100</v>
      </c>
      <c r="S34" s="727">
        <f>S7/$S$7*100</f>
        <v>100</v>
      </c>
      <c r="T34" s="727">
        <f>T7/$T$7*100</f>
        <v>100</v>
      </c>
      <c r="U34" s="727">
        <f>U7/$U$7*100</f>
        <v>100</v>
      </c>
      <c r="V34" s="727">
        <f>V7/$V$7*100</f>
        <v>100</v>
      </c>
      <c r="W34" s="727">
        <f t="shared" ref="W34:W36" si="3">W7/$W$7*100</f>
        <v>100</v>
      </c>
      <c r="X34" s="727">
        <f>X7/X$7*100</f>
        <v>100</v>
      </c>
    </row>
    <row r="35" spans="1:24" ht="15" customHeight="1">
      <c r="A35" s="716" t="s">
        <v>179</v>
      </c>
      <c r="B35" s="716"/>
      <c r="C35" s="726">
        <f>C8/$C$7*100</f>
        <v>66.252153162072304</v>
      </c>
      <c r="D35" s="726">
        <f>D8/$D$7*100</f>
        <v>65.546137326864297</v>
      </c>
      <c r="E35" s="726">
        <f>E8/$E$7*100</f>
        <v>66.023780343589408</v>
      </c>
      <c r="F35" s="726">
        <f>F8/$F$7*100</f>
        <v>65.60547832550489</v>
      </c>
      <c r="G35" s="726">
        <f>G8/$G$7*100</f>
        <v>64.891600335148723</v>
      </c>
      <c r="H35" s="726">
        <f>H8/$H$7*100</f>
        <v>64.788244872488647</v>
      </c>
      <c r="I35" s="726">
        <f>I8/$I$7*100</f>
        <v>64.738597940564375</v>
      </c>
      <c r="J35" s="727">
        <f>J8/$J$7*100</f>
        <v>63.719188712831354</v>
      </c>
      <c r="K35" s="727">
        <f>K8/$K$7*100</f>
        <v>64.110533590927105</v>
      </c>
      <c r="L35" s="727">
        <f>L8/$L$7*100</f>
        <v>63.009326571864257</v>
      </c>
      <c r="M35" s="727">
        <f>M8/$M$7*100</f>
        <v>62.921756780296434</v>
      </c>
      <c r="N35" s="727">
        <f>N8/$N$7*100</f>
        <v>62.370967510372843</v>
      </c>
      <c r="O35" s="727">
        <f>O8/$O$7*100</f>
        <v>62.533812262806343</v>
      </c>
      <c r="P35" s="727">
        <f>P8/$P$7*100</f>
        <v>61.970204334940703</v>
      </c>
      <c r="Q35" s="727">
        <f>Q8/$Q$7*100</f>
        <v>61.350502635333669</v>
      </c>
      <c r="R35" s="727">
        <f>R8/$R$7*100</f>
        <v>60.851257289772377</v>
      </c>
      <c r="S35" s="727">
        <f>S8/$S$7*100</f>
        <v>60.139971711109688</v>
      </c>
      <c r="T35" s="727">
        <f>T8/$T$7*100</f>
        <v>60.141959978986584</v>
      </c>
      <c r="U35" s="727">
        <f>U8/$U$7*100</f>
        <v>60.965568033313403</v>
      </c>
      <c r="V35" s="727">
        <f>V8/$V$7*100</f>
        <v>60.812355669496107</v>
      </c>
      <c r="W35" s="727">
        <f t="shared" si="3"/>
        <v>61.89293757231593</v>
      </c>
      <c r="X35" s="727">
        <f>X8/X$7*100</f>
        <v>62.714121282413529</v>
      </c>
    </row>
    <row r="36" spans="1:24" ht="15" customHeight="1">
      <c r="A36" s="728" t="s">
        <v>181</v>
      </c>
      <c r="B36" s="729"/>
      <c r="C36" s="726">
        <f>C9/$C$7*100</f>
        <v>33.747846837927696</v>
      </c>
      <c r="D36" s="726">
        <f>D9/$D$7*100</f>
        <v>34.453862673135703</v>
      </c>
      <c r="E36" s="726">
        <f>E9/$E$7*100</f>
        <v>33.976219656410592</v>
      </c>
      <c r="F36" s="726">
        <f>F9/$F$7*100</f>
        <v>34.394521674495103</v>
      </c>
      <c r="G36" s="726">
        <f>G9/$G$7*100</f>
        <v>35.108399664851284</v>
      </c>
      <c r="H36" s="726">
        <f>H9/$H$7*100</f>
        <v>35.211755127511346</v>
      </c>
      <c r="I36" s="726">
        <f>I9/$I$7*100</f>
        <v>35.261402059435618</v>
      </c>
      <c r="J36" s="727">
        <f>J9/$J$7*100</f>
        <v>36.280811287168646</v>
      </c>
      <c r="K36" s="727">
        <f>K9/$K$7*100</f>
        <v>35.889466409072909</v>
      </c>
      <c r="L36" s="727">
        <f>L9/$L$7*100</f>
        <v>36.99067342813575</v>
      </c>
      <c r="M36" s="727">
        <f>M9/$M$7*100</f>
        <v>37.078243219703566</v>
      </c>
      <c r="N36" s="727">
        <f>N9/$N$7*100</f>
        <v>37.62903248962715</v>
      </c>
      <c r="O36" s="727">
        <f>O9/$O$7*100</f>
        <v>37.465849191383342</v>
      </c>
      <c r="P36" s="727">
        <f>P9/$P$7*100</f>
        <v>38.029795665059289</v>
      </c>
      <c r="Q36" s="727">
        <f>Q9/$Q$7*100</f>
        <v>38.649497364666338</v>
      </c>
      <c r="R36" s="727">
        <f>R9/$R$7*100</f>
        <v>39.14874271022763</v>
      </c>
      <c r="S36" s="727">
        <f>S9/$S$7*100</f>
        <v>39.860028288890319</v>
      </c>
      <c r="T36" s="727">
        <f>T9/$T$7*100</f>
        <v>39.858040021013416</v>
      </c>
      <c r="U36" s="727">
        <f>U9/$U$7*100</f>
        <v>39.034431966686597</v>
      </c>
      <c r="V36" s="727">
        <f>V9/$V$7*100</f>
        <v>39.187644330503886</v>
      </c>
      <c r="W36" s="727">
        <f t="shared" si="3"/>
        <v>38.107062427684099</v>
      </c>
      <c r="X36" s="727">
        <f>X9/X$7*100</f>
        <v>37.285878717586449</v>
      </c>
    </row>
    <row r="37" spans="1:24" ht="1" customHeight="1">
      <c r="A37" s="6"/>
      <c r="B37" s="78"/>
      <c r="C37" s="4"/>
      <c r="D37" s="4"/>
      <c r="E37" s="4"/>
      <c r="F37" s="4"/>
      <c r="G37" s="4"/>
      <c r="H37" s="4"/>
      <c r="I37" s="4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</row>
    <row r="38" spans="1:24" ht="14" customHeight="1">
      <c r="A38" s="1"/>
      <c r="B38" s="2" t="s">
        <v>200</v>
      </c>
      <c r="C38" s="17">
        <f>C11/$C$7*100</f>
        <v>16.553452784947037</v>
      </c>
      <c r="D38" s="17">
        <f>D11/$D$7*100</f>
        <v>16.80794009703553</v>
      </c>
      <c r="E38" s="17">
        <f>E11/$E$7*100</f>
        <v>16.883291405964439</v>
      </c>
      <c r="F38" s="17">
        <f>F11/$F$7*100</f>
        <v>17.200951010316672</v>
      </c>
      <c r="G38" s="17">
        <f>G11/$G$7*100</f>
        <v>17.176895684960201</v>
      </c>
      <c r="H38" s="17">
        <f>H11/$H$7*100</f>
        <v>17.663892667183436</v>
      </c>
      <c r="I38" s="17">
        <f>I11/$I$7*100</f>
        <v>18.136756998334214</v>
      </c>
      <c r="J38" s="324">
        <f t="shared" ref="J38:J51" si="4">J11/$J$7*100</f>
        <v>18.987030980086111</v>
      </c>
      <c r="K38" s="324">
        <f t="shared" ref="K38:K51" si="5">K11/$K$7*100</f>
        <v>19.593158137241428</v>
      </c>
      <c r="L38" s="324">
        <f t="shared" ref="L38:L51" si="6">L11/$L$7*100</f>
        <v>20.704437903629366</v>
      </c>
      <c r="M38" s="324">
        <f t="shared" ref="M38:M51" si="7">M11/$M$7*100</f>
        <v>21.055083044904077</v>
      </c>
      <c r="N38" s="324">
        <f t="shared" ref="N38:N51" si="8">N11/$N$7*100</f>
        <v>21.868404806684566</v>
      </c>
      <c r="O38" s="324">
        <f t="shared" ref="O38:O51" si="9">O11/$O$7*100</f>
        <v>22.095530856757883</v>
      </c>
      <c r="P38" s="324">
        <f t="shared" ref="P38:P51" si="10">P11/$P$7*100</f>
        <v>22.684928597267344</v>
      </c>
      <c r="Q38" s="324">
        <f t="shared" ref="Q38:Q51" si="11">Q11/$Q$7*100</f>
        <v>23.298108683896775</v>
      </c>
      <c r="R38" s="324">
        <f t="shared" ref="R38:R51" si="12">R11/$R$7*100</f>
        <v>24.218975355866306</v>
      </c>
      <c r="S38" s="324">
        <f t="shared" ref="S38:S51" si="13">S11/$S$7*100</f>
        <v>25.111759526023018</v>
      </c>
      <c r="T38" s="324">
        <f t="shared" ref="T38:T51" si="14">T11/$T$7*100</f>
        <v>25.319977076269161</v>
      </c>
      <c r="U38" s="324">
        <f t="shared" ref="U38:U51" si="15">U11/$U$7*100</f>
        <v>25.305668150707689</v>
      </c>
      <c r="V38" s="324">
        <f t="shared" ref="V38:V51" si="16">V11/$V$7*100</f>
        <v>25.647906158247114</v>
      </c>
      <c r="W38" s="324">
        <f t="shared" ref="W38:W51" si="17">W11/$W$7*100</f>
        <v>24.98418240420688</v>
      </c>
      <c r="X38" s="324">
        <f>X11/$X$7*100</f>
        <v>24.345825426529924</v>
      </c>
    </row>
    <row r="39" spans="1:24" ht="14" customHeight="1">
      <c r="A39" s="1"/>
      <c r="B39" s="6" t="s">
        <v>4</v>
      </c>
      <c r="C39" s="17">
        <f>C12/$C$7*100</f>
        <v>13.394527963924164</v>
      </c>
      <c r="D39" s="17">
        <f>D12/$D$7*100</f>
        <v>13.502028201661192</v>
      </c>
      <c r="E39" s="17">
        <f>E12/$E$7*100</f>
        <v>13.71347481132684</v>
      </c>
      <c r="F39" s="17">
        <f>F12/$F$7*100</f>
        <v>13.979429920977582</v>
      </c>
      <c r="G39" s="17">
        <f>G12/$G$7*100</f>
        <v>13.903435274403018</v>
      </c>
      <c r="H39" s="17">
        <f>H12/$H$7*100</f>
        <v>14.545215216532842</v>
      </c>
      <c r="I39" s="17">
        <f>I12/$I$7*100</f>
        <v>14.713994862696769</v>
      </c>
      <c r="J39" s="324">
        <f t="shared" si="4"/>
        <v>15.497934953218579</v>
      </c>
      <c r="K39" s="324">
        <f t="shared" si="5"/>
        <v>16.265591024096874</v>
      </c>
      <c r="L39" s="324">
        <f t="shared" si="6"/>
        <v>17.434030363566873</v>
      </c>
      <c r="M39" s="324">
        <f t="shared" si="7"/>
        <v>17.720033021047129</v>
      </c>
      <c r="N39" s="324">
        <f t="shared" si="8"/>
        <v>18.346661306763529</v>
      </c>
      <c r="O39" s="324">
        <f t="shared" si="9"/>
        <v>18.811636496592538</v>
      </c>
      <c r="P39" s="324">
        <f t="shared" si="10"/>
        <v>19.099027940488316</v>
      </c>
      <c r="Q39" s="324">
        <f t="shared" si="11"/>
        <v>19.689428044641055</v>
      </c>
      <c r="R39" s="324">
        <f t="shared" si="12"/>
        <v>20.478146359816893</v>
      </c>
      <c r="S39" s="324">
        <f t="shared" si="13"/>
        <v>21.311475409836063</v>
      </c>
      <c r="T39" s="324">
        <f t="shared" si="14"/>
        <v>21.490400687711926</v>
      </c>
      <c r="U39" s="324">
        <f t="shared" si="15"/>
        <v>21.4377478016258</v>
      </c>
      <c r="V39" s="324">
        <f t="shared" si="16"/>
        <v>21.615225640567349</v>
      </c>
      <c r="W39" s="324">
        <f t="shared" si="17"/>
        <v>20.918486292408549</v>
      </c>
      <c r="X39" s="324">
        <f>X12/$X$7*100</f>
        <v>20.394038692246358</v>
      </c>
    </row>
    <row r="40" spans="1:24" ht="14" customHeight="1">
      <c r="A40" s="1"/>
      <c r="B40" s="6" t="s">
        <v>536</v>
      </c>
      <c r="C40" s="17"/>
      <c r="D40" s="17"/>
      <c r="E40" s="17"/>
      <c r="F40" s="17"/>
      <c r="G40" s="17"/>
      <c r="H40" s="17"/>
      <c r="I40" s="17"/>
      <c r="J40" s="324">
        <f t="shared" si="4"/>
        <v>14.35054059504915</v>
      </c>
      <c r="K40" s="324">
        <f t="shared" si="5"/>
        <v>15.067214188135058</v>
      </c>
      <c r="L40" s="324">
        <f t="shared" si="6"/>
        <v>16.240528623946478</v>
      </c>
      <c r="M40" s="324">
        <f t="shared" si="7"/>
        <v>16.520747972159317</v>
      </c>
      <c r="N40" s="324">
        <f t="shared" si="8"/>
        <v>16.449040242344189</v>
      </c>
      <c r="O40" s="324">
        <f t="shared" si="9"/>
        <v>17.59016321293516</v>
      </c>
      <c r="P40" s="324">
        <f t="shared" si="10"/>
        <v>17.90228960005841</v>
      </c>
      <c r="Q40" s="324">
        <f t="shared" si="11"/>
        <v>18.430722322481447</v>
      </c>
      <c r="R40" s="324">
        <f t="shared" si="12"/>
        <v>19.129930394431554</v>
      </c>
      <c r="S40" s="324">
        <f t="shared" si="13"/>
        <v>19.78442761020241</v>
      </c>
      <c r="T40" s="324">
        <f t="shared" si="14"/>
        <v>20.056175079994269</v>
      </c>
      <c r="U40" s="324">
        <f t="shared" si="15"/>
        <v>20.092974062506926</v>
      </c>
      <c r="V40" s="324">
        <f t="shared" si="16"/>
        <v>20.25534169852207</v>
      </c>
      <c r="W40" s="324">
        <f t="shared" si="17"/>
        <v>19.618444595916394</v>
      </c>
      <c r="X40" s="324">
        <f t="shared" ref="X40:X51" si="18">X13/$X$7*100</f>
        <v>19.085055606529622</v>
      </c>
    </row>
    <row r="41" spans="1:24" ht="14" customHeight="1">
      <c r="A41" s="5">
        <v>1</v>
      </c>
      <c r="B41" s="6" t="s">
        <v>237</v>
      </c>
      <c r="C41" s="17">
        <f t="shared" ref="C41:C51" si="19">C14/$C$7*100</f>
        <v>3.1589248210228735</v>
      </c>
      <c r="D41" s="17">
        <f t="shared" ref="D41:D51" si="20">D14/$D$7*100</f>
        <v>3.3059118953743369</v>
      </c>
      <c r="E41" s="17">
        <f t="shared" ref="E41:E51" si="21">E14/$E$7*100</f>
        <v>3.1698165946375978</v>
      </c>
      <c r="F41" s="17">
        <f t="shared" ref="F41:F51" si="22">F14/$F$7*100</f>
        <v>3.2215210893390904</v>
      </c>
      <c r="G41" s="17">
        <f t="shared" ref="G41:G51" si="23">G14/$G$7*100</f>
        <v>3.2734604105571852</v>
      </c>
      <c r="H41" s="17">
        <f t="shared" ref="H41:H51" si="24">H14/$H$7*100</f>
        <v>3.1186774506505981</v>
      </c>
      <c r="I41" s="17">
        <f t="shared" ref="I41:I51" si="25">I14/$I$7*100</f>
        <v>3.4227621356374458</v>
      </c>
      <c r="J41" s="324">
        <f t="shared" si="4"/>
        <v>3.4890960268675295</v>
      </c>
      <c r="K41" s="324">
        <f t="shared" si="5"/>
        <v>3.327567113144557</v>
      </c>
      <c r="L41" s="324">
        <f t="shared" si="6"/>
        <v>3.270407540062493</v>
      </c>
      <c r="M41" s="324">
        <f t="shared" si="7"/>
        <v>3.3350500238569487</v>
      </c>
      <c r="N41" s="324">
        <f t="shared" si="8"/>
        <v>3.5217434999210373</v>
      </c>
      <c r="O41" s="324">
        <f t="shared" si="9"/>
        <v>3.2838943601653456</v>
      </c>
      <c r="P41" s="324">
        <f t="shared" si="10"/>
        <v>3.5859006567790277</v>
      </c>
      <c r="Q41" s="324">
        <f t="shared" si="11"/>
        <v>3.6086806392557214</v>
      </c>
      <c r="R41" s="324">
        <f t="shared" si="12"/>
        <v>3.7408289960494132</v>
      </c>
      <c r="S41" s="324">
        <f t="shared" si="13"/>
        <v>3.8002841161869521</v>
      </c>
      <c r="T41" s="324">
        <f t="shared" si="14"/>
        <v>3.8295763885572374</v>
      </c>
      <c r="U41" s="324">
        <f t="shared" si="15"/>
        <v>3.8679203490818881</v>
      </c>
      <c r="V41" s="324">
        <f t="shared" si="16"/>
        <v>4.0326805176797675</v>
      </c>
      <c r="W41" s="324">
        <f t="shared" si="17"/>
        <v>4.065696111798335</v>
      </c>
      <c r="X41" s="324">
        <f t="shared" si="18"/>
        <v>3.9517867342835653</v>
      </c>
    </row>
    <row r="42" spans="1:24" ht="14" customHeight="1">
      <c r="A42" s="5"/>
      <c r="B42" s="6" t="s">
        <v>5</v>
      </c>
      <c r="C42" s="17">
        <f t="shared" si="19"/>
        <v>2.1671826625386998</v>
      </c>
      <c r="D42" s="17">
        <f t="shared" si="20"/>
        <v>2.2065925075844515</v>
      </c>
      <c r="E42" s="17">
        <f t="shared" si="21"/>
        <v>2.0598163796254489</v>
      </c>
      <c r="F42" s="17">
        <f t="shared" si="22"/>
        <v>2.0517362264290195</v>
      </c>
      <c r="G42" s="17">
        <f t="shared" si="23"/>
        <v>2.15123586091328</v>
      </c>
      <c r="H42" s="17">
        <f t="shared" si="24"/>
        <v>2.0017648291967101</v>
      </c>
      <c r="I42" s="17">
        <f t="shared" si="25"/>
        <v>1.8657710243457613</v>
      </c>
      <c r="J42" s="324">
        <f t="shared" si="4"/>
        <v>1.8085600792697363</v>
      </c>
      <c r="K42" s="324">
        <f t="shared" si="5"/>
        <v>1.6429685794889619</v>
      </c>
      <c r="L42" s="324">
        <f t="shared" si="6"/>
        <v>1.6068339696837162</v>
      </c>
      <c r="M42" s="324">
        <f t="shared" si="7"/>
        <v>1.5541098328498828</v>
      </c>
      <c r="N42" s="324">
        <f t="shared" si="8"/>
        <v>1.4988586277690839</v>
      </c>
      <c r="O42" s="324">
        <f t="shared" si="9"/>
        <v>1.4567626218341736</v>
      </c>
      <c r="P42" s="324">
        <f t="shared" si="10"/>
        <v>1.4121246917718431</v>
      </c>
      <c r="Q42" s="324">
        <f t="shared" si="11"/>
        <v>1.3668553856577912</v>
      </c>
      <c r="R42" s="324">
        <f t="shared" si="12"/>
        <v>1.2673230074622186</v>
      </c>
      <c r="S42" s="324">
        <f t="shared" si="13"/>
        <v>1.2699318550700625</v>
      </c>
      <c r="T42" s="324">
        <f t="shared" si="14"/>
        <v>1.2172262285686994</v>
      </c>
      <c r="U42" s="324">
        <f t="shared" si="15"/>
        <v>1.1362881254568409</v>
      </c>
      <c r="V42" s="324">
        <f t="shared" si="16"/>
        <v>1.1004693775327128</v>
      </c>
      <c r="W42" s="324">
        <f t="shared" si="17"/>
        <v>1.0453669853872036</v>
      </c>
      <c r="X42" s="324">
        <f t="shared" si="18"/>
        <v>1.0288251920077616</v>
      </c>
    </row>
    <row r="43" spans="1:24" ht="14" customHeight="1">
      <c r="A43" s="5"/>
      <c r="B43" s="6" t="s">
        <v>6</v>
      </c>
      <c r="C43" s="17">
        <f t="shared" si="19"/>
        <v>2.4825028756516718</v>
      </c>
      <c r="D43" s="17">
        <f t="shared" si="20"/>
        <v>2.512243066050063</v>
      </c>
      <c r="E43" s="17">
        <f t="shared" si="21"/>
        <v>2.3570706744931091</v>
      </c>
      <c r="F43" s="17">
        <f t="shared" si="22"/>
        <v>2.3169015198241367</v>
      </c>
      <c r="G43" s="17">
        <f t="shared" si="23"/>
        <v>2.4539170506912447</v>
      </c>
      <c r="H43" s="17">
        <f t="shared" si="24"/>
        <v>2.4083580750686182</v>
      </c>
      <c r="I43" s="17">
        <f t="shared" si="25"/>
        <v>2.3321009222768456</v>
      </c>
      <c r="J43" s="324">
        <f t="shared" si="4"/>
        <v>2.3794074061083297</v>
      </c>
      <c r="K43" s="324">
        <f t="shared" si="5"/>
        <v>2.2063875708315481</v>
      </c>
      <c r="L43" s="324">
        <f t="shared" si="6"/>
        <v>2.1419199262385193</v>
      </c>
      <c r="M43" s="324">
        <f t="shared" si="7"/>
        <v>2.0755545793981987</v>
      </c>
      <c r="N43" s="324">
        <f t="shared" si="8"/>
        <v>1.9999138586995535</v>
      </c>
      <c r="O43" s="324">
        <f t="shared" si="9"/>
        <v>1.9628886082720283</v>
      </c>
      <c r="P43" s="324">
        <f t="shared" si="10"/>
        <v>2.007838868441751</v>
      </c>
      <c r="Q43" s="324">
        <f t="shared" si="11"/>
        <v>2.090024822302285</v>
      </c>
      <c r="R43" s="324">
        <f t="shared" si="12"/>
        <v>2.1235969147802094</v>
      </c>
      <c r="S43" s="324">
        <f t="shared" si="13"/>
        <v>2.1722922285325059</v>
      </c>
      <c r="T43" s="324">
        <f t="shared" si="14"/>
        <v>2.2311834376044701</v>
      </c>
      <c r="U43" s="324">
        <f t="shared" si="15"/>
        <v>2.1640419075464594</v>
      </c>
      <c r="V43" s="324">
        <f t="shared" si="16"/>
        <v>2.1941949685004678</v>
      </c>
      <c r="W43" s="324">
        <f t="shared" si="17"/>
        <v>2.1299198312154655</v>
      </c>
      <c r="X43" s="324">
        <f t="shared" si="18"/>
        <v>2.1182901401280478</v>
      </c>
    </row>
    <row r="44" spans="1:24" ht="14" customHeight="1">
      <c r="A44" s="5"/>
      <c r="B44" s="6" t="s">
        <v>7</v>
      </c>
      <c r="C44" s="17">
        <f t="shared" si="19"/>
        <v>6.375648809966636</v>
      </c>
      <c r="D44" s="17">
        <f t="shared" si="20"/>
        <v>6.3306025520117259</v>
      </c>
      <c r="E44" s="17">
        <f t="shared" si="21"/>
        <v>6.1676234707260971</v>
      </c>
      <c r="F44" s="17">
        <f t="shared" si="22"/>
        <v>6.1900017396530185</v>
      </c>
      <c r="G44" s="17">
        <f t="shared" si="23"/>
        <v>6.4301424382069552</v>
      </c>
      <c r="H44" s="17">
        <f t="shared" si="24"/>
        <v>6.3592353706872595</v>
      </c>
      <c r="I44" s="17">
        <f t="shared" si="25"/>
        <v>6.2392502607023381</v>
      </c>
      <c r="J44" s="324">
        <f t="shared" si="4"/>
        <v>6.1219210634771706</v>
      </c>
      <c r="K44" s="324">
        <f t="shared" si="5"/>
        <v>5.6463151427947844</v>
      </c>
      <c r="L44" s="324">
        <f t="shared" si="6"/>
        <v>5.5514182930048745</v>
      </c>
      <c r="M44" s="324">
        <f t="shared" si="7"/>
        <v>5.5673788407794786</v>
      </c>
      <c r="N44" s="324">
        <f t="shared" si="8"/>
        <v>5.4983274230829968</v>
      </c>
      <c r="O44" s="324">
        <f t="shared" si="9"/>
        <v>5.4042067702391154</v>
      </c>
      <c r="P44" s="324">
        <f t="shared" si="10"/>
        <v>5.4812341737494146</v>
      </c>
      <c r="Q44" s="324">
        <f t="shared" si="11"/>
        <v>5.4677472946296524</v>
      </c>
      <c r="R44" s="324">
        <f t="shared" si="12"/>
        <v>5.257101649213018</v>
      </c>
      <c r="S44" s="324">
        <f t="shared" si="13"/>
        <v>5.0576363128714457</v>
      </c>
      <c r="T44" s="324">
        <f t="shared" si="14"/>
        <v>4.8187592530684373</v>
      </c>
      <c r="U44" s="324">
        <f t="shared" si="15"/>
        <v>4.4928234434181675</v>
      </c>
      <c r="V44" s="324">
        <f t="shared" si="16"/>
        <v>4.4102690837122012</v>
      </c>
      <c r="W44" s="324">
        <f t="shared" si="17"/>
        <v>4.162403591328645</v>
      </c>
      <c r="X44" s="324">
        <f t="shared" si="18"/>
        <v>4.1227735596710993</v>
      </c>
    </row>
    <row r="45" spans="1:24" ht="14" customHeight="1">
      <c r="A45" s="5"/>
      <c r="B45" s="6" t="s">
        <v>8</v>
      </c>
      <c r="C45" s="17">
        <f t="shared" si="19"/>
        <v>0.32962693784586505</v>
      </c>
      <c r="D45" s="17">
        <f t="shared" si="20"/>
        <v>0.30905930075333204</v>
      </c>
      <c r="E45" s="17">
        <f t="shared" si="21"/>
        <v>0.28650368745834143</v>
      </c>
      <c r="F45" s="17">
        <f t="shared" si="22"/>
        <v>0.30523002957410134</v>
      </c>
      <c r="G45" s="17">
        <f t="shared" si="23"/>
        <v>0.31158357771260997</v>
      </c>
      <c r="H45" s="17">
        <f t="shared" si="24"/>
        <v>0.29641330154690693</v>
      </c>
      <c r="I45" s="17">
        <f t="shared" si="25"/>
        <v>0.2812425231472076</v>
      </c>
      <c r="J45" s="324">
        <f t="shared" si="4"/>
        <v>0.26963986636385157</v>
      </c>
      <c r="K45" s="324">
        <f t="shared" si="5"/>
        <v>0.23846284425547049</v>
      </c>
      <c r="L45" s="324">
        <f t="shared" si="6"/>
        <v>0.2230181527319724</v>
      </c>
      <c r="M45" s="324">
        <f t="shared" si="7"/>
        <v>0.21357649749691371</v>
      </c>
      <c r="N45" s="324">
        <f t="shared" si="8"/>
        <v>0.20279097813446656</v>
      </c>
      <c r="O45" s="324">
        <f t="shared" si="9"/>
        <v>0.19432529512731017</v>
      </c>
      <c r="P45" s="324">
        <f t="shared" si="10"/>
        <v>0.19646952233347381</v>
      </c>
      <c r="Q45" s="324">
        <f t="shared" si="11"/>
        <v>0.18470138314298559</v>
      </c>
      <c r="R45" s="324">
        <f t="shared" si="12"/>
        <v>0.17025145795447419</v>
      </c>
      <c r="S45" s="324">
        <f t="shared" si="13"/>
        <v>0.164456021821105</v>
      </c>
      <c r="T45" s="324">
        <f t="shared" si="14"/>
        <v>0.1507354696976933</v>
      </c>
      <c r="U45" s="324">
        <f t="shared" si="15"/>
        <v>0.12653110948678761</v>
      </c>
      <c r="V45" s="324">
        <f t="shared" si="16"/>
        <v>0.1253777111335958</v>
      </c>
      <c r="W45" s="324">
        <f t="shared" si="17"/>
        <v>4.162403591328645</v>
      </c>
      <c r="X45" s="324">
        <f t="shared" si="18"/>
        <v>4.1227735596710993</v>
      </c>
    </row>
    <row r="46" spans="1:24" ht="14" customHeight="1">
      <c r="A46" s="5"/>
      <c r="B46" s="6" t="s">
        <v>9</v>
      </c>
      <c r="C46" s="17">
        <f t="shared" si="19"/>
        <v>0.74452195509977515</v>
      </c>
      <c r="D46" s="17">
        <f t="shared" si="20"/>
        <v>0.78003386017339149</v>
      </c>
      <c r="E46" s="17">
        <f t="shared" si="21"/>
        <v>0.79178223569631689</v>
      </c>
      <c r="F46" s="17">
        <f t="shared" si="22"/>
        <v>0.76966466870153361</v>
      </c>
      <c r="G46" s="17">
        <f t="shared" si="23"/>
        <v>0.77607875994972764</v>
      </c>
      <c r="H46" s="17">
        <f t="shared" si="24"/>
        <v>0.75273377892832938</v>
      </c>
      <c r="I46" s="17">
        <f t="shared" si="25"/>
        <v>0.70649205252869973</v>
      </c>
      <c r="J46" s="324">
        <f t="shared" si="4"/>
        <v>0.73087749142852121</v>
      </c>
      <c r="K46" s="324">
        <f t="shared" si="5"/>
        <v>0.6854796336564033</v>
      </c>
      <c r="L46" s="324">
        <f t="shared" si="6"/>
        <v>0.71476135875582669</v>
      </c>
      <c r="M46" s="324">
        <f t="shared" si="7"/>
        <v>0.72555420071646581</v>
      </c>
      <c r="N46" s="324">
        <f t="shared" si="8"/>
        <v>0.72322800166539847</v>
      </c>
      <c r="O46" s="324">
        <f t="shared" si="9"/>
        <v>0.72313385085702864</v>
      </c>
      <c r="P46" s="324">
        <f t="shared" si="10"/>
        <v>0.71883950232145988</v>
      </c>
      <c r="Q46" s="324">
        <f t="shared" si="11"/>
        <v>0.73033598061124105</v>
      </c>
      <c r="R46" s="324">
        <f t="shared" si="12"/>
        <v>0.66501536339123346</v>
      </c>
      <c r="S46" s="324">
        <f t="shared" si="13"/>
        <v>0.67960837375699168</v>
      </c>
      <c r="T46" s="324">
        <f t="shared" si="14"/>
        <v>0.67726491236448738</v>
      </c>
      <c r="U46" s="324">
        <f t="shared" si="15"/>
        <v>0.62545684098611209</v>
      </c>
      <c r="V46" s="324">
        <f t="shared" si="16"/>
        <v>0.59847603890092604</v>
      </c>
      <c r="W46" s="324">
        <f t="shared" si="17"/>
        <v>0.12058267986598649</v>
      </c>
      <c r="X46" s="324">
        <f t="shared" si="18"/>
        <v>0.11545707227618926</v>
      </c>
    </row>
    <row r="47" spans="1:24" ht="14" customHeight="1">
      <c r="A47" s="5"/>
      <c r="B47" s="6" t="s">
        <v>10</v>
      </c>
      <c r="C47" s="17">
        <f t="shared" si="19"/>
        <v>0.14421178530756598</v>
      </c>
      <c r="D47" s="17">
        <f t="shared" si="20"/>
        <v>0.1448715472281244</v>
      </c>
      <c r="E47" s="17">
        <f t="shared" si="21"/>
        <v>0.1370702444688125</v>
      </c>
      <c r="F47" s="17">
        <f t="shared" si="22"/>
        <v>0.14497108485816557</v>
      </c>
      <c r="G47" s="17">
        <f t="shared" si="23"/>
        <v>0.15238793464599917</v>
      </c>
      <c r="H47" s="17">
        <f t="shared" si="24"/>
        <v>0.14820665077345346</v>
      </c>
      <c r="I47" s="17">
        <f t="shared" si="25"/>
        <v>0.13678408429149908</v>
      </c>
      <c r="J47" s="324">
        <f t="shared" si="4"/>
        <v>0.13986197946352627</v>
      </c>
      <c r="K47" s="324">
        <f t="shared" si="5"/>
        <v>0.12650655974908859</v>
      </c>
      <c r="L47" s="324">
        <f t="shared" si="6"/>
        <v>0.12963422658801926</v>
      </c>
      <c r="M47" s="324">
        <f t="shared" si="7"/>
        <v>0.12155683634132855</v>
      </c>
      <c r="N47" s="324">
        <f t="shared" si="8"/>
        <v>0.1198799764547112</v>
      </c>
      <c r="O47" s="324">
        <f t="shared" si="9"/>
        <v>0.11612121294192923</v>
      </c>
      <c r="P47" s="324">
        <f t="shared" si="10"/>
        <v>0.10918660954005555</v>
      </c>
      <c r="Q47" s="324">
        <f t="shared" si="11"/>
        <v>0.10717240750272002</v>
      </c>
      <c r="R47" s="324">
        <f t="shared" si="12"/>
        <v>9.8451119332789855E-2</v>
      </c>
      <c r="S47" s="324">
        <f t="shared" si="13"/>
        <v>9.6034953041055721E-2</v>
      </c>
      <c r="T47" s="324">
        <f t="shared" si="14"/>
        <v>9.4321600840536798E-2</v>
      </c>
      <c r="U47" s="324">
        <f t="shared" si="15"/>
        <v>8.721509734866105E-2</v>
      </c>
      <c r="V47" s="324">
        <f t="shared" si="16"/>
        <v>8.1025735849164324E-2</v>
      </c>
      <c r="W47" s="324">
        <f t="shared" si="17"/>
        <v>0.58219178280784645</v>
      </c>
      <c r="X47" s="324">
        <f t="shared" si="18"/>
        <v>0.56836237259709788</v>
      </c>
    </row>
    <row r="48" spans="1:24" ht="14" customHeight="1">
      <c r="A48" s="5"/>
      <c r="B48" s="6" t="s">
        <v>235</v>
      </c>
      <c r="C48" s="17">
        <f t="shared" si="19"/>
        <v>4.2954510338039293</v>
      </c>
      <c r="D48" s="17">
        <f t="shared" si="20"/>
        <v>4.6722494290356664</v>
      </c>
      <c r="E48" s="17">
        <f t="shared" si="21"/>
        <v>4.6969403771313081</v>
      </c>
      <c r="F48" s="17">
        <f t="shared" si="22"/>
        <v>4.8399255639375198</v>
      </c>
      <c r="G48" s="17">
        <f t="shared" si="23"/>
        <v>5.0696480938416419</v>
      </c>
      <c r="H48" s="17">
        <f t="shared" si="24"/>
        <v>5.0107498573998503</v>
      </c>
      <c r="I48" s="17">
        <f t="shared" si="25"/>
        <v>5.0528853315998319</v>
      </c>
      <c r="J48" s="324">
        <f t="shared" si="4"/>
        <v>5.304232688243701</v>
      </c>
      <c r="K48" s="324">
        <f t="shared" si="5"/>
        <v>5.2583078029892736</v>
      </c>
      <c r="L48" s="324">
        <f t="shared" si="6"/>
        <v>5.4095692912672249</v>
      </c>
      <c r="M48" s="324">
        <f t="shared" si="7"/>
        <v>5.2814741322508079</v>
      </c>
      <c r="N48" s="324">
        <f t="shared" si="8"/>
        <v>5.2359553788063691</v>
      </c>
      <c r="O48" s="324">
        <f t="shared" si="9"/>
        <v>5.0375616576557061</v>
      </c>
      <c r="P48" s="324">
        <f t="shared" si="10"/>
        <v>4.9857460034050289</v>
      </c>
      <c r="Q48" s="324">
        <f t="shared" si="11"/>
        <v>4.981399560886306</v>
      </c>
      <c r="R48" s="324">
        <f t="shared" si="12"/>
        <v>4.9586129052486365</v>
      </c>
      <c r="S48" s="324">
        <f t="shared" si="13"/>
        <v>4.9827720044304948</v>
      </c>
      <c r="T48" s="324">
        <f t="shared" si="14"/>
        <v>4.9948660394479205</v>
      </c>
      <c r="U48" s="324">
        <f t="shared" si="15"/>
        <v>4.756129975413649</v>
      </c>
      <c r="V48" s="324">
        <f t="shared" si="16"/>
        <v>4.7113110074178417</v>
      </c>
      <c r="W48" s="324">
        <f t="shared" si="17"/>
        <v>4.6954789823543139</v>
      </c>
      <c r="X48" s="324">
        <f t="shared" si="18"/>
        <v>4.6077396784109119</v>
      </c>
    </row>
    <row r="49" spans="1:36" ht="14" customHeight="1">
      <c r="A49" s="5"/>
      <c r="B49" s="6" t="s">
        <v>11</v>
      </c>
      <c r="C49" s="17">
        <f t="shared" si="19"/>
        <v>0.32619332390997063</v>
      </c>
      <c r="D49" s="17">
        <f t="shared" si="20"/>
        <v>0.35394107420831961</v>
      </c>
      <c r="E49" s="17">
        <f t="shared" si="21"/>
        <v>0.31176761487024018</v>
      </c>
      <c r="F49" s="17">
        <f t="shared" si="22"/>
        <v>0.2999583537610771</v>
      </c>
      <c r="G49" s="17">
        <f t="shared" si="23"/>
        <v>0.31210724759111858</v>
      </c>
      <c r="H49" s="17">
        <f t="shared" si="24"/>
        <v>0.32176443917920816</v>
      </c>
      <c r="I49" s="17">
        <f t="shared" si="25"/>
        <v>0.29027117557568943</v>
      </c>
      <c r="J49" s="324">
        <f t="shared" si="4"/>
        <v>0.31304530826632532</v>
      </c>
      <c r="K49" s="324">
        <f t="shared" si="5"/>
        <v>0.29787646816318941</v>
      </c>
      <c r="L49" s="324">
        <f t="shared" si="6"/>
        <v>0.3167961038807523</v>
      </c>
      <c r="M49" s="324">
        <f t="shared" si="7"/>
        <v>0.30218802305414388</v>
      </c>
      <c r="N49" s="324">
        <f t="shared" si="8"/>
        <v>0.30687838284065294</v>
      </c>
      <c r="O49" s="324">
        <f t="shared" si="9"/>
        <v>0.29792031308716538</v>
      </c>
      <c r="P49" s="324">
        <f t="shared" si="10"/>
        <v>0.26881809643600302</v>
      </c>
      <c r="Q49" s="324">
        <f t="shared" si="11"/>
        <v>0.26776814275755584</v>
      </c>
      <c r="R49" s="324">
        <f t="shared" si="12"/>
        <v>0.25522041763341069</v>
      </c>
      <c r="S49" s="324">
        <f t="shared" si="13"/>
        <v>0.25374091426502582</v>
      </c>
      <c r="T49" s="324">
        <f t="shared" si="14"/>
        <v>0.23610248817995125</v>
      </c>
      <c r="U49" s="324">
        <f t="shared" si="15"/>
        <v>0.23229671960484644</v>
      </c>
      <c r="V49" s="324">
        <f t="shared" si="16"/>
        <v>0.21820596503293244</v>
      </c>
      <c r="W49" s="324">
        <f t="shared" si="17"/>
        <v>0.21107853681785108</v>
      </c>
      <c r="X49" s="324">
        <f t="shared" si="18"/>
        <v>0.20488724819777634</v>
      </c>
    </row>
    <row r="50" spans="1:36" ht="14" customHeight="1">
      <c r="A50" s="5"/>
      <c r="B50" s="6" t="s">
        <v>12</v>
      </c>
      <c r="C50" s="17">
        <f t="shared" si="19"/>
        <v>2.6324373508523943E-2</v>
      </c>
      <c r="D50" s="17">
        <f t="shared" si="20"/>
        <v>2.6701814587144497E-2</v>
      </c>
      <c r="E50" s="17">
        <f t="shared" si="21"/>
        <v>2.0426154077705389E-2</v>
      </c>
      <c r="F50" s="17">
        <f t="shared" si="22"/>
        <v>2.0559535670794389E-2</v>
      </c>
      <c r="G50" s="17">
        <f t="shared" si="23"/>
        <v>1.989945538332635E-2</v>
      </c>
      <c r="H50" s="17">
        <f t="shared" si="24"/>
        <v>1.8038309469137426E-2</v>
      </c>
      <c r="I50" s="17">
        <f t="shared" si="25"/>
        <v>1.7154439614115394E-2</v>
      </c>
      <c r="J50" s="324">
        <f t="shared" si="4"/>
        <v>1.9729746319306213E-2</v>
      </c>
      <c r="K50" s="324">
        <f t="shared" si="5"/>
        <v>1.7379495428788527E-2</v>
      </c>
      <c r="L50" s="324">
        <f t="shared" si="6"/>
        <v>1.6943075207552671E-2</v>
      </c>
      <c r="M50" s="324">
        <f t="shared" si="7"/>
        <v>1.4768587592871694E-2</v>
      </c>
      <c r="N50" s="324">
        <f t="shared" si="8"/>
        <v>1.507472757813734E-2</v>
      </c>
      <c r="O50" s="324">
        <f t="shared" si="9"/>
        <v>1.5573107275010918E-2</v>
      </c>
      <c r="P50" s="324">
        <f t="shared" si="10"/>
        <v>1.460246449775819E-2</v>
      </c>
      <c r="Q50" s="324">
        <f t="shared" si="11"/>
        <v>1.4984591930471492E-2</v>
      </c>
      <c r="R50" s="324">
        <f t="shared" si="12"/>
        <v>1.2541543864049666E-2</v>
      </c>
      <c r="S50" s="324">
        <f t="shared" si="13"/>
        <v>1.2579658385569598E-2</v>
      </c>
      <c r="T50" s="324">
        <f t="shared" si="14"/>
        <v>1.2536415301590335E-2</v>
      </c>
      <c r="U50" s="324">
        <f t="shared" si="15"/>
        <v>1.107493299665537E-2</v>
      </c>
      <c r="V50" s="324">
        <f t="shared" si="16"/>
        <v>1.0763781186490504E-2</v>
      </c>
      <c r="W50" s="324">
        <f t="shared" si="17"/>
        <v>1.0775442152508316E-2</v>
      </c>
      <c r="X50" s="324">
        <f t="shared" si="18"/>
        <v>1.0465516547651831E-2</v>
      </c>
    </row>
    <row r="51" spans="1:36" ht="14" customHeight="1" thickBot="1">
      <c r="A51" s="18">
        <v>3</v>
      </c>
      <c r="B51" s="9" t="s">
        <v>74</v>
      </c>
      <c r="C51" s="19">
        <f t="shared" si="19"/>
        <v>0.30616390928391984</v>
      </c>
      <c r="D51" s="19">
        <f t="shared" si="20"/>
        <v>0.30905930075333204</v>
      </c>
      <c r="E51" s="19">
        <f t="shared" si="21"/>
        <v>0.26285235115784045</v>
      </c>
      <c r="F51" s="19">
        <f t="shared" si="22"/>
        <v>0.25831211483818589</v>
      </c>
      <c r="G51" s="19">
        <f t="shared" si="23"/>
        <v>0.25450356095517385</v>
      </c>
      <c r="H51" s="19">
        <f t="shared" si="24"/>
        <v>0.23011032620088825</v>
      </c>
      <c r="I51" s="19">
        <f t="shared" si="25"/>
        <v>0.2026932470194161</v>
      </c>
      <c r="J51" s="325">
        <f t="shared" si="4"/>
        <v>0.20694311694916742</v>
      </c>
      <c r="K51" s="325">
        <f t="shared" si="5"/>
        <v>0.17622000016166975</v>
      </c>
      <c r="L51" s="325">
        <f t="shared" si="6"/>
        <v>0.17534112714792882</v>
      </c>
      <c r="M51" s="325">
        <f t="shared" si="7"/>
        <v>0.16737732605254588</v>
      </c>
      <c r="N51" s="325">
        <f t="shared" si="8"/>
        <v>0.15972032791121704</v>
      </c>
      <c r="O51" s="325">
        <f t="shared" si="9"/>
        <v>0.16148635152565671</v>
      </c>
      <c r="P51" s="325">
        <f t="shared" si="10"/>
        <v>0.14934338690889057</v>
      </c>
      <c r="Q51" s="325">
        <f t="shared" si="11"/>
        <v>0.14072486334703666</v>
      </c>
      <c r="R51" s="325">
        <f t="shared" si="12"/>
        <v>0.12165297548128173</v>
      </c>
      <c r="S51" s="325">
        <f t="shared" si="13"/>
        <v>0.12426247917452894</v>
      </c>
      <c r="T51" s="325">
        <f t="shared" si="14"/>
        <v>0.10506709967047137</v>
      </c>
      <c r="U51" s="325">
        <f t="shared" si="15"/>
        <v>9.6628790395818107E-2</v>
      </c>
      <c r="V51" s="325">
        <f t="shared" si="16"/>
        <v>8.9644502990439773E-2</v>
      </c>
      <c r="W51" s="325">
        <f t="shared" si="17"/>
        <v>8.5487060228936665E-2</v>
      </c>
      <c r="X51" s="325">
        <f t="shared" si="18"/>
        <v>8.4464918158892788E-2</v>
      </c>
    </row>
    <row r="52" spans="1:36" ht="9" customHeight="1">
      <c r="A52" s="999" t="s">
        <v>538</v>
      </c>
      <c r="B52" s="1000"/>
      <c r="C52" s="1010"/>
      <c r="D52" s="1010"/>
      <c r="E52" s="1013"/>
      <c r="F52" s="1014"/>
      <c r="G52" s="1014"/>
      <c r="H52" s="1014"/>
      <c r="I52" s="1014"/>
      <c r="J52" s="1014"/>
      <c r="K52" s="1014"/>
      <c r="L52" s="1014"/>
      <c r="M52" s="84"/>
      <c r="O52" s="4"/>
      <c r="P52" s="4"/>
      <c r="Q52" s="4"/>
      <c r="R52" s="4"/>
      <c r="S52" s="4"/>
    </row>
    <row r="53" spans="1:36" ht="9" customHeight="1">
      <c r="A53" s="999" t="s">
        <v>542</v>
      </c>
      <c r="B53" s="1000"/>
      <c r="C53" s="1010"/>
      <c r="D53" s="1010"/>
      <c r="E53" s="1013"/>
      <c r="F53" s="1014"/>
      <c r="G53" s="1014"/>
      <c r="H53" s="1014"/>
      <c r="I53" s="1014"/>
      <c r="J53" s="1014"/>
      <c r="K53" s="1014"/>
      <c r="L53" s="1014"/>
      <c r="M53" s="84"/>
      <c r="O53" s="4"/>
      <c r="P53" s="4"/>
      <c r="Q53" s="4"/>
      <c r="R53" s="4"/>
      <c r="S53" s="4"/>
    </row>
    <row r="54" spans="1:36" ht="9" customHeight="1">
      <c r="A54" s="999" t="s">
        <v>367</v>
      </c>
      <c r="B54" s="1000"/>
      <c r="C54" s="1010"/>
      <c r="D54" s="1010"/>
      <c r="E54" s="1013"/>
      <c r="F54" s="1014"/>
      <c r="G54" s="1014"/>
      <c r="H54" s="1014"/>
      <c r="I54" s="1014"/>
      <c r="J54" s="1014"/>
      <c r="K54" s="1014"/>
      <c r="L54" s="1014"/>
      <c r="M54" s="84"/>
      <c r="O54" s="4"/>
      <c r="P54" s="4"/>
      <c r="Q54" s="4"/>
      <c r="R54" s="4"/>
      <c r="S54" s="4"/>
    </row>
    <row r="55" spans="1:36" ht="9" customHeight="1">
      <c r="A55" s="1001" t="s">
        <v>366</v>
      </c>
      <c r="B55" s="1002"/>
      <c r="C55" s="1002"/>
      <c r="D55" s="1015"/>
      <c r="E55" s="1015"/>
      <c r="F55" s="1015"/>
      <c r="G55" s="1015"/>
      <c r="H55" s="1015"/>
      <c r="I55" s="1015"/>
      <c r="J55" s="1015"/>
      <c r="K55" s="1015"/>
      <c r="L55" s="1015"/>
      <c r="M55" s="86"/>
      <c r="N55" s="14"/>
      <c r="O55" s="4"/>
      <c r="P55" s="4"/>
      <c r="Q55" s="4"/>
      <c r="R55" s="4"/>
      <c r="S55" s="4"/>
      <c r="T55" s="14"/>
      <c r="U55" s="14"/>
      <c r="V55" s="14"/>
      <c r="W55" s="14"/>
      <c r="X55" s="14"/>
    </row>
    <row r="56" spans="1:36" ht="10" customHeight="1">
      <c r="A56" s="39"/>
      <c r="B56" s="85"/>
      <c r="C56" s="85"/>
      <c r="D56" s="86"/>
      <c r="E56" s="86"/>
      <c r="F56" s="86"/>
      <c r="G56" s="86"/>
      <c r="H56" s="86"/>
      <c r="I56" s="86"/>
      <c r="J56" s="86"/>
      <c r="K56" s="86"/>
      <c r="L56" s="86"/>
      <c r="M56" s="14"/>
      <c r="N56" s="14"/>
      <c r="O56" s="4"/>
      <c r="P56" s="4"/>
      <c r="Q56" s="4"/>
      <c r="R56" s="4"/>
      <c r="S56" s="4"/>
      <c r="T56" s="14"/>
      <c r="U56" s="14"/>
      <c r="V56" s="14"/>
      <c r="W56" s="14"/>
      <c r="X56" s="14"/>
    </row>
    <row r="57" spans="1:36" ht="16" customHeight="1">
      <c r="A57" s="89" t="s">
        <v>565</v>
      </c>
      <c r="B57" s="89"/>
      <c r="C57" s="87"/>
      <c r="D57" s="87"/>
      <c r="E57" s="87"/>
      <c r="F57" s="87"/>
      <c r="G57" s="87"/>
      <c r="H57" s="87"/>
      <c r="I57" s="87"/>
      <c r="J57" s="87"/>
      <c r="K57" s="92"/>
    </row>
    <row r="58" spans="1:36" ht="13" customHeight="1">
      <c r="A58" s="91" t="s">
        <v>391</v>
      </c>
      <c r="B58" s="91"/>
      <c r="C58" s="87"/>
      <c r="D58" s="87"/>
      <c r="E58" s="87"/>
      <c r="F58" s="87"/>
      <c r="G58" s="87"/>
      <c r="H58" s="87"/>
      <c r="I58" s="87"/>
      <c r="J58" s="87"/>
      <c r="K58" s="92"/>
    </row>
    <row r="59" spans="1:36" ht="4" customHeight="1" thickBo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77"/>
      <c r="X59" s="77"/>
    </row>
    <row r="60" spans="1:36" ht="17" customHeight="1">
      <c r="A60" s="1170" t="s">
        <v>17</v>
      </c>
      <c r="B60" s="1170"/>
      <c r="C60" s="737" t="s">
        <v>0</v>
      </c>
      <c r="D60" s="737" t="s">
        <v>1</v>
      </c>
      <c r="E60" s="737" t="s">
        <v>2</v>
      </c>
      <c r="F60" s="738">
        <v>2003</v>
      </c>
      <c r="G60" s="738">
        <v>2004</v>
      </c>
      <c r="H60" s="738">
        <v>2005</v>
      </c>
      <c r="I60" s="738">
        <v>2006</v>
      </c>
      <c r="J60" s="736">
        <v>2007</v>
      </c>
      <c r="K60" s="736">
        <v>2008</v>
      </c>
      <c r="L60" s="736">
        <v>2009</v>
      </c>
      <c r="M60" s="736">
        <v>2010</v>
      </c>
      <c r="N60" s="736">
        <v>2011</v>
      </c>
      <c r="O60" s="736">
        <v>2012</v>
      </c>
      <c r="P60" s="736">
        <v>2013</v>
      </c>
      <c r="Q60" s="736">
        <v>2014</v>
      </c>
      <c r="R60" s="736">
        <v>2015</v>
      </c>
      <c r="S60" s="736">
        <v>2016</v>
      </c>
      <c r="T60" s="739">
        <v>2017</v>
      </c>
      <c r="U60" s="739">
        <v>2018</v>
      </c>
      <c r="V60" s="740">
        <v>2019</v>
      </c>
      <c r="W60" s="741" t="s">
        <v>354</v>
      </c>
      <c r="X60" s="741" t="s">
        <v>400</v>
      </c>
    </row>
    <row r="61" spans="1:36" ht="3" customHeight="1">
      <c r="A61" s="1"/>
      <c r="B61" s="1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80"/>
      <c r="Z61" s="80"/>
    </row>
    <row r="62" spans="1:36" ht="14" customHeight="1">
      <c r="A62" s="1"/>
      <c r="B62" s="1" t="s">
        <v>3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36" ht="14" customHeight="1">
      <c r="B63" s="10" t="s">
        <v>201</v>
      </c>
      <c r="C63" s="22">
        <v>622.1</v>
      </c>
      <c r="D63" s="22">
        <v>631.70000000000005</v>
      </c>
      <c r="E63" s="22">
        <v>678.1</v>
      </c>
      <c r="F63" s="22">
        <v>704.9</v>
      </c>
      <c r="G63" s="22">
        <v>705.7</v>
      </c>
      <c r="H63" s="22">
        <v>793</v>
      </c>
      <c r="I63" s="22">
        <v>866.4</v>
      </c>
      <c r="J63" s="326">
        <v>939.6</v>
      </c>
      <c r="K63" s="326">
        <v>1069.7</v>
      </c>
      <c r="L63" s="326">
        <v>1176.0999999999999</v>
      </c>
      <c r="M63" s="326">
        <v>1243.8</v>
      </c>
      <c r="N63" s="326">
        <v>1358.7</v>
      </c>
      <c r="O63" s="326">
        <v>1477</v>
      </c>
      <c r="P63" s="326">
        <v>1529.7</v>
      </c>
      <c r="Q63" s="326">
        <v>1606.6</v>
      </c>
      <c r="R63" s="326">
        <v>1736.1</v>
      </c>
      <c r="S63" s="326">
        <v>1846.3</v>
      </c>
      <c r="T63" s="326">
        <v>1913.8</v>
      </c>
      <c r="U63" s="326">
        <v>2058.1</v>
      </c>
      <c r="V63" s="326">
        <v>2149.8239600884604</v>
      </c>
      <c r="W63" s="326">
        <v>2101.8261811994212</v>
      </c>
      <c r="X63" s="326">
        <v>2136.1070817588984</v>
      </c>
      <c r="AA63" s="10"/>
      <c r="AB63" s="10"/>
      <c r="AC63" s="10"/>
      <c r="AD63" s="10"/>
      <c r="AE63" s="22"/>
      <c r="AF63" s="22"/>
      <c r="AG63" s="23"/>
      <c r="AH63" s="23"/>
      <c r="AI63" s="22"/>
      <c r="AJ63" s="22"/>
    </row>
    <row r="64" spans="1:36" ht="14" customHeight="1">
      <c r="B64" s="10" t="s">
        <v>537</v>
      </c>
      <c r="C64" s="22"/>
      <c r="D64" s="22"/>
      <c r="E64" s="22"/>
      <c r="F64" s="22"/>
      <c r="G64" s="22"/>
      <c r="H64" s="22"/>
      <c r="I64" s="22"/>
      <c r="J64" s="326">
        <v>870</v>
      </c>
      <c r="K64" s="326">
        <v>990.9</v>
      </c>
      <c r="L64" s="326">
        <v>1095.5999999999999</v>
      </c>
      <c r="M64" s="326">
        <v>1159.5999999999999</v>
      </c>
      <c r="N64" s="326">
        <v>1218.2</v>
      </c>
      <c r="O64" s="326">
        <v>1381.1</v>
      </c>
      <c r="P64" s="326">
        <v>1433.8</v>
      </c>
      <c r="Q64" s="326">
        <v>1503.9</v>
      </c>
      <c r="R64" s="326">
        <v>1621.8</v>
      </c>
      <c r="S64" s="326">
        <v>1714</v>
      </c>
      <c r="T64" s="326">
        <v>1786</v>
      </c>
      <c r="U64" s="326">
        <v>1929</v>
      </c>
      <c r="V64" s="322">
        <v>2014.5715629975107</v>
      </c>
      <c r="W64" s="322">
        <v>1971.2019268369174</v>
      </c>
      <c r="X64" s="322">
        <v>1999.0019167890389</v>
      </c>
      <c r="Z64" s="10"/>
      <c r="AA64" s="10"/>
      <c r="AB64" s="10"/>
      <c r="AC64" s="22"/>
      <c r="AD64" s="10"/>
      <c r="AE64" s="22"/>
      <c r="AF64" s="22"/>
      <c r="AG64" s="23"/>
      <c r="AH64" s="23"/>
      <c r="AI64" s="22"/>
      <c r="AJ64" s="22"/>
    </row>
    <row r="65" spans="1:36" ht="14" customHeight="1">
      <c r="B65" s="10" t="s">
        <v>202</v>
      </c>
      <c r="C65" s="22">
        <v>77.7</v>
      </c>
      <c r="D65" s="22">
        <v>79.7</v>
      </c>
      <c r="E65" s="22">
        <v>78.599999999999994</v>
      </c>
      <c r="F65" s="22">
        <v>79.8</v>
      </c>
      <c r="G65" s="22">
        <v>84.2</v>
      </c>
      <c r="H65" s="22">
        <v>84.2</v>
      </c>
      <c r="I65" s="22">
        <v>84.8</v>
      </c>
      <c r="J65" s="326">
        <v>84.6</v>
      </c>
      <c r="K65" s="326">
        <v>83.4</v>
      </c>
      <c r="L65" s="326">
        <v>83.6</v>
      </c>
      <c r="M65" s="326">
        <v>84.2</v>
      </c>
      <c r="N65" s="326">
        <v>85.6</v>
      </c>
      <c r="O65" s="326">
        <v>88.3</v>
      </c>
      <c r="P65" s="326">
        <v>87.3</v>
      </c>
      <c r="Q65" s="326">
        <v>86.1</v>
      </c>
      <c r="R65" s="326">
        <v>82.9</v>
      </c>
      <c r="S65" s="326">
        <v>84.9</v>
      </c>
      <c r="T65" s="326">
        <v>83.6</v>
      </c>
      <c r="U65" s="326">
        <v>84.2</v>
      </c>
      <c r="V65" s="322">
        <v>84.452367522262165</v>
      </c>
      <c r="W65" s="322">
        <v>81.044969730479608</v>
      </c>
      <c r="X65" s="322">
        <v>83.148058397821515</v>
      </c>
      <c r="Z65" s="10"/>
      <c r="AA65" s="10"/>
      <c r="AB65" s="10"/>
      <c r="AC65" s="10"/>
      <c r="AD65" s="22"/>
      <c r="AE65" s="22"/>
      <c r="AF65" s="22"/>
      <c r="AG65" s="23"/>
      <c r="AH65" s="23"/>
      <c r="AI65" s="22"/>
      <c r="AJ65" s="22"/>
    </row>
    <row r="66" spans="1:36" ht="14" customHeight="1">
      <c r="B66" s="10" t="s">
        <v>203</v>
      </c>
      <c r="C66" s="22">
        <v>122.1</v>
      </c>
      <c r="D66" s="22">
        <v>124.4</v>
      </c>
      <c r="E66" s="22">
        <v>123.4</v>
      </c>
      <c r="F66" s="22">
        <v>123.7</v>
      </c>
      <c r="G66" s="22">
        <v>131.80000000000001</v>
      </c>
      <c r="H66" s="22">
        <v>139</v>
      </c>
      <c r="I66" s="22">
        <v>145.30000000000001</v>
      </c>
      <c r="J66" s="326">
        <v>152.69999999999999</v>
      </c>
      <c r="K66" s="326">
        <v>153.6</v>
      </c>
      <c r="L66" s="326">
        <v>153</v>
      </c>
      <c r="M66" s="326">
        <v>154.19999999999999</v>
      </c>
      <c r="N66" s="326">
        <v>156.80000000000001</v>
      </c>
      <c r="O66" s="326">
        <v>163.1</v>
      </c>
      <c r="P66" s="326">
        <v>170.2</v>
      </c>
      <c r="Q66" s="326">
        <v>180.5</v>
      </c>
      <c r="R66" s="326">
        <v>190.6</v>
      </c>
      <c r="S66" s="326">
        <v>199.2</v>
      </c>
      <c r="T66" s="326">
        <v>210.3</v>
      </c>
      <c r="U66" s="326">
        <v>219.9</v>
      </c>
      <c r="V66" s="322">
        <v>231.0115509961332</v>
      </c>
      <c r="W66" s="322">
        <v>226.54013530833669</v>
      </c>
      <c r="X66" s="322">
        <v>234.86623253306163</v>
      </c>
      <c r="Z66" s="10"/>
      <c r="AA66" s="10"/>
      <c r="AB66" s="10"/>
      <c r="AC66" s="10"/>
      <c r="AD66" s="22"/>
      <c r="AE66" s="22"/>
      <c r="AF66" s="22"/>
      <c r="AG66" s="23"/>
      <c r="AH66" s="23"/>
      <c r="AI66" s="22"/>
      <c r="AJ66" s="22"/>
    </row>
    <row r="67" spans="1:36" ht="14" customHeight="1">
      <c r="B67" s="10" t="s">
        <v>204</v>
      </c>
      <c r="C67" s="22">
        <v>255.4</v>
      </c>
      <c r="D67" s="22">
        <v>255.4</v>
      </c>
      <c r="E67" s="22">
        <v>263</v>
      </c>
      <c r="F67" s="22">
        <v>269.2</v>
      </c>
      <c r="G67" s="22">
        <v>281.5</v>
      </c>
      <c r="H67" s="22">
        <v>299</v>
      </c>
      <c r="I67" s="22">
        <v>316.8</v>
      </c>
      <c r="J67" s="326">
        <v>320.10000000000002</v>
      </c>
      <c r="K67" s="326">
        <v>320.2</v>
      </c>
      <c r="L67" s="326">
        <v>322.89999999999998</v>
      </c>
      <c r="M67" s="326">
        <v>337</v>
      </c>
      <c r="N67" s="326">
        <v>351.1</v>
      </c>
      <c r="O67" s="326">
        <v>365.9</v>
      </c>
      <c r="P67" s="326">
        <v>378.6</v>
      </c>
      <c r="Q67" s="326">
        <v>384.8</v>
      </c>
      <c r="R67" s="326">
        <v>384.3</v>
      </c>
      <c r="S67" s="326">
        <v>373</v>
      </c>
      <c r="T67" s="326">
        <v>370.1</v>
      </c>
      <c r="U67" s="326">
        <v>372</v>
      </c>
      <c r="V67" s="322">
        <v>378.27369847937075</v>
      </c>
      <c r="W67" s="322">
        <v>360.66887290637322</v>
      </c>
      <c r="X67" s="322">
        <v>372.39787615674584</v>
      </c>
      <c r="Z67" s="10"/>
      <c r="AA67" s="10"/>
      <c r="AB67" s="10"/>
      <c r="AC67" s="10"/>
      <c r="AD67" s="22"/>
      <c r="AE67" s="22"/>
      <c r="AF67" s="22"/>
      <c r="AG67" s="23"/>
      <c r="AH67" s="23"/>
      <c r="AI67" s="22"/>
      <c r="AJ67" s="22"/>
    </row>
    <row r="68" spans="1:36" ht="14" customHeight="1">
      <c r="B68" s="10" t="s">
        <v>205</v>
      </c>
      <c r="C68" s="22">
        <v>15.5</v>
      </c>
      <c r="D68" s="22">
        <v>14.8</v>
      </c>
      <c r="E68" s="22">
        <v>14.5</v>
      </c>
      <c r="F68" s="22">
        <v>15.7</v>
      </c>
      <c r="G68" s="22">
        <v>16.2</v>
      </c>
      <c r="H68" s="22">
        <v>16.5</v>
      </c>
      <c r="I68" s="22">
        <v>16.899999999999999</v>
      </c>
      <c r="J68" s="326">
        <v>16.7</v>
      </c>
      <c r="K68" s="326">
        <v>16</v>
      </c>
      <c r="L68" s="326">
        <v>15.4</v>
      </c>
      <c r="M68" s="326">
        <v>15.3</v>
      </c>
      <c r="N68" s="326">
        <v>15.4</v>
      </c>
      <c r="O68" s="326">
        <v>15.6</v>
      </c>
      <c r="P68" s="326">
        <v>16.100000000000001</v>
      </c>
      <c r="Q68" s="326">
        <v>15.4</v>
      </c>
      <c r="R68" s="326">
        <v>14.8</v>
      </c>
      <c r="S68" s="326">
        <v>14.6</v>
      </c>
      <c r="T68" s="326">
        <v>13.7</v>
      </c>
      <c r="U68" s="326">
        <v>12.4</v>
      </c>
      <c r="V68" s="322">
        <v>12.755629543291031</v>
      </c>
      <c r="W68" s="322">
        <v>12.3933840890793</v>
      </c>
      <c r="X68" s="322">
        <v>12.370257973361337</v>
      </c>
      <c r="Z68" s="10"/>
      <c r="AA68" s="10"/>
      <c r="AB68" s="10"/>
      <c r="AC68" s="10"/>
      <c r="AD68" s="22"/>
      <c r="AE68" s="22"/>
      <c r="AF68" s="22"/>
      <c r="AG68" s="23"/>
      <c r="AH68" s="23"/>
      <c r="AI68" s="22"/>
      <c r="AJ68" s="22"/>
    </row>
    <row r="69" spans="1:36" ht="14" customHeight="1">
      <c r="B69" s="10" t="s">
        <v>206</v>
      </c>
      <c r="C69" s="22">
        <v>16.2</v>
      </c>
      <c r="D69" s="22">
        <v>17.100000000000001</v>
      </c>
      <c r="E69" s="22">
        <v>18.399999999999999</v>
      </c>
      <c r="F69" s="22">
        <v>18.2</v>
      </c>
      <c r="G69" s="22">
        <v>18.5</v>
      </c>
      <c r="H69" s="22">
        <v>19.3</v>
      </c>
      <c r="I69" s="22">
        <v>19.5</v>
      </c>
      <c r="J69" s="326">
        <v>20.8</v>
      </c>
      <c r="K69" s="326">
        <v>21.2</v>
      </c>
      <c r="L69" s="326">
        <v>22.6</v>
      </c>
      <c r="M69" s="326">
        <v>23.9</v>
      </c>
      <c r="N69" s="326">
        <v>25.2</v>
      </c>
      <c r="O69" s="326">
        <v>26.7</v>
      </c>
      <c r="P69" s="326">
        <v>27</v>
      </c>
      <c r="Q69" s="326">
        <v>28</v>
      </c>
      <c r="R69" s="326">
        <v>26.5</v>
      </c>
      <c r="S69" s="326">
        <v>27.7</v>
      </c>
      <c r="T69" s="326">
        <v>28.3</v>
      </c>
      <c r="U69" s="326">
        <v>28.2</v>
      </c>
      <c r="V69" s="322">
        <v>27.954751219975439</v>
      </c>
      <c r="W69" s="322">
        <v>27.472510816514092</v>
      </c>
      <c r="X69" s="322">
        <v>27.958305004431661</v>
      </c>
      <c r="Z69" s="10"/>
      <c r="AA69" s="10"/>
      <c r="AB69" s="10"/>
      <c r="AC69" s="10"/>
      <c r="AD69" s="22"/>
      <c r="AE69" s="22"/>
      <c r="AF69" s="22"/>
      <c r="AG69" s="23"/>
      <c r="AH69" s="23"/>
      <c r="AI69" s="22"/>
      <c r="AJ69" s="22"/>
    </row>
    <row r="70" spans="1:36" ht="14" customHeight="1">
      <c r="B70" s="10" t="s">
        <v>207</v>
      </c>
      <c r="C70" s="22">
        <v>7.1</v>
      </c>
      <c r="D70" s="22">
        <v>7.2</v>
      </c>
      <c r="E70" s="22">
        <v>7.2</v>
      </c>
      <c r="F70" s="22">
        <v>7.8</v>
      </c>
      <c r="G70" s="22">
        <v>8.1999999999999993</v>
      </c>
      <c r="H70" s="22">
        <v>8.6</v>
      </c>
      <c r="I70" s="22">
        <v>8.5</v>
      </c>
      <c r="J70" s="326">
        <v>9</v>
      </c>
      <c r="K70" s="326">
        <v>8.8000000000000007</v>
      </c>
      <c r="L70" s="326">
        <v>9.3000000000000007</v>
      </c>
      <c r="M70" s="326">
        <v>9.1</v>
      </c>
      <c r="N70" s="326">
        <v>9.4</v>
      </c>
      <c r="O70" s="326">
        <v>9.6999999999999993</v>
      </c>
      <c r="P70" s="326">
        <v>9.3000000000000007</v>
      </c>
      <c r="Q70" s="326">
        <v>9.3000000000000007</v>
      </c>
      <c r="R70" s="326">
        <v>8.8000000000000007</v>
      </c>
      <c r="S70" s="326">
        <v>8.8000000000000007</v>
      </c>
      <c r="T70" s="326">
        <v>8.9</v>
      </c>
      <c r="U70" s="326">
        <v>8.9</v>
      </c>
      <c r="V70" s="322">
        <v>8.5502045694274393</v>
      </c>
      <c r="W70" s="322">
        <v>8.4852265594444436</v>
      </c>
      <c r="X70" s="322">
        <v>8.7556422937777754</v>
      </c>
      <c r="Z70" s="10"/>
      <c r="AA70" s="10"/>
      <c r="AB70" s="10"/>
      <c r="AC70" s="10"/>
      <c r="AD70" s="22"/>
      <c r="AE70" s="22"/>
      <c r="AF70" s="22"/>
      <c r="AG70" s="23"/>
      <c r="AH70" s="23"/>
      <c r="AI70" s="22"/>
      <c r="AJ70" s="22"/>
    </row>
    <row r="71" spans="1:36" ht="14" customHeight="1">
      <c r="B71" s="6" t="s">
        <v>223</v>
      </c>
      <c r="C71" s="22">
        <v>178.7</v>
      </c>
      <c r="D71" s="22">
        <v>188.4</v>
      </c>
      <c r="E71" s="22">
        <v>190.9</v>
      </c>
      <c r="F71" s="22">
        <v>197.8</v>
      </c>
      <c r="G71" s="22">
        <v>202.4</v>
      </c>
      <c r="H71" s="22">
        <v>207.1</v>
      </c>
      <c r="I71" s="22">
        <v>245.5</v>
      </c>
      <c r="J71" s="326">
        <v>257.60000000000002</v>
      </c>
      <c r="K71" s="326">
        <v>266.5</v>
      </c>
      <c r="L71" s="326">
        <v>268.7</v>
      </c>
      <c r="M71" s="326">
        <v>285.10000000000002</v>
      </c>
      <c r="N71" s="326">
        <v>317.7</v>
      </c>
      <c r="O71" s="326">
        <v>314</v>
      </c>
      <c r="P71" s="326">
        <v>349.8</v>
      </c>
      <c r="Q71" s="326">
        <v>358.6</v>
      </c>
      <c r="R71" s="326">
        <v>386.3</v>
      </c>
      <c r="S71" s="326">
        <v>401</v>
      </c>
      <c r="T71" s="326">
        <v>415.3</v>
      </c>
      <c r="U71" s="326">
        <v>452.2</v>
      </c>
      <c r="V71" s="322">
        <v>488.48443735854397</v>
      </c>
      <c r="W71" s="322">
        <v>497.52538752156556</v>
      </c>
      <c r="X71" s="322">
        <v>504.11203933299595</v>
      </c>
      <c r="Z71" s="10"/>
      <c r="AA71" s="10"/>
      <c r="AB71" s="10"/>
      <c r="AG71" s="23"/>
      <c r="AH71" s="23"/>
    </row>
    <row r="72" spans="1:36" ht="14" customHeight="1">
      <c r="B72" s="6" t="s">
        <v>235</v>
      </c>
      <c r="C72" s="22">
        <v>903.2</v>
      </c>
      <c r="D72" s="22">
        <v>989.7</v>
      </c>
      <c r="E72" s="22">
        <v>1051.5</v>
      </c>
      <c r="F72" s="22">
        <v>1104.8</v>
      </c>
      <c r="G72" s="22">
        <v>1165</v>
      </c>
      <c r="H72" s="22">
        <v>1236.8</v>
      </c>
      <c r="I72" s="22">
        <v>1347</v>
      </c>
      <c r="J72" s="326">
        <v>1455.8</v>
      </c>
      <c r="K72" s="326">
        <v>1565.5</v>
      </c>
      <c r="L72" s="326">
        <v>1652.1</v>
      </c>
      <c r="M72" s="326">
        <v>1678.4</v>
      </c>
      <c r="N72" s="326">
        <v>1755.5</v>
      </c>
      <c r="O72" s="326">
        <v>1790.7</v>
      </c>
      <c r="P72" s="326">
        <v>1807.8</v>
      </c>
      <c r="Q72" s="326">
        <v>1840.2</v>
      </c>
      <c r="R72" s="326">
        <v>1903.2</v>
      </c>
      <c r="S72" s="326">
        <v>1954.2</v>
      </c>
      <c r="T72" s="326">
        <v>2013.7</v>
      </c>
      <c r="U72" s="326">
        <v>2067.1</v>
      </c>
      <c r="V72" s="322">
        <v>2121.3658522205019</v>
      </c>
      <c r="W72" s="322">
        <v>2135.8813208302035</v>
      </c>
      <c r="X72" s="322">
        <v>2184.9343376475895</v>
      </c>
      <c r="Z72" s="10"/>
      <c r="AA72" s="10"/>
      <c r="AB72" s="10"/>
      <c r="AG72" s="23"/>
      <c r="AH72" s="23"/>
    </row>
    <row r="73" spans="1:36" ht="14" customHeight="1">
      <c r="B73" s="6" t="s">
        <v>11</v>
      </c>
      <c r="C73" s="22">
        <v>3.1</v>
      </c>
      <c r="D73" s="22">
        <v>3.4</v>
      </c>
      <c r="E73" s="22">
        <v>3.2</v>
      </c>
      <c r="F73" s="22">
        <v>3.1</v>
      </c>
      <c r="G73" s="22">
        <v>3.2</v>
      </c>
      <c r="H73" s="22">
        <v>3.6</v>
      </c>
      <c r="I73" s="22">
        <v>3.5</v>
      </c>
      <c r="J73" s="326">
        <v>3.9</v>
      </c>
      <c r="K73" s="326">
        <v>4</v>
      </c>
      <c r="L73" s="326">
        <v>4.4000000000000004</v>
      </c>
      <c r="M73" s="326">
        <v>4.4000000000000004</v>
      </c>
      <c r="N73" s="326">
        <v>4.7</v>
      </c>
      <c r="O73" s="326">
        <v>4.8</v>
      </c>
      <c r="P73" s="326">
        <v>4.4000000000000004</v>
      </c>
      <c r="Q73" s="326">
        <v>4.5</v>
      </c>
      <c r="R73" s="326">
        <v>4.4000000000000004</v>
      </c>
      <c r="S73" s="326">
        <v>4.5</v>
      </c>
      <c r="T73" s="326">
        <v>4.3</v>
      </c>
      <c r="U73" s="326">
        <v>4.5999999999999996</v>
      </c>
      <c r="V73" s="322">
        <v>4.4530293069745213</v>
      </c>
      <c r="W73" s="322">
        <v>4.3516747393440003</v>
      </c>
      <c r="X73" s="322">
        <v>4.4033227581280006</v>
      </c>
      <c r="Z73" s="10"/>
      <c r="AA73" s="10"/>
      <c r="AB73" s="10"/>
      <c r="AG73" s="23"/>
      <c r="AH73" s="23"/>
    </row>
    <row r="74" spans="1:36" ht="14" customHeight="1">
      <c r="B74" s="6" t="s">
        <v>12</v>
      </c>
      <c r="C74" s="22">
        <v>0.7</v>
      </c>
      <c r="D74" s="22">
        <v>0.8</v>
      </c>
      <c r="E74" s="22">
        <v>0.6</v>
      </c>
      <c r="F74" s="22">
        <v>0.6</v>
      </c>
      <c r="G74" s="22">
        <v>0.6</v>
      </c>
      <c r="H74" s="22">
        <v>0.6</v>
      </c>
      <c r="I74" s="22">
        <v>0.6</v>
      </c>
      <c r="J74" s="326">
        <v>0.7</v>
      </c>
      <c r="K74" s="326">
        <v>0.7</v>
      </c>
      <c r="L74" s="326">
        <v>0.7</v>
      </c>
      <c r="M74" s="326">
        <v>0.6</v>
      </c>
      <c r="N74" s="326">
        <v>0.7</v>
      </c>
      <c r="O74" s="326">
        <v>0.7</v>
      </c>
      <c r="P74" s="326">
        <v>0.7</v>
      </c>
      <c r="Q74" s="326">
        <v>0.7</v>
      </c>
      <c r="R74" s="326">
        <v>0.7</v>
      </c>
      <c r="S74" s="326">
        <v>0.7</v>
      </c>
      <c r="T74" s="326">
        <v>0.7</v>
      </c>
      <c r="U74" s="326">
        <v>0.7</v>
      </c>
      <c r="V74" s="322">
        <v>0.65710990950854964</v>
      </c>
      <c r="W74" s="322">
        <v>0.66455613720240003</v>
      </c>
      <c r="X74" s="322">
        <v>0.67283795209999997</v>
      </c>
      <c r="Z74" s="10"/>
      <c r="AA74" s="10"/>
      <c r="AB74" s="10"/>
      <c r="AG74" s="23"/>
      <c r="AH74" s="23"/>
    </row>
    <row r="75" spans="1:36" ht="14" customHeight="1" thickBot="1">
      <c r="A75" s="24"/>
      <c r="B75" s="9" t="s">
        <v>225</v>
      </c>
      <c r="C75" s="25">
        <v>12.4</v>
      </c>
      <c r="D75" s="25">
        <v>12.6</v>
      </c>
      <c r="E75" s="25">
        <v>11.3</v>
      </c>
      <c r="F75" s="25">
        <v>11.3</v>
      </c>
      <c r="G75" s="25">
        <v>11.2</v>
      </c>
      <c r="H75" s="25">
        <v>10.9</v>
      </c>
      <c r="I75" s="25">
        <v>10.4</v>
      </c>
      <c r="J75" s="327">
        <v>10.9</v>
      </c>
      <c r="K75" s="327">
        <v>10.1</v>
      </c>
      <c r="L75" s="327">
        <v>10.3</v>
      </c>
      <c r="M75" s="327">
        <v>10.199999999999999</v>
      </c>
      <c r="N75" s="327">
        <v>10.3</v>
      </c>
      <c r="O75" s="327">
        <v>11</v>
      </c>
      <c r="P75" s="327">
        <v>10.4</v>
      </c>
      <c r="Q75" s="327">
        <v>10</v>
      </c>
      <c r="R75" s="327">
        <v>9</v>
      </c>
      <c r="S75" s="327">
        <v>9.4</v>
      </c>
      <c r="T75" s="327">
        <v>8.1</v>
      </c>
      <c r="U75" s="327">
        <v>8.1</v>
      </c>
      <c r="V75" s="327">
        <v>7.7501701075763343</v>
      </c>
      <c r="W75" s="327">
        <v>7.4664020324688885</v>
      </c>
      <c r="X75" s="327">
        <v>7.6902523709422921</v>
      </c>
      <c r="Z75" s="10"/>
      <c r="AA75" s="10"/>
      <c r="AB75" s="10"/>
      <c r="AG75" s="23"/>
      <c r="AH75" s="23"/>
    </row>
    <row r="76" spans="1:36" ht="9" customHeight="1">
      <c r="A76" s="999" t="s">
        <v>538</v>
      </c>
      <c r="B76" s="1000"/>
      <c r="C76" s="1010"/>
      <c r="D76" s="1010"/>
      <c r="E76" s="1011"/>
      <c r="F76" s="1012"/>
      <c r="G76" s="1011"/>
      <c r="H76" s="1011"/>
      <c r="I76" s="1012"/>
      <c r="J76" s="1011"/>
      <c r="K76" s="1011"/>
      <c r="L76" s="1011"/>
      <c r="M76" s="101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</row>
    <row r="77" spans="1:36" ht="9" customHeight="1">
      <c r="A77" s="999" t="s">
        <v>541</v>
      </c>
      <c r="B77" s="1000"/>
      <c r="C77" s="1010"/>
      <c r="D77" s="1010"/>
      <c r="E77" s="1011"/>
      <c r="F77" s="1012"/>
      <c r="G77" s="1011"/>
      <c r="H77" s="1011"/>
      <c r="I77" s="1012"/>
      <c r="J77" s="1011"/>
      <c r="K77" s="1011"/>
      <c r="L77" s="1011"/>
      <c r="M77" s="101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</row>
    <row r="78" spans="1:36" ht="9" customHeight="1">
      <c r="A78" s="999" t="s">
        <v>367</v>
      </c>
      <c r="B78" s="1000"/>
      <c r="C78" s="1010"/>
      <c r="D78" s="1010"/>
      <c r="E78" s="1011"/>
      <c r="F78" s="1012"/>
      <c r="G78" s="1011"/>
      <c r="H78" s="1011"/>
      <c r="I78" s="1012"/>
      <c r="J78" s="1011"/>
      <c r="K78" s="1011"/>
      <c r="L78" s="1011"/>
      <c r="M78" s="101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</row>
    <row r="79" spans="1:36" ht="9" customHeight="1">
      <c r="A79" s="1001" t="s">
        <v>366</v>
      </c>
      <c r="B79" s="1000"/>
      <c r="C79" s="1010"/>
      <c r="D79" s="1010"/>
      <c r="E79" s="1011"/>
      <c r="F79" s="1011"/>
      <c r="G79" s="1011"/>
      <c r="H79" s="1011"/>
      <c r="I79" s="1011"/>
      <c r="J79" s="1011"/>
      <c r="K79" s="1011"/>
      <c r="L79" s="1011"/>
      <c r="M79" s="101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</row>
    <row r="80" spans="1:36" ht="13" customHeight="1">
      <c r="A80" s="10"/>
      <c r="B80" s="13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77"/>
      <c r="O80" s="77"/>
      <c r="P80" s="77"/>
      <c r="Q80" s="77"/>
      <c r="R80" s="77"/>
      <c r="S80" s="77"/>
      <c r="T80" s="81"/>
      <c r="U80" s="81"/>
      <c r="V80" s="81"/>
      <c r="W80" s="81"/>
      <c r="X80" s="81"/>
    </row>
    <row r="81" spans="1:37" ht="13" customHeight="1">
      <c r="T81" s="81"/>
      <c r="U81" s="81"/>
      <c r="V81" s="81"/>
      <c r="W81" s="81"/>
      <c r="X81" s="81"/>
    </row>
    <row r="82" spans="1:37" ht="13" customHeight="1">
      <c r="A82" s="10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81"/>
      <c r="U82" s="81"/>
      <c r="V82" s="81"/>
      <c r="W82" s="81"/>
      <c r="X82" s="81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</row>
    <row r="83" spans="1:37" ht="13" customHeight="1">
      <c r="A83" s="10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r="84" spans="1:37" ht="13" customHeight="1">
      <c r="A84" s="10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r="85" spans="1:37" ht="13" customHeight="1"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r="86" spans="1:37" ht="13" customHeight="1"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r="87" spans="1:37" ht="13" customHeight="1"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</row>
    <row r="88" spans="1:37" ht="13" customHeight="1"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</row>
    <row r="89" spans="1:37" ht="13" customHeight="1"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</row>
    <row r="90" spans="1:37" ht="13" customHeight="1">
      <c r="B90" s="6"/>
      <c r="C90" s="4"/>
      <c r="D90" s="4"/>
      <c r="E90" s="4"/>
      <c r="F90" s="4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</row>
    <row r="91" spans="1:37" ht="13" customHeight="1">
      <c r="B91" s="78"/>
      <c r="C91" s="22"/>
      <c r="D91" s="4"/>
      <c r="E91" s="4"/>
      <c r="F91" s="4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</row>
    <row r="92" spans="1:37" ht="13" customHeight="1"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</row>
    <row r="93" spans="1:37" ht="13" customHeight="1"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5" spans="1:37" ht="13" customHeight="1"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</row>
    <row r="96" spans="1:37" ht="13" customHeight="1"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</row>
    <row r="97" spans="7:24" ht="13" customHeight="1"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</row>
    <row r="98" spans="7:24" ht="13" customHeight="1"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</row>
    <row r="99" spans="7:24" ht="13" customHeight="1"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</row>
    <row r="100" spans="7:24" ht="13" customHeight="1"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</row>
    <row r="101" spans="7:24" ht="13" customHeight="1"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</row>
    <row r="102" spans="7:24" ht="13" customHeight="1"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</row>
    <row r="103" spans="7:24" ht="13" customHeight="1"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</row>
    <row r="104" spans="7:24" ht="13" customHeight="1"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</row>
    <row r="105" spans="7:24" ht="13" customHeight="1"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</row>
    <row r="106" spans="7:24" ht="13" customHeight="1"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</row>
    <row r="107" spans="7:24" ht="13" customHeight="1"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</row>
    <row r="108" spans="7:24" ht="13" customHeight="1"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</row>
  </sheetData>
  <mergeCells count="3">
    <mergeCell ref="A6:B6"/>
    <mergeCell ref="A60:B60"/>
    <mergeCell ref="A33:B33"/>
  </mergeCells>
  <phoneticPr fontId="2" type="noConversion"/>
  <printOptions horizontalCentered="1" verticalCentered="1"/>
  <pageMargins left="0.78740157480314998" right="0" top="0" bottom="0" header="0" footer="0"/>
  <pageSetup paperSize="9" orientation="landscape" r:id="rId1"/>
  <headerFooter alignWithMargins="0"/>
  <rowBreaks count="2" manualBreakCount="2">
    <brk id="29" max="23" man="1"/>
    <brk id="5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249977111117893"/>
  </sheetPr>
  <dimension ref="A1"/>
  <sheetViews>
    <sheetView showGridLines="0" tabSelected="1" topLeftCell="A180" zoomScaleNormal="100" workbookViewId="0">
      <selection activeCell="C6" sqref="C6:E44"/>
    </sheetView>
  </sheetViews>
  <sheetFormatPr baseColWidth="10" defaultColWidth="11" defaultRowHeight="13" customHeight="1"/>
  <cols>
    <col min="1" max="16384" width="11" style="66"/>
  </cols>
  <sheetData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39997558519241921"/>
  </sheetPr>
  <dimension ref="A1:J40"/>
  <sheetViews>
    <sheetView showGridLines="0" tabSelected="1" zoomScaleNormal="100" workbookViewId="0">
      <pane xSplit="1" ySplit="7" topLeftCell="B10" activePane="bottomRight" state="frozen"/>
      <selection activeCell="C6" sqref="C6:E44"/>
      <selection pane="topRight" activeCell="C6" sqref="C6:E44"/>
      <selection pane="bottomLeft" activeCell="C6" sqref="C6:E44"/>
      <selection pane="bottomRight" activeCell="C6" sqref="C6:E44"/>
    </sheetView>
  </sheetViews>
  <sheetFormatPr baseColWidth="10" defaultColWidth="7" defaultRowHeight="13" customHeight="1"/>
  <cols>
    <col min="1" max="1" width="12.19921875" style="12" customWidth="1"/>
    <col min="2" max="2" width="9.3984375" style="12" customWidth="1"/>
    <col min="3" max="9" width="9" style="12" customWidth="1"/>
    <col min="10" max="16384" width="7" style="12"/>
  </cols>
  <sheetData>
    <row r="1" spans="1:10" ht="13" customHeight="1">
      <c r="B1" s="99"/>
      <c r="C1" s="99"/>
      <c r="D1" s="99"/>
      <c r="E1" s="99"/>
      <c r="F1" s="99"/>
      <c r="G1" s="99"/>
      <c r="H1" s="99"/>
      <c r="I1" s="99"/>
    </row>
    <row r="2" spans="1:10" ht="13" customHeight="1">
      <c r="A2" s="276" t="s">
        <v>399</v>
      </c>
      <c r="B2" s="100"/>
      <c r="C2" s="100"/>
      <c r="D2" s="100"/>
      <c r="E2" s="100"/>
      <c r="F2" s="100"/>
      <c r="G2" s="100"/>
      <c r="H2" s="100"/>
      <c r="I2" s="100"/>
    </row>
    <row r="3" spans="1:10" s="283" customFormat="1" ht="13" customHeight="1">
      <c r="A3" s="281" t="s">
        <v>221</v>
      </c>
      <c r="B3" s="282"/>
      <c r="C3" s="282"/>
      <c r="D3" s="282"/>
      <c r="E3" s="282"/>
      <c r="F3" s="282"/>
      <c r="G3" s="282"/>
      <c r="H3" s="282"/>
      <c r="I3" s="282"/>
    </row>
    <row r="4" spans="1:10" ht="4" customHeight="1" thickBot="1">
      <c r="A4" s="101"/>
      <c r="B4" s="101"/>
      <c r="C4" s="101"/>
      <c r="D4" s="101"/>
      <c r="E4" s="101"/>
      <c r="F4" s="101"/>
      <c r="G4" s="101"/>
      <c r="H4" s="101"/>
      <c r="I4" s="101"/>
    </row>
    <row r="5" spans="1:10" ht="22" customHeight="1">
      <c r="A5" s="742" t="s">
        <v>18</v>
      </c>
      <c r="B5" s="742" t="s">
        <v>19</v>
      </c>
      <c r="C5" s="742" t="s">
        <v>9</v>
      </c>
      <c r="D5" s="742" t="s">
        <v>20</v>
      </c>
      <c r="E5" s="742" t="s">
        <v>8</v>
      </c>
      <c r="F5" s="742" t="s">
        <v>5</v>
      </c>
      <c r="G5" s="742" t="s">
        <v>6</v>
      </c>
      <c r="H5" s="742" t="s">
        <v>7</v>
      </c>
      <c r="I5" s="743" t="s">
        <v>76</v>
      </c>
    </row>
    <row r="6" spans="1:10" ht="15" customHeight="1">
      <c r="A6" s="746" t="s">
        <v>96</v>
      </c>
      <c r="B6" s="747">
        <f t="shared" ref="B6:H6" si="0">(B8+B9+B10+B11+B12+B16+B17+B18+B19+B20+B21+B22+B23+B24+B25+B26+B27+B28+B31+B32+B33+B34+B35+B36)</f>
        <v>189374753.83195287</v>
      </c>
      <c r="C6" s="747">
        <f t="shared" si="0"/>
        <v>4484888</v>
      </c>
      <c r="D6" s="747">
        <f t="shared" si="0"/>
        <v>1075425</v>
      </c>
      <c r="E6" s="747">
        <f t="shared" si="0"/>
        <v>1754968.0866501001</v>
      </c>
      <c r="F6" s="747">
        <f t="shared" si="0"/>
        <v>10942309.400219999</v>
      </c>
      <c r="G6" s="747">
        <f t="shared" si="0"/>
        <v>3342910.4624576</v>
      </c>
      <c r="H6" s="747">
        <f t="shared" si="0"/>
        <v>5853659.9797060005</v>
      </c>
      <c r="I6" s="747">
        <f t="shared" ref="I6" si="1">(I8+I9+I10+I11+I12+I16+I17+I18+I19+I20+I21+I22+I23+I24+I25+I26+I27+I28+I31+I32+I33+I34+I35+I36)</f>
        <v>932318.41050394345</v>
      </c>
      <c r="J6" s="102"/>
    </row>
    <row r="7" spans="1:10" ht="5" customHeight="1">
      <c r="A7" s="99"/>
      <c r="B7" s="277"/>
      <c r="C7" s="277"/>
      <c r="D7" s="277"/>
      <c r="E7" s="277"/>
      <c r="F7" s="277"/>
      <c r="G7" s="277"/>
      <c r="H7" s="277"/>
      <c r="I7" s="277"/>
    </row>
    <row r="8" spans="1:10" ht="13" customHeight="1">
      <c r="A8" s="103" t="s">
        <v>21</v>
      </c>
      <c r="B8" s="649">
        <v>180350</v>
      </c>
      <c r="C8" s="649">
        <v>0</v>
      </c>
      <c r="D8" s="649">
        <v>0</v>
      </c>
      <c r="E8" s="649">
        <v>63678</v>
      </c>
      <c r="F8" s="649">
        <v>9063</v>
      </c>
      <c r="G8" s="649">
        <v>30512</v>
      </c>
      <c r="H8" s="649">
        <v>20732</v>
      </c>
      <c r="I8" s="279">
        <v>299.75</v>
      </c>
      <c r="J8" s="102"/>
    </row>
    <row r="9" spans="1:10" ht="13" customHeight="1">
      <c r="A9" s="103" t="s">
        <v>22</v>
      </c>
      <c r="B9" s="649">
        <v>3905773.8319528736</v>
      </c>
      <c r="C9" s="649">
        <v>98</v>
      </c>
      <c r="D9" s="649">
        <v>0</v>
      </c>
      <c r="E9" s="649">
        <v>305413.08665009995</v>
      </c>
      <c r="F9" s="649">
        <v>266289.40022000001</v>
      </c>
      <c r="G9" s="649">
        <v>177302.46245759999</v>
      </c>
      <c r="H9" s="649">
        <v>292935.97970600001</v>
      </c>
      <c r="I9" s="280">
        <v>24340.999753943499</v>
      </c>
      <c r="J9" s="102"/>
    </row>
    <row r="10" spans="1:10" ht="13" customHeight="1">
      <c r="A10" s="103" t="s">
        <v>23</v>
      </c>
      <c r="B10" s="649">
        <v>2557740</v>
      </c>
      <c r="C10" s="649">
        <v>0</v>
      </c>
      <c r="D10" s="649">
        <v>0</v>
      </c>
      <c r="E10" s="649">
        <v>105680</v>
      </c>
      <c r="F10" s="649">
        <v>73368</v>
      </c>
      <c r="G10" s="649">
        <v>71922</v>
      </c>
      <c r="H10" s="649">
        <v>114053</v>
      </c>
      <c r="I10" s="279">
        <v>18100.895333333334</v>
      </c>
      <c r="J10" s="102"/>
    </row>
    <row r="11" spans="1:10" ht="13" customHeight="1">
      <c r="A11" s="109" t="s">
        <v>24</v>
      </c>
      <c r="B11" s="649">
        <v>25462693</v>
      </c>
      <c r="C11" s="649">
        <v>7131</v>
      </c>
      <c r="D11" s="649">
        <v>0</v>
      </c>
      <c r="E11" s="649">
        <v>86812</v>
      </c>
      <c r="F11" s="649">
        <v>36171</v>
      </c>
      <c r="G11" s="649">
        <v>110020</v>
      </c>
      <c r="H11" s="649">
        <v>233679</v>
      </c>
      <c r="I11" s="279">
        <v>52129.25</v>
      </c>
      <c r="J11" s="102"/>
    </row>
    <row r="12" spans="1:10" ht="13" customHeight="1">
      <c r="A12" s="103" t="s">
        <v>25</v>
      </c>
      <c r="B12" s="277">
        <v>890397</v>
      </c>
      <c r="C12" s="277">
        <v>1196</v>
      </c>
      <c r="D12" s="277">
        <v>0</v>
      </c>
      <c r="E12" s="277">
        <v>106195</v>
      </c>
      <c r="F12" s="277">
        <v>484087</v>
      </c>
      <c r="G12" s="277">
        <v>292447</v>
      </c>
      <c r="H12" s="277">
        <v>658353</v>
      </c>
      <c r="I12" s="277">
        <f t="shared" ref="I12" si="2">SUM(I13:I15)</f>
        <v>167899.94999999998</v>
      </c>
      <c r="J12" s="102"/>
    </row>
    <row r="13" spans="1:10" ht="13" customHeight="1">
      <c r="A13" s="109" t="s">
        <v>26</v>
      </c>
      <c r="B13" s="649">
        <v>379170</v>
      </c>
      <c r="C13" s="649">
        <v>1196</v>
      </c>
      <c r="D13" s="649">
        <v>0</v>
      </c>
      <c r="E13" s="649">
        <v>65749</v>
      </c>
      <c r="F13" s="649">
        <v>344674</v>
      </c>
      <c r="G13" s="649">
        <v>78439</v>
      </c>
      <c r="H13" s="649">
        <v>263930</v>
      </c>
      <c r="I13" s="279">
        <v>98542.991666666654</v>
      </c>
      <c r="J13" s="102"/>
    </row>
    <row r="14" spans="1:10" ht="13" customHeight="1">
      <c r="A14" s="109" t="s">
        <v>27</v>
      </c>
      <c r="B14" s="649">
        <v>211860</v>
      </c>
      <c r="C14" s="649">
        <v>0</v>
      </c>
      <c r="D14" s="649">
        <v>0</v>
      </c>
      <c r="E14" s="649">
        <v>20682</v>
      </c>
      <c r="F14" s="649">
        <v>103286</v>
      </c>
      <c r="G14" s="649">
        <v>103681</v>
      </c>
      <c r="H14" s="649">
        <v>275043</v>
      </c>
      <c r="I14" s="279">
        <v>63450.375</v>
      </c>
      <c r="J14" s="102"/>
    </row>
    <row r="15" spans="1:10" ht="13" customHeight="1">
      <c r="A15" s="109" t="s">
        <v>28</v>
      </c>
      <c r="B15" s="649">
        <v>299367</v>
      </c>
      <c r="C15" s="649">
        <v>0</v>
      </c>
      <c r="D15" s="649">
        <v>0</v>
      </c>
      <c r="E15" s="649">
        <v>19764</v>
      </c>
      <c r="F15" s="649">
        <v>36127</v>
      </c>
      <c r="G15" s="649">
        <v>110327</v>
      </c>
      <c r="H15" s="649">
        <v>119380</v>
      </c>
      <c r="I15" s="279">
        <v>5906.583333333333</v>
      </c>
      <c r="J15" s="102"/>
    </row>
    <row r="16" spans="1:10" ht="13" customHeight="1">
      <c r="A16" s="103" t="s">
        <v>29</v>
      </c>
      <c r="B16" s="649">
        <v>1530189</v>
      </c>
      <c r="C16" s="649">
        <v>0</v>
      </c>
      <c r="D16" s="649">
        <v>0</v>
      </c>
      <c r="E16" s="649">
        <v>14397</v>
      </c>
      <c r="F16" s="649">
        <v>27990</v>
      </c>
      <c r="G16" s="649">
        <v>92127</v>
      </c>
      <c r="H16" s="649">
        <v>382797</v>
      </c>
      <c r="I16" s="279">
        <v>80864.333333333328</v>
      </c>
      <c r="J16" s="102"/>
    </row>
    <row r="17" spans="1:10" ht="13" customHeight="1">
      <c r="A17" s="109" t="s">
        <v>30</v>
      </c>
      <c r="B17" s="649">
        <v>2640982</v>
      </c>
      <c r="C17" s="649">
        <v>10940</v>
      </c>
      <c r="D17" s="649">
        <v>0</v>
      </c>
      <c r="E17" s="649">
        <v>167891</v>
      </c>
      <c r="F17" s="649">
        <v>672384</v>
      </c>
      <c r="G17" s="649">
        <v>171027</v>
      </c>
      <c r="H17" s="649">
        <v>307349</v>
      </c>
      <c r="I17" s="279">
        <v>17044.833333333332</v>
      </c>
      <c r="J17" s="102"/>
    </row>
    <row r="18" spans="1:10" ht="13" customHeight="1">
      <c r="A18" s="109" t="s">
        <v>622</v>
      </c>
      <c r="B18" s="649">
        <v>90509068</v>
      </c>
      <c r="C18" s="649">
        <v>46625</v>
      </c>
      <c r="D18" s="649">
        <v>18780</v>
      </c>
      <c r="E18" s="649">
        <v>158415</v>
      </c>
      <c r="F18" s="649">
        <v>294505</v>
      </c>
      <c r="G18" s="649">
        <v>490151</v>
      </c>
      <c r="H18" s="649">
        <v>269325</v>
      </c>
      <c r="I18" s="279">
        <v>74209.007083333316</v>
      </c>
      <c r="J18" s="102"/>
    </row>
    <row r="19" spans="1:10" ht="13" customHeight="1">
      <c r="A19" s="103" t="s">
        <v>32</v>
      </c>
      <c r="B19" s="649">
        <v>17230945</v>
      </c>
      <c r="C19" s="649">
        <v>0</v>
      </c>
      <c r="D19" s="649">
        <v>0</v>
      </c>
      <c r="E19" s="649">
        <v>75606</v>
      </c>
      <c r="F19" s="649">
        <v>26813</v>
      </c>
      <c r="G19" s="649">
        <v>99656</v>
      </c>
      <c r="H19" s="649">
        <v>48306</v>
      </c>
      <c r="I19" s="279">
        <v>15056.75</v>
      </c>
      <c r="J19" s="102"/>
    </row>
    <row r="20" spans="1:10" ht="13" customHeight="1">
      <c r="A20" s="103" t="s">
        <v>33</v>
      </c>
      <c r="B20" s="649">
        <v>1758941</v>
      </c>
      <c r="C20" s="649">
        <v>6701</v>
      </c>
      <c r="D20" s="649">
        <v>3485</v>
      </c>
      <c r="E20" s="649">
        <v>101673</v>
      </c>
      <c r="F20" s="649">
        <v>527633</v>
      </c>
      <c r="G20" s="649">
        <v>405632</v>
      </c>
      <c r="H20" s="649">
        <v>289367</v>
      </c>
      <c r="I20" s="279">
        <v>39351.75</v>
      </c>
      <c r="J20" s="102"/>
    </row>
    <row r="21" spans="1:10" ht="13" customHeight="1">
      <c r="A21" s="103" t="s">
        <v>34</v>
      </c>
      <c r="B21" s="649">
        <v>139084</v>
      </c>
      <c r="C21" s="649">
        <v>131020</v>
      </c>
      <c r="D21" s="649">
        <v>44276</v>
      </c>
      <c r="E21" s="649">
        <v>6384</v>
      </c>
      <c r="F21" s="649">
        <v>684682</v>
      </c>
      <c r="G21" s="649">
        <v>53247</v>
      </c>
      <c r="H21" s="649">
        <v>119084</v>
      </c>
      <c r="I21" s="279">
        <v>30414.5</v>
      </c>
      <c r="J21" s="102"/>
    </row>
    <row r="22" spans="1:10" ht="13" customHeight="1">
      <c r="A22" s="103" t="s">
        <v>35</v>
      </c>
      <c r="B22" s="649">
        <v>2568943</v>
      </c>
      <c r="C22" s="649">
        <v>105903</v>
      </c>
      <c r="D22" s="649">
        <v>63128</v>
      </c>
      <c r="E22" s="649">
        <v>14890</v>
      </c>
      <c r="F22" s="649">
        <v>1611208</v>
      </c>
      <c r="G22" s="649">
        <v>193340</v>
      </c>
      <c r="H22" s="649">
        <v>340566</v>
      </c>
      <c r="I22" s="279">
        <v>41643.083333333336</v>
      </c>
      <c r="J22" s="102"/>
    </row>
    <row r="23" spans="1:10" ht="13" customHeight="1">
      <c r="A23" s="103" t="s">
        <v>36</v>
      </c>
      <c r="B23" s="649">
        <v>388647</v>
      </c>
      <c r="C23" s="649">
        <v>269324</v>
      </c>
      <c r="D23" s="649">
        <v>129587</v>
      </c>
      <c r="E23" s="649">
        <v>186563</v>
      </c>
      <c r="F23" s="649">
        <v>623587</v>
      </c>
      <c r="G23" s="649">
        <v>156489</v>
      </c>
      <c r="H23" s="649">
        <v>179834</v>
      </c>
      <c r="I23" s="279">
        <v>12360.925000000001</v>
      </c>
      <c r="J23" s="102"/>
    </row>
    <row r="24" spans="1:10" ht="13" customHeight="1">
      <c r="A24" s="109" t="s">
        <v>37</v>
      </c>
      <c r="B24" s="649">
        <v>19026568</v>
      </c>
      <c r="C24" s="649">
        <v>471546</v>
      </c>
      <c r="D24" s="649">
        <v>94372</v>
      </c>
      <c r="E24" s="649">
        <v>26786</v>
      </c>
      <c r="F24" s="649">
        <v>217639</v>
      </c>
      <c r="G24" s="649">
        <v>116838</v>
      </c>
      <c r="H24" s="649">
        <v>232737</v>
      </c>
      <c r="I24" s="279">
        <v>75901.333333333328</v>
      </c>
      <c r="J24" s="102"/>
    </row>
    <row r="25" spans="1:10" ht="13" customHeight="1">
      <c r="A25" s="103" t="s">
        <v>38</v>
      </c>
      <c r="B25" s="649">
        <v>60647</v>
      </c>
      <c r="C25" s="649">
        <v>144322</v>
      </c>
      <c r="D25" s="649">
        <v>38059</v>
      </c>
      <c r="E25" s="649">
        <v>8310</v>
      </c>
      <c r="F25" s="649">
        <v>48127</v>
      </c>
      <c r="G25" s="649">
        <v>13247</v>
      </c>
      <c r="H25" s="649">
        <v>23706</v>
      </c>
      <c r="I25" s="279">
        <v>5738.416666666667</v>
      </c>
      <c r="J25" s="102"/>
    </row>
    <row r="26" spans="1:10" ht="13" customHeight="1">
      <c r="A26" s="103" t="s">
        <v>39</v>
      </c>
      <c r="B26" s="649">
        <v>1190678</v>
      </c>
      <c r="C26" s="649">
        <v>77128</v>
      </c>
      <c r="D26" s="649">
        <v>28397</v>
      </c>
      <c r="E26" s="649">
        <v>17064</v>
      </c>
      <c r="F26" s="649">
        <v>35897</v>
      </c>
      <c r="G26" s="649">
        <v>38942</v>
      </c>
      <c r="H26" s="649">
        <v>18897</v>
      </c>
      <c r="I26" s="279">
        <v>5450.583333333333</v>
      </c>
      <c r="J26" s="102"/>
    </row>
    <row r="27" spans="1:10" ht="13" customHeight="1">
      <c r="A27" s="103" t="s">
        <v>40</v>
      </c>
      <c r="B27" s="649">
        <v>580691</v>
      </c>
      <c r="C27" s="649">
        <v>296478</v>
      </c>
      <c r="D27" s="649">
        <v>78681</v>
      </c>
      <c r="E27" s="649">
        <v>171647</v>
      </c>
      <c r="F27" s="649">
        <v>609447</v>
      </c>
      <c r="G27" s="649">
        <v>112392</v>
      </c>
      <c r="H27" s="649">
        <v>422983</v>
      </c>
      <c r="I27" s="279">
        <v>32477.833333333332</v>
      </c>
      <c r="J27" s="102"/>
    </row>
    <row r="28" spans="1:10" ht="13" customHeight="1">
      <c r="A28" s="109" t="s">
        <v>41</v>
      </c>
      <c r="B28" s="277">
        <v>307099</v>
      </c>
      <c r="C28" s="277">
        <v>212220</v>
      </c>
      <c r="D28" s="277">
        <v>72280</v>
      </c>
      <c r="E28" s="277">
        <v>108668</v>
      </c>
      <c r="F28" s="277">
        <v>454797</v>
      </c>
      <c r="G28" s="277">
        <v>137715</v>
      </c>
      <c r="H28" s="277">
        <v>294844</v>
      </c>
      <c r="I28" s="277">
        <f t="shared" ref="I28" si="3">SUM(I29:I30)</f>
        <v>30696.883333333331</v>
      </c>
      <c r="J28" s="102"/>
    </row>
    <row r="29" spans="1:10" ht="13" customHeight="1">
      <c r="A29" s="109" t="s">
        <v>42</v>
      </c>
      <c r="B29" s="649">
        <v>188730</v>
      </c>
      <c r="C29" s="649">
        <v>192347</v>
      </c>
      <c r="D29" s="649">
        <v>53987</v>
      </c>
      <c r="E29" s="649">
        <v>55687</v>
      </c>
      <c r="F29" s="649">
        <v>311589</v>
      </c>
      <c r="G29" s="649">
        <v>49568</v>
      </c>
      <c r="H29" s="649">
        <v>188947</v>
      </c>
      <c r="I29" s="279">
        <v>19190.083333333332</v>
      </c>
      <c r="J29" s="102"/>
    </row>
    <row r="30" spans="1:10" ht="13" customHeight="1">
      <c r="A30" s="109" t="s">
        <v>43</v>
      </c>
      <c r="B30" s="649">
        <v>118369</v>
      </c>
      <c r="C30" s="649">
        <v>19873</v>
      </c>
      <c r="D30" s="649">
        <v>18293</v>
      </c>
      <c r="E30" s="649">
        <v>52981</v>
      </c>
      <c r="F30" s="649">
        <v>143208</v>
      </c>
      <c r="G30" s="649">
        <v>88147</v>
      </c>
      <c r="H30" s="649">
        <v>105897</v>
      </c>
      <c r="I30" s="279">
        <v>11506.800000000001</v>
      </c>
      <c r="J30" s="102"/>
    </row>
    <row r="31" spans="1:10" ht="13" customHeight="1">
      <c r="A31" s="103" t="s">
        <v>44</v>
      </c>
      <c r="B31" s="649">
        <v>1202695</v>
      </c>
      <c r="C31" s="649">
        <v>673731</v>
      </c>
      <c r="D31" s="649">
        <v>144965</v>
      </c>
      <c r="E31" s="649">
        <v>28204</v>
      </c>
      <c r="F31" s="649">
        <v>1417593</v>
      </c>
      <c r="G31" s="649">
        <v>121716</v>
      </c>
      <c r="H31" s="649">
        <v>442818</v>
      </c>
      <c r="I31" s="279">
        <v>83162</v>
      </c>
      <c r="J31" s="102"/>
    </row>
    <row r="32" spans="1:10" ht="13" customHeight="1">
      <c r="A32" s="103" t="s">
        <v>45</v>
      </c>
      <c r="B32" s="649">
        <v>1597475</v>
      </c>
      <c r="C32" s="649">
        <v>2030525</v>
      </c>
      <c r="D32" s="649">
        <v>359415</v>
      </c>
      <c r="E32" s="649">
        <v>0</v>
      </c>
      <c r="F32" s="649">
        <v>2787942</v>
      </c>
      <c r="G32" s="649">
        <v>122635</v>
      </c>
      <c r="H32" s="649">
        <v>740290</v>
      </c>
      <c r="I32" s="279">
        <v>98942.083333333328</v>
      </c>
      <c r="J32" s="102"/>
    </row>
    <row r="33" spans="1:10" ht="13" customHeight="1">
      <c r="A33" s="12" t="s">
        <v>46</v>
      </c>
      <c r="B33" s="649">
        <v>4751632</v>
      </c>
      <c r="C33" s="649">
        <v>0</v>
      </c>
      <c r="D33" s="649">
        <v>0</v>
      </c>
      <c r="E33" s="649">
        <v>0</v>
      </c>
      <c r="F33" s="649">
        <v>9188</v>
      </c>
      <c r="G33" s="649">
        <v>179258</v>
      </c>
      <c r="H33" s="649">
        <v>214357</v>
      </c>
      <c r="I33" s="279">
        <v>20316.416666666668</v>
      </c>
      <c r="J33" s="102"/>
    </row>
    <row r="34" spans="1:10" ht="13" customHeight="1">
      <c r="A34" s="34" t="s">
        <v>47</v>
      </c>
      <c r="B34" s="649">
        <v>4190254</v>
      </c>
      <c r="C34" s="649">
        <v>0</v>
      </c>
      <c r="D34" s="649">
        <v>0</v>
      </c>
      <c r="E34" s="649">
        <v>290</v>
      </c>
      <c r="F34" s="649">
        <v>10791</v>
      </c>
      <c r="G34" s="649">
        <v>97342</v>
      </c>
      <c r="H34" s="649">
        <v>79677</v>
      </c>
      <c r="I34" s="279">
        <v>1216.5</v>
      </c>
      <c r="J34" s="102"/>
    </row>
    <row r="35" spans="1:10" ht="13" customHeight="1">
      <c r="A35" s="109" t="s">
        <v>48</v>
      </c>
      <c r="B35" s="649">
        <v>6213568</v>
      </c>
      <c r="C35" s="649">
        <v>0</v>
      </c>
      <c r="D35" s="649">
        <v>0</v>
      </c>
      <c r="E35" s="649">
        <v>182</v>
      </c>
      <c r="F35" s="649">
        <v>8439</v>
      </c>
      <c r="G35" s="649">
        <v>46273</v>
      </c>
      <c r="H35" s="649">
        <v>66095</v>
      </c>
      <c r="I35" s="279">
        <v>3692.4166666666665</v>
      </c>
      <c r="J35" s="102"/>
    </row>
    <row r="36" spans="1:10" ht="13" customHeight="1" thickBot="1">
      <c r="A36" s="692" t="s">
        <v>49</v>
      </c>
      <c r="B36" s="650">
        <v>489694</v>
      </c>
      <c r="C36" s="650">
        <v>0</v>
      </c>
      <c r="D36" s="650">
        <v>0</v>
      </c>
      <c r="E36" s="650">
        <v>220</v>
      </c>
      <c r="F36" s="650">
        <v>4669</v>
      </c>
      <c r="G36" s="650">
        <v>12680</v>
      </c>
      <c r="H36" s="650">
        <v>60875</v>
      </c>
      <c r="I36" s="651">
        <v>1007.9166666666666</v>
      </c>
      <c r="J36" s="102"/>
    </row>
    <row r="37" spans="1:10" ht="9" customHeight="1">
      <c r="A37" s="999" t="s">
        <v>538</v>
      </c>
      <c r="B37" s="1001"/>
      <c r="C37" s="1001"/>
      <c r="D37" s="1001"/>
      <c r="F37" s="111"/>
    </row>
    <row r="38" spans="1:10" ht="9" customHeight="1">
      <c r="A38" s="999" t="s">
        <v>367</v>
      </c>
      <c r="B38" s="1001"/>
      <c r="C38" s="1001"/>
      <c r="D38" s="1001"/>
    </row>
    <row r="39" spans="1:10" ht="9" customHeight="1">
      <c r="A39" s="1001" t="s">
        <v>366</v>
      </c>
      <c r="B39" s="1009"/>
      <c r="C39" s="1009"/>
      <c r="D39" s="1009"/>
      <c r="E39" s="112"/>
      <c r="F39" s="112"/>
      <c r="G39" s="112"/>
      <c r="H39" s="112"/>
      <c r="I39" s="112"/>
    </row>
    <row r="40" spans="1:10" ht="13" customHeight="1">
      <c r="B40" s="99"/>
      <c r="C40" s="99"/>
      <c r="D40" s="99"/>
      <c r="E40" s="99"/>
      <c r="F40" s="99"/>
      <c r="G40" s="99"/>
      <c r="H40" s="99"/>
      <c r="I40" s="99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5" transitionEvaluation="1" transitionEntry="1" codeName="Hoja5">
    <tabColor theme="9" tint="0.59999389629810485"/>
  </sheetPr>
  <dimension ref="A1:DB71"/>
  <sheetViews>
    <sheetView showGridLines="0" tabSelected="1" topLeftCell="A5" zoomScaleNormal="100" workbookViewId="0">
      <selection activeCell="C6" sqref="C6:E44"/>
    </sheetView>
  </sheetViews>
  <sheetFormatPr baseColWidth="10" defaultColWidth="7" defaultRowHeight="13" customHeight="1"/>
  <cols>
    <col min="1" max="1" width="6.796875" style="270" customWidth="1"/>
    <col min="2" max="2" width="13.3984375" style="270" bestFit="1" customWidth="1"/>
    <col min="3" max="9" width="7.3984375" style="270" hidden="1" customWidth="1"/>
    <col min="10" max="11" width="8.19921875" style="270" customWidth="1"/>
    <col min="12" max="24" width="8.19921875" style="270" bestFit="1" customWidth="1"/>
    <col min="25" max="25" width="6.59765625" style="270" customWidth="1"/>
    <col min="26" max="16384" width="7" style="270"/>
  </cols>
  <sheetData>
    <row r="1" spans="1:32" ht="13" customHeight="1">
      <c r="M1" s="271"/>
      <c r="N1" s="271"/>
      <c r="O1" s="271"/>
      <c r="P1" s="271"/>
      <c r="Q1" s="271"/>
      <c r="R1" s="271"/>
      <c r="S1" s="271"/>
      <c r="T1" s="271"/>
      <c r="U1" s="271"/>
      <c r="V1" s="271"/>
    </row>
    <row r="2" spans="1:32" ht="13" customHeight="1">
      <c r="A2" s="290" t="s">
        <v>566</v>
      </c>
      <c r="B2" s="291"/>
      <c r="M2" s="271"/>
      <c r="N2" s="271"/>
      <c r="O2" s="271"/>
      <c r="P2" s="271"/>
      <c r="Q2" s="271"/>
      <c r="R2" s="271"/>
      <c r="S2" s="271"/>
      <c r="T2" s="271"/>
      <c r="U2" s="271"/>
      <c r="V2" s="271"/>
    </row>
    <row r="3" spans="1:32" ht="4" customHeight="1" thickBot="1">
      <c r="A3" s="1171"/>
      <c r="B3" s="1171"/>
      <c r="C3" s="1171"/>
      <c r="D3" s="1171"/>
      <c r="E3" s="1171"/>
      <c r="F3" s="1171"/>
      <c r="G3" s="1171"/>
      <c r="H3" s="1171"/>
      <c r="I3" s="1171"/>
      <c r="J3" s="1171"/>
      <c r="K3" s="1171"/>
      <c r="L3" s="1171"/>
      <c r="M3" s="1171"/>
      <c r="N3" s="1171"/>
      <c r="O3" s="1171"/>
      <c r="P3" s="1171"/>
      <c r="Q3" s="1171"/>
      <c r="R3" s="1171"/>
      <c r="S3" s="1171"/>
      <c r="T3" s="1171"/>
      <c r="U3" s="1171"/>
      <c r="V3" s="1171"/>
      <c r="W3" s="443"/>
      <c r="X3" s="443"/>
    </row>
    <row r="4" spans="1:32" ht="22" customHeight="1">
      <c r="A4" s="760" t="s">
        <v>540</v>
      </c>
      <c r="B4" s="758" t="s">
        <v>53</v>
      </c>
      <c r="C4" s="758">
        <v>2000</v>
      </c>
      <c r="D4" s="758">
        <v>2001</v>
      </c>
      <c r="E4" s="758">
        <v>2002</v>
      </c>
      <c r="F4" s="758">
        <v>2003</v>
      </c>
      <c r="G4" s="758">
        <v>2004</v>
      </c>
      <c r="H4" s="758">
        <v>2005</v>
      </c>
      <c r="I4" s="758">
        <v>2006</v>
      </c>
      <c r="J4" s="758">
        <v>2007</v>
      </c>
      <c r="K4" s="758">
        <v>2008</v>
      </c>
      <c r="L4" s="758">
        <v>2009</v>
      </c>
      <c r="M4" s="758">
        <v>2010</v>
      </c>
      <c r="N4" s="758">
        <v>2011</v>
      </c>
      <c r="O4" s="758">
        <v>2012</v>
      </c>
      <c r="P4" s="758">
        <v>2013</v>
      </c>
      <c r="Q4" s="758">
        <v>2014</v>
      </c>
      <c r="R4" s="758">
        <v>2015</v>
      </c>
      <c r="S4" s="758">
        <v>2016</v>
      </c>
      <c r="T4" s="740">
        <v>2017</v>
      </c>
      <c r="U4" s="759" t="s">
        <v>197</v>
      </c>
      <c r="V4" s="759" t="s">
        <v>352</v>
      </c>
      <c r="W4" s="759" t="s">
        <v>351</v>
      </c>
      <c r="X4" s="759" t="s">
        <v>402</v>
      </c>
      <c r="AA4" s="761"/>
      <c r="AE4" s="273"/>
    </row>
    <row r="5" spans="1:32" ht="13" customHeight="1">
      <c r="B5" s="288" t="s">
        <v>51</v>
      </c>
      <c r="C5" s="274">
        <v>88010358</v>
      </c>
      <c r="D5" s="274">
        <v>85621159</v>
      </c>
      <c r="E5" s="274">
        <v>90354182</v>
      </c>
      <c r="F5" s="274">
        <v>92846109</v>
      </c>
      <c r="G5" s="274">
        <v>97761003</v>
      </c>
      <c r="H5" s="274">
        <v>99278818</v>
      </c>
      <c r="I5" s="274">
        <v>117976702</v>
      </c>
      <c r="J5" s="1252">
        <v>120227.6</v>
      </c>
      <c r="K5" s="1252">
        <v>131179.1</v>
      </c>
      <c r="L5" s="1252">
        <v>137838</v>
      </c>
      <c r="M5" s="1252">
        <v>130779</v>
      </c>
      <c r="N5" s="1252">
        <v>128943.5</v>
      </c>
      <c r="O5" s="1252">
        <v>138554.1</v>
      </c>
      <c r="P5" s="1252">
        <v>138179.79999999999</v>
      </c>
      <c r="Q5" s="1252">
        <v>144703.70000000001</v>
      </c>
      <c r="R5" s="1252">
        <v>151000.9</v>
      </c>
      <c r="S5" s="1252">
        <v>158263.20000000001</v>
      </c>
      <c r="T5" s="1252">
        <v>156637.70000000001</v>
      </c>
      <c r="U5" s="1252">
        <v>160959.31899999999</v>
      </c>
      <c r="V5" s="1252">
        <v>168172.63503948969</v>
      </c>
      <c r="W5" s="1252">
        <v>178159.63009999998</v>
      </c>
      <c r="X5" s="1252">
        <v>189374.75383195287</v>
      </c>
      <c r="Y5" s="274"/>
      <c r="Z5" s="274"/>
      <c r="AA5" s="274"/>
      <c r="AB5" s="274"/>
      <c r="AC5" s="274"/>
      <c r="AD5" s="274"/>
      <c r="AE5" s="274"/>
      <c r="AF5" s="274"/>
    </row>
    <row r="6" spans="1:32" ht="13" customHeight="1">
      <c r="B6" s="288" t="s">
        <v>216</v>
      </c>
      <c r="C6" s="275">
        <v>283733046</v>
      </c>
      <c r="D6" s="275">
        <v>287860594</v>
      </c>
      <c r="E6" s="275">
        <v>307094298</v>
      </c>
      <c r="F6" s="275">
        <v>310943489</v>
      </c>
      <c r="G6" s="275">
        <v>308485309</v>
      </c>
      <c r="H6" s="275">
        <v>342073628</v>
      </c>
      <c r="I6" s="275">
        <v>368545799</v>
      </c>
      <c r="J6" s="1252">
        <v>394749.6</v>
      </c>
      <c r="K6" s="1252">
        <v>435909.3</v>
      </c>
      <c r="L6" s="1252">
        <v>476340.3</v>
      </c>
      <c r="M6" s="1252">
        <v>504986.8</v>
      </c>
      <c r="N6" s="1252">
        <v>535421.1</v>
      </c>
      <c r="O6" s="1252">
        <v>575566.4</v>
      </c>
      <c r="P6" s="1252">
        <v>594004.19999999995</v>
      </c>
      <c r="Q6" s="1252">
        <v>621140.1</v>
      </c>
      <c r="R6" s="1252">
        <v>645016.19999999995</v>
      </c>
      <c r="S6" s="1252">
        <v>690892.3</v>
      </c>
      <c r="T6" s="1252">
        <v>709233</v>
      </c>
      <c r="U6" s="1252">
        <v>755841.1</v>
      </c>
      <c r="V6" s="1252">
        <v>786256.91739164304</v>
      </c>
      <c r="W6" s="1252">
        <v>753602.34146822232</v>
      </c>
      <c r="X6" s="1252">
        <v>776641.16657893488</v>
      </c>
      <c r="Y6" s="275"/>
      <c r="Z6" s="644"/>
      <c r="AA6" s="275"/>
      <c r="AB6" s="275"/>
      <c r="AC6" s="275"/>
      <c r="AD6" s="275"/>
      <c r="AE6" s="275"/>
      <c r="AF6" s="275"/>
    </row>
    <row r="7" spans="1:32" ht="13" customHeight="1">
      <c r="A7" s="270" t="s">
        <v>19</v>
      </c>
      <c r="B7" s="288" t="s">
        <v>601</v>
      </c>
      <c r="C7" s="274">
        <v>510161</v>
      </c>
      <c r="D7" s="274">
        <v>518010</v>
      </c>
      <c r="E7" s="274">
        <v>556076</v>
      </c>
      <c r="F7" s="274">
        <v>577989</v>
      </c>
      <c r="G7" s="274">
        <v>578693</v>
      </c>
      <c r="H7" s="274">
        <v>650296</v>
      </c>
      <c r="I7" s="274">
        <v>710428</v>
      </c>
      <c r="J7" s="1253">
        <v>770444</v>
      </c>
      <c r="K7" s="1253">
        <v>877171</v>
      </c>
      <c r="L7" s="1253">
        <v>964407</v>
      </c>
      <c r="M7" s="1253">
        <v>1019935</v>
      </c>
      <c r="N7" s="1253">
        <v>1108345</v>
      </c>
      <c r="O7" s="1253">
        <v>1211140</v>
      </c>
      <c r="P7" s="1253">
        <v>1254348</v>
      </c>
      <c r="Q7" s="1253">
        <v>1317426</v>
      </c>
      <c r="R7" s="1253">
        <v>1423586</v>
      </c>
      <c r="S7" s="1253">
        <v>1513950</v>
      </c>
      <c r="T7" s="1253">
        <v>1569280</v>
      </c>
      <c r="U7" s="1253">
        <v>1687636</v>
      </c>
      <c r="V7" s="1253">
        <v>1762855.6472725368</v>
      </c>
      <c r="W7" s="1253">
        <v>1723497.4685835254</v>
      </c>
      <c r="X7" s="1253">
        <v>1751607.8070422972</v>
      </c>
    </row>
    <row r="8" spans="1:32" ht="13" customHeight="1">
      <c r="B8" s="288" t="s">
        <v>602</v>
      </c>
      <c r="C8" s="1159">
        <f>(C7/C6)*1000</f>
        <v>1.7980316610705966</v>
      </c>
      <c r="D8" s="1159">
        <f t="shared" ref="D8:I8" si="0">(D7/D6)*1000</f>
        <v>1.7995168869831486</v>
      </c>
      <c r="E8" s="1159">
        <f t="shared" si="0"/>
        <v>1.8107662813068577</v>
      </c>
      <c r="F8" s="1159">
        <f t="shared" si="0"/>
        <v>1.858823292485793</v>
      </c>
      <c r="G8" s="1159">
        <f t="shared" si="0"/>
        <v>1.8759175335639726</v>
      </c>
      <c r="H8" s="1159">
        <f t="shared" si="0"/>
        <v>1.9010410238347868</v>
      </c>
      <c r="I8" s="1159">
        <f t="shared" si="0"/>
        <v>1.9276518737363222</v>
      </c>
      <c r="J8" s="1254">
        <f>(J7/J6)</f>
        <v>1.9517283868052053</v>
      </c>
      <c r="K8" s="1254">
        <f t="shared" ref="K8:W8" si="1">(K7/K6)</f>
        <v>2.0122787010967649</v>
      </c>
      <c r="L8" s="1254">
        <f t="shared" si="1"/>
        <v>2.0246176945347685</v>
      </c>
      <c r="M8" s="1254">
        <f t="shared" si="1"/>
        <v>2.0197260601663252</v>
      </c>
      <c r="N8" s="1254">
        <f t="shared" si="1"/>
        <v>2.0700435601062419</v>
      </c>
      <c r="O8" s="1254">
        <f t="shared" si="1"/>
        <v>2.10425764950838</v>
      </c>
      <c r="P8" s="1254">
        <f t="shared" si="1"/>
        <v>2.1116820386118484</v>
      </c>
      <c r="Q8" s="1254">
        <f t="shared" si="1"/>
        <v>2.120980435814722</v>
      </c>
      <c r="R8" s="1254">
        <f t="shared" si="1"/>
        <v>2.207054644519006</v>
      </c>
      <c r="S8" s="1254">
        <f t="shared" si="1"/>
        <v>2.1912966753284122</v>
      </c>
      <c r="T8" s="1254">
        <f t="shared" si="1"/>
        <v>2.2126437997103912</v>
      </c>
      <c r="U8" s="1254">
        <f t="shared" si="1"/>
        <v>2.2327920511334991</v>
      </c>
      <c r="V8" s="1254">
        <f t="shared" si="1"/>
        <v>2.2420860259273745</v>
      </c>
      <c r="W8" s="1254">
        <f t="shared" si="1"/>
        <v>2.287011828049371</v>
      </c>
      <c r="X8" s="1254">
        <f t="shared" ref="X8" si="2">(X7/X6)</f>
        <v>2.2553630716718778</v>
      </c>
    </row>
    <row r="9" spans="1:32" ht="13" customHeight="1">
      <c r="A9" s="286"/>
      <c r="B9" s="289" t="s">
        <v>603</v>
      </c>
      <c r="C9" s="1160">
        <v>3.06</v>
      </c>
      <c r="D9" s="1160">
        <v>3.19</v>
      </c>
      <c r="E9" s="1160">
        <v>3.07</v>
      </c>
      <c r="F9" s="1160">
        <v>3.09</v>
      </c>
      <c r="G9" s="1160">
        <v>3.48</v>
      </c>
      <c r="H9" s="1160">
        <v>3.46</v>
      </c>
      <c r="I9" s="1160">
        <v>3.6</v>
      </c>
      <c r="J9" s="1255">
        <v>3.63</v>
      </c>
      <c r="K9" s="1255">
        <v>4.18</v>
      </c>
      <c r="L9" s="1255">
        <v>4.33</v>
      </c>
      <c r="M9" s="1255">
        <v>4.6399999999999997</v>
      </c>
      <c r="N9" s="1255">
        <v>4.67</v>
      </c>
      <c r="O9" s="1255">
        <v>4.7</v>
      </c>
      <c r="P9" s="1255">
        <v>4.75</v>
      </c>
      <c r="Q9" s="1255">
        <v>4.78</v>
      </c>
      <c r="R9" s="1255">
        <v>4.82</v>
      </c>
      <c r="S9" s="1255">
        <v>4.84</v>
      </c>
      <c r="T9" s="1255">
        <v>4.84</v>
      </c>
      <c r="U9" s="1255">
        <v>4.8600000000000003</v>
      </c>
      <c r="V9" s="1255">
        <v>4.67</v>
      </c>
      <c r="W9" s="1255">
        <v>5.0199999999999996</v>
      </c>
      <c r="X9" s="1255"/>
    </row>
    <row r="10" spans="1:32" ht="13" customHeight="1">
      <c r="B10" s="288" t="s">
        <v>365</v>
      </c>
      <c r="C10" s="274">
        <v>14800991</v>
      </c>
      <c r="D10" s="274">
        <v>14727155</v>
      </c>
      <c r="E10" s="274">
        <v>14690547</v>
      </c>
      <c r="F10" s="274">
        <v>14721243</v>
      </c>
      <c r="G10" s="274">
        <v>14696522</v>
      </c>
      <c r="H10" s="274">
        <v>14813786</v>
      </c>
      <c r="I10" s="274">
        <v>14675255</v>
      </c>
      <c r="J10" s="1253">
        <v>14580166</v>
      </c>
      <c r="K10" s="1253">
        <v>14509628</v>
      </c>
      <c r="L10" s="1253">
        <v>14137690</v>
      </c>
      <c r="M10" s="1253">
        <v>14159720</v>
      </c>
      <c r="N10" s="1253">
        <v>14050173</v>
      </c>
      <c r="O10" s="1253">
        <v>12184143</v>
      </c>
      <c r="P10" s="1253">
        <v>11830977</v>
      </c>
      <c r="Q10" s="1253">
        <v>11652272</v>
      </c>
      <c r="R10" s="1253">
        <v>11982580</v>
      </c>
      <c r="S10" s="1253">
        <v>11450657</v>
      </c>
      <c r="T10" s="1253">
        <v>11338424</v>
      </c>
      <c r="U10" s="1253">
        <v>11330908</v>
      </c>
      <c r="V10" s="1253">
        <v>11371637.296500098</v>
      </c>
      <c r="W10" s="1253">
        <v>11071699</v>
      </c>
      <c r="X10" s="1253">
        <v>10942309.400219999</v>
      </c>
    </row>
    <row r="11" spans="1:32" ht="13" customHeight="1">
      <c r="B11" s="288" t="s">
        <v>213</v>
      </c>
      <c r="C11" s="275">
        <v>2521661</v>
      </c>
      <c r="D11" s="275">
        <v>2571321</v>
      </c>
      <c r="E11" s="275">
        <v>2517896</v>
      </c>
      <c r="F11" s="275">
        <v>2535935</v>
      </c>
      <c r="G11" s="275">
        <v>2709847</v>
      </c>
      <c r="H11" s="275">
        <v>2685627</v>
      </c>
      <c r="I11" s="275">
        <v>2692776</v>
      </c>
      <c r="J11" s="1256">
        <v>2681208</v>
      </c>
      <c r="K11" s="1256">
        <v>2678241</v>
      </c>
      <c r="L11" s="1256">
        <v>2753681</v>
      </c>
      <c r="M11" s="1256">
        <v>2788507</v>
      </c>
      <c r="N11" s="1256">
        <v>2844228</v>
      </c>
      <c r="O11" s="1256">
        <v>2910166</v>
      </c>
      <c r="P11" s="1256">
        <v>2832371</v>
      </c>
      <c r="Q11" s="1256">
        <v>2788555</v>
      </c>
      <c r="R11" s="1256">
        <v>2698887</v>
      </c>
      <c r="S11" s="1256">
        <v>2745951</v>
      </c>
      <c r="T11" s="1256">
        <v>2699282</v>
      </c>
      <c r="U11" s="1256">
        <v>2687624</v>
      </c>
      <c r="V11" s="1256">
        <v>2682837</v>
      </c>
      <c r="W11" s="1256">
        <v>2544650.7307854076</v>
      </c>
      <c r="X11" s="1256">
        <v>2576571.6222129799</v>
      </c>
    </row>
    <row r="12" spans="1:32" ht="13" customHeight="1">
      <c r="A12" s="270" t="s">
        <v>5</v>
      </c>
      <c r="B12" s="288" t="s">
        <v>601</v>
      </c>
      <c r="C12" s="274">
        <v>31068</v>
      </c>
      <c r="D12" s="274">
        <v>31868</v>
      </c>
      <c r="E12" s="274">
        <v>31437</v>
      </c>
      <c r="F12" s="274">
        <v>31926</v>
      </c>
      <c r="G12" s="274">
        <v>33698</v>
      </c>
      <c r="H12" s="274">
        <v>33686</v>
      </c>
      <c r="I12" s="274">
        <v>33904</v>
      </c>
      <c r="J12" s="1253">
        <v>33839</v>
      </c>
      <c r="K12" s="1253">
        <v>33350</v>
      </c>
      <c r="L12" s="1253">
        <v>33458</v>
      </c>
      <c r="M12" s="1253">
        <v>33669</v>
      </c>
      <c r="N12" s="1253">
        <v>34256</v>
      </c>
      <c r="O12" s="1253">
        <v>35304</v>
      </c>
      <c r="P12" s="1253">
        <v>34906</v>
      </c>
      <c r="Q12" s="1253">
        <v>34421</v>
      </c>
      <c r="R12" s="1253">
        <v>33163</v>
      </c>
      <c r="S12" s="1253">
        <v>33955</v>
      </c>
      <c r="T12" s="1253">
        <v>33458</v>
      </c>
      <c r="U12" s="1253">
        <v>33672</v>
      </c>
      <c r="V12" s="1253">
        <v>33780.947008904892</v>
      </c>
      <c r="W12" s="1253">
        <v>32310.98789219185</v>
      </c>
      <c r="X12" s="1253">
        <v>33259.223359128613</v>
      </c>
    </row>
    <row r="13" spans="1:32" ht="13" customHeight="1">
      <c r="B13" s="288" t="s">
        <v>602</v>
      </c>
      <c r="C13" s="1161">
        <f>(C12/C11)*1000</f>
        <v>12.320450687066977</v>
      </c>
      <c r="D13" s="1161">
        <f t="shared" ref="D13:P13" si="3">(D12/D11)*1000</f>
        <v>12.393629577948454</v>
      </c>
      <c r="E13" s="1161">
        <f t="shared" si="3"/>
        <v>12.485424338415884</v>
      </c>
      <c r="F13" s="1161">
        <f t="shared" si="3"/>
        <v>12.589439398091828</v>
      </c>
      <c r="G13" s="1161">
        <f t="shared" si="3"/>
        <v>12.435388418608134</v>
      </c>
      <c r="H13" s="1161">
        <f t="shared" si="3"/>
        <v>12.543067224152869</v>
      </c>
      <c r="I13" s="1161">
        <f t="shared" si="3"/>
        <v>12.590724219170106</v>
      </c>
      <c r="J13" s="1257">
        <f t="shared" si="3"/>
        <v>12.620803757112466</v>
      </c>
      <c r="K13" s="1257">
        <f t="shared" si="3"/>
        <v>12.452202770400422</v>
      </c>
      <c r="L13" s="1257">
        <f t="shared" si="3"/>
        <v>12.150281750137362</v>
      </c>
      <c r="M13" s="1257">
        <f t="shared" si="3"/>
        <v>12.07420314885349</v>
      </c>
      <c r="N13" s="1257">
        <f t="shared" si="3"/>
        <v>12.044041476281086</v>
      </c>
      <c r="O13" s="1257">
        <f t="shared" si="3"/>
        <v>12.131266738735865</v>
      </c>
      <c r="P13" s="1257">
        <f t="shared" si="3"/>
        <v>12.323950499422567</v>
      </c>
      <c r="Q13" s="1257">
        <f t="shared" ref="Q13:W13" si="4">(Q12/Q11)*1000</f>
        <v>12.343669032886208</v>
      </c>
      <c r="R13" s="1257">
        <f t="shared" si="4"/>
        <v>12.287657838212567</v>
      </c>
      <c r="S13" s="1257">
        <f t="shared" si="4"/>
        <v>12.365479209206574</v>
      </c>
      <c r="T13" s="1257">
        <f t="shared" si="4"/>
        <v>12.395148043072195</v>
      </c>
      <c r="U13" s="1257">
        <f t="shared" si="4"/>
        <v>12.528538218143609</v>
      </c>
      <c r="V13" s="1257">
        <f t="shared" si="4"/>
        <v>12.591501835148723</v>
      </c>
      <c r="W13" s="1257">
        <f t="shared" si="4"/>
        <v>12.69761209320033</v>
      </c>
      <c r="X13" s="1257">
        <f t="shared" ref="X13" si="5">(X12/X11)*1000</f>
        <v>12.908324795785321</v>
      </c>
    </row>
    <row r="14" spans="1:32" ht="13" customHeight="1">
      <c r="A14" s="286"/>
      <c r="B14" s="289" t="s">
        <v>603</v>
      </c>
      <c r="C14" s="1160">
        <v>2.99</v>
      </c>
      <c r="D14" s="1160">
        <v>3.13</v>
      </c>
      <c r="E14" s="1160">
        <v>3.29</v>
      </c>
      <c r="F14" s="1160">
        <v>3.29</v>
      </c>
      <c r="G14" s="1160">
        <v>3.27</v>
      </c>
      <c r="H14" s="1160">
        <v>3.31</v>
      </c>
      <c r="I14" s="1160">
        <v>3.32</v>
      </c>
      <c r="J14" s="1255">
        <v>3.49</v>
      </c>
      <c r="K14" s="1255">
        <v>3.9</v>
      </c>
      <c r="L14" s="1255">
        <v>4.13</v>
      </c>
      <c r="M14" s="1255">
        <v>4.46</v>
      </c>
      <c r="N14" s="1255">
        <v>4.5199999999999996</v>
      </c>
      <c r="O14" s="1255">
        <v>4.9000000000000004</v>
      </c>
      <c r="P14" s="1255">
        <v>5.04</v>
      </c>
      <c r="Q14" s="1255">
        <v>5.72</v>
      </c>
      <c r="R14" s="1255">
        <v>5.72</v>
      </c>
      <c r="S14" s="1255">
        <v>5.9</v>
      </c>
      <c r="T14" s="1255">
        <v>5.6</v>
      </c>
      <c r="U14" s="1255">
        <v>5.56</v>
      </c>
      <c r="V14" s="1255">
        <v>5.58</v>
      </c>
      <c r="W14" s="1255">
        <v>5.43</v>
      </c>
      <c r="X14" s="1255">
        <v>5.43</v>
      </c>
    </row>
    <row r="15" spans="1:32" ht="13" customHeight="1">
      <c r="B15" s="288" t="s">
        <v>365</v>
      </c>
      <c r="C15" s="274">
        <v>2845573</v>
      </c>
      <c r="D15" s="274">
        <v>2809888</v>
      </c>
      <c r="E15" s="274">
        <v>2941036</v>
      </c>
      <c r="F15" s="274">
        <v>2990499</v>
      </c>
      <c r="G15" s="274">
        <v>3000199</v>
      </c>
      <c r="H15" s="274">
        <v>3010724</v>
      </c>
      <c r="I15" s="274">
        <v>3073855</v>
      </c>
      <c r="J15" s="1253">
        <v>3115772</v>
      </c>
      <c r="K15" s="1253">
        <v>3151406</v>
      </c>
      <c r="L15" s="1253">
        <v>3256809</v>
      </c>
      <c r="M15" s="1253">
        <v>3254413</v>
      </c>
      <c r="N15" s="1253">
        <v>3263254</v>
      </c>
      <c r="O15" s="1253">
        <v>2987315</v>
      </c>
      <c r="P15" s="1253">
        <v>3176115</v>
      </c>
      <c r="Q15" s="1253">
        <v>3173015</v>
      </c>
      <c r="R15" s="1253">
        <v>3200714</v>
      </c>
      <c r="S15" s="1253">
        <v>3104911</v>
      </c>
      <c r="T15" s="1253">
        <v>3217254</v>
      </c>
      <c r="U15" s="1253">
        <v>3215742</v>
      </c>
      <c r="V15" s="1253">
        <v>3269537.5</v>
      </c>
      <c r="W15" s="1253">
        <v>3270742</v>
      </c>
      <c r="X15" s="1253">
        <v>3342910.4624576</v>
      </c>
      <c r="Y15" s="271"/>
      <c r="Z15" s="271"/>
    </row>
    <row r="16" spans="1:32" ht="13" customHeight="1">
      <c r="B16" s="288" t="s">
        <v>213</v>
      </c>
      <c r="C16" s="275">
        <v>1540534</v>
      </c>
      <c r="D16" s="275">
        <v>1650886</v>
      </c>
      <c r="E16" s="275">
        <v>1637129</v>
      </c>
      <c r="F16" s="275">
        <v>1670387</v>
      </c>
      <c r="G16" s="275">
        <v>1884573</v>
      </c>
      <c r="H16" s="275">
        <v>1991346</v>
      </c>
      <c r="I16" s="275">
        <v>2074715</v>
      </c>
      <c r="J16" s="1256">
        <v>2153141</v>
      </c>
      <c r="K16" s="1256">
        <v>2131518</v>
      </c>
      <c r="L16" s="1256">
        <v>2213057</v>
      </c>
      <c r="M16" s="1256">
        <v>2186978</v>
      </c>
      <c r="N16" s="1256">
        <v>2298432</v>
      </c>
      <c r="O16" s="1256">
        <v>2401634</v>
      </c>
      <c r="P16" s="1256">
        <v>2499031</v>
      </c>
      <c r="Q16" s="1256">
        <v>2629566</v>
      </c>
      <c r="R16" s="1256">
        <v>2764884</v>
      </c>
      <c r="S16" s="1256">
        <v>2876803</v>
      </c>
      <c r="T16" s="1256">
        <v>3073656</v>
      </c>
      <c r="U16" s="1256">
        <v>3090907</v>
      </c>
      <c r="V16" s="1256">
        <v>3284606.4369907742</v>
      </c>
      <c r="W16" s="1256">
        <v>3191164.0689750351</v>
      </c>
      <c r="X16" s="1256">
        <v>3314890.5509742717</v>
      </c>
    </row>
    <row r="17" spans="1:106" ht="13" customHeight="1">
      <c r="A17" s="270" t="s">
        <v>6</v>
      </c>
      <c r="B17" s="288" t="s">
        <v>601</v>
      </c>
      <c r="C17" s="274">
        <v>91554</v>
      </c>
      <c r="D17" s="274">
        <v>93313</v>
      </c>
      <c r="E17" s="274">
        <v>92530</v>
      </c>
      <c r="F17" s="274">
        <v>92738</v>
      </c>
      <c r="G17" s="274">
        <v>98880</v>
      </c>
      <c r="H17" s="274">
        <v>104254</v>
      </c>
      <c r="I17" s="274">
        <v>109010</v>
      </c>
      <c r="J17" s="1253">
        <v>114520</v>
      </c>
      <c r="K17" s="1253">
        <v>115196</v>
      </c>
      <c r="L17" s="1253">
        <v>114719</v>
      </c>
      <c r="M17" s="1253">
        <v>115655</v>
      </c>
      <c r="N17" s="1253">
        <v>117588</v>
      </c>
      <c r="O17" s="1253">
        <v>122353</v>
      </c>
      <c r="P17" s="1253">
        <v>127684</v>
      </c>
      <c r="Q17" s="1253">
        <v>135390</v>
      </c>
      <c r="R17" s="1253">
        <v>142925</v>
      </c>
      <c r="S17" s="1253">
        <v>149399</v>
      </c>
      <c r="T17" s="1253">
        <v>157824</v>
      </c>
      <c r="U17" s="1253">
        <v>162421</v>
      </c>
      <c r="V17" s="1253">
        <v>173258.66324709987</v>
      </c>
      <c r="W17" s="1253">
        <v>169804.68148125257</v>
      </c>
      <c r="X17" s="1253">
        <v>176149.67439979623</v>
      </c>
    </row>
    <row r="18" spans="1:106" ht="13" customHeight="1">
      <c r="B18" s="288" t="s">
        <v>602</v>
      </c>
      <c r="C18" s="1161">
        <f t="shared" ref="C18:P18" si="6">(C17/C16)*1000</f>
        <v>59.43004179070374</v>
      </c>
      <c r="D18" s="1161">
        <f t="shared" si="6"/>
        <v>56.522982204707048</v>
      </c>
      <c r="E18" s="1161">
        <f t="shared" si="6"/>
        <v>56.519675602838873</v>
      </c>
      <c r="F18" s="1161">
        <f t="shared" si="6"/>
        <v>55.518870776652356</v>
      </c>
      <c r="G18" s="1161">
        <f t="shared" si="6"/>
        <v>52.468118772793623</v>
      </c>
      <c r="H18" s="1161">
        <f t="shared" si="6"/>
        <v>52.353533740495124</v>
      </c>
      <c r="I18" s="1161">
        <f t="shared" si="6"/>
        <v>52.542156392564763</v>
      </c>
      <c r="J18" s="1257">
        <f t="shared" si="6"/>
        <v>53.187413179164764</v>
      </c>
      <c r="K18" s="1257">
        <f t="shared" si="6"/>
        <v>54.044113162544257</v>
      </c>
      <c r="L18" s="1257">
        <f t="shared" si="6"/>
        <v>51.837345355316202</v>
      </c>
      <c r="M18" s="1257">
        <f t="shared" si="6"/>
        <v>52.883476651342633</v>
      </c>
      <c r="N18" s="1257">
        <f t="shared" si="6"/>
        <v>51.160095230139497</v>
      </c>
      <c r="O18" s="1257">
        <f t="shared" si="6"/>
        <v>50.945731114732716</v>
      </c>
      <c r="P18" s="1257">
        <f t="shared" si="6"/>
        <v>51.093403803314168</v>
      </c>
      <c r="Q18" s="1257">
        <f t="shared" ref="Q18:W18" si="7">(Q17/Q16)*1000</f>
        <v>51.487583882663529</v>
      </c>
      <c r="R18" s="1257">
        <f t="shared" si="7"/>
        <v>51.692946250186267</v>
      </c>
      <c r="S18" s="1257">
        <f t="shared" si="7"/>
        <v>51.932301238562395</v>
      </c>
      <c r="T18" s="1257">
        <f t="shared" si="7"/>
        <v>51.347320584997149</v>
      </c>
      <c r="U18" s="1257">
        <f t="shared" si="7"/>
        <v>52.548006135415918</v>
      </c>
      <c r="V18" s="1257">
        <f t="shared" si="7"/>
        <v>52.748682854629173</v>
      </c>
      <c r="W18" s="1257">
        <f t="shared" si="7"/>
        <v>53.210890387027916</v>
      </c>
      <c r="X18" s="1257">
        <f t="shared" ref="X18" si="8">(X17/X16)*1000</f>
        <v>53.138911131779146</v>
      </c>
    </row>
    <row r="19" spans="1:106" ht="13" customHeight="1">
      <c r="A19" s="286"/>
      <c r="B19" s="289" t="s">
        <v>603</v>
      </c>
      <c r="C19" s="1160">
        <v>3.31</v>
      </c>
      <c r="D19" s="1160">
        <v>3.34</v>
      </c>
      <c r="E19" s="1160">
        <v>3.35</v>
      </c>
      <c r="F19" s="1160">
        <v>3.39</v>
      </c>
      <c r="G19" s="1160">
        <v>3.42</v>
      </c>
      <c r="H19" s="1160">
        <v>3.43</v>
      </c>
      <c r="I19" s="1160">
        <v>3.47</v>
      </c>
      <c r="J19" s="1255">
        <v>3.5</v>
      </c>
      <c r="K19" s="1255">
        <v>3.8</v>
      </c>
      <c r="L19" s="1255">
        <v>4.12</v>
      </c>
      <c r="M19" s="1255">
        <v>4.25</v>
      </c>
      <c r="N19" s="1255">
        <v>5.05</v>
      </c>
      <c r="O19" s="1255">
        <v>5.24</v>
      </c>
      <c r="P19" s="1255">
        <v>5.91</v>
      </c>
      <c r="Q19" s="1255">
        <v>6.07</v>
      </c>
      <c r="R19" s="1255">
        <v>6.42</v>
      </c>
      <c r="S19" s="1255">
        <v>6.77</v>
      </c>
      <c r="T19" s="1255">
        <v>6.96</v>
      </c>
      <c r="U19" s="1255">
        <v>7.05</v>
      </c>
      <c r="V19" s="1255">
        <v>6.94</v>
      </c>
      <c r="W19" s="1255">
        <v>6.72</v>
      </c>
      <c r="X19" s="1255">
        <v>6.72</v>
      </c>
    </row>
    <row r="20" spans="1:106" ht="13" customHeight="1">
      <c r="B20" s="288" t="s">
        <v>365</v>
      </c>
      <c r="C20" s="274">
        <v>4980291</v>
      </c>
      <c r="D20" s="274">
        <v>5035612</v>
      </c>
      <c r="E20" s="274">
        <v>5163700</v>
      </c>
      <c r="F20" s="274">
        <v>5193414</v>
      </c>
      <c r="G20" s="274">
        <v>5184822</v>
      </c>
      <c r="H20" s="274">
        <v>5249783</v>
      </c>
      <c r="I20" s="274">
        <v>5241102</v>
      </c>
      <c r="J20" s="1253">
        <v>5420865</v>
      </c>
      <c r="K20" s="1253">
        <v>5442989</v>
      </c>
      <c r="L20" s="1253">
        <v>5459435</v>
      </c>
      <c r="M20" s="1253">
        <v>5520200</v>
      </c>
      <c r="N20" s="1253">
        <v>5589173</v>
      </c>
      <c r="O20" s="1253">
        <v>5660984</v>
      </c>
      <c r="P20" s="1253">
        <v>5555988</v>
      </c>
      <c r="Q20" s="1253">
        <v>5577959</v>
      </c>
      <c r="R20" s="1253">
        <v>5553470</v>
      </c>
      <c r="S20" s="1253">
        <v>5525454</v>
      </c>
      <c r="T20" s="1253">
        <v>5535569</v>
      </c>
      <c r="U20" s="1253">
        <v>5595483</v>
      </c>
      <c r="V20" s="1253">
        <v>5599893</v>
      </c>
      <c r="W20" s="1253">
        <v>5688461</v>
      </c>
      <c r="X20" s="1253">
        <v>5853659.9797060005</v>
      </c>
      <c r="Y20" s="272"/>
      <c r="Z20" s="272"/>
      <c r="AA20" s="272"/>
      <c r="AB20" s="272"/>
      <c r="AC20" s="272"/>
      <c r="AD20" s="272"/>
      <c r="AE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272"/>
      <c r="AR20" s="272"/>
      <c r="AS20" s="272"/>
      <c r="AT20" s="272"/>
      <c r="AX20" s="272"/>
      <c r="AY20" s="272"/>
      <c r="AZ20" s="272"/>
      <c r="BA20" s="272"/>
      <c r="BB20" s="272"/>
      <c r="BC20" s="272"/>
      <c r="BD20" s="272"/>
      <c r="BE20" s="272"/>
      <c r="BF20" s="272"/>
      <c r="BJ20" s="272"/>
      <c r="BK20" s="272"/>
      <c r="BL20" s="272"/>
      <c r="BM20" s="272"/>
      <c r="BN20" s="272"/>
      <c r="BO20" s="272"/>
      <c r="BP20" s="272"/>
      <c r="BQ20" s="272"/>
      <c r="BR20" s="272"/>
      <c r="BS20" s="272"/>
      <c r="BT20" s="272"/>
      <c r="BU20" s="272"/>
      <c r="BV20" s="272"/>
      <c r="BW20" s="272"/>
      <c r="CA20" s="272"/>
      <c r="CB20" s="272"/>
      <c r="CC20" s="272"/>
      <c r="CD20" s="272"/>
      <c r="CE20" s="272"/>
      <c r="CF20" s="272"/>
      <c r="CG20" s="272"/>
      <c r="CH20" s="272"/>
      <c r="CI20" s="272"/>
      <c r="CJ20" s="272"/>
      <c r="CK20" s="272"/>
      <c r="CL20" s="272"/>
      <c r="CM20" s="272"/>
      <c r="CP20" s="272"/>
      <c r="CQ20" s="272"/>
      <c r="CR20" s="272"/>
      <c r="CS20" s="272"/>
      <c r="CT20" s="272"/>
      <c r="CU20" s="272"/>
      <c r="CV20" s="272"/>
      <c r="CW20" s="272"/>
      <c r="CX20" s="272"/>
      <c r="CY20" s="272"/>
      <c r="CZ20" s="272"/>
      <c r="DA20" s="272"/>
      <c r="DB20" s="272"/>
    </row>
    <row r="21" spans="1:106" ht="13" customHeight="1">
      <c r="B21" s="288" t="s">
        <v>213</v>
      </c>
      <c r="C21" s="275">
        <v>875746</v>
      </c>
      <c r="D21" s="275">
        <v>920031</v>
      </c>
      <c r="E21" s="275">
        <v>951383</v>
      </c>
      <c r="F21" s="275">
        <v>986402</v>
      </c>
      <c r="G21" s="275">
        <v>1020294</v>
      </c>
      <c r="H21" s="275">
        <v>1074578</v>
      </c>
      <c r="I21" s="275">
        <v>1127321</v>
      </c>
      <c r="J21" s="1256">
        <v>1138578</v>
      </c>
      <c r="K21" s="1256">
        <v>1151906</v>
      </c>
      <c r="L21" s="1256">
        <v>1168497</v>
      </c>
      <c r="M21" s="1256">
        <v>1218723</v>
      </c>
      <c r="N21" s="1256">
        <v>1266710</v>
      </c>
      <c r="O21" s="1256">
        <v>1319404</v>
      </c>
      <c r="P21" s="1256">
        <v>1375095</v>
      </c>
      <c r="Q21" s="1256">
        <v>1376391</v>
      </c>
      <c r="R21" s="1256">
        <v>1367797</v>
      </c>
      <c r="S21" s="1256">
        <v>1364230</v>
      </c>
      <c r="T21" s="1256">
        <v>1331223</v>
      </c>
      <c r="U21" s="1256">
        <v>1348165</v>
      </c>
      <c r="V21" s="1256">
        <v>1357066.5486644637</v>
      </c>
      <c r="W21" s="1256">
        <v>1250069.0030220905</v>
      </c>
      <c r="X21" s="1256">
        <v>1303069.6425553863</v>
      </c>
    </row>
    <row r="22" spans="1:106" ht="13" customHeight="1">
      <c r="A22" s="270" t="s">
        <v>7</v>
      </c>
      <c r="B22" s="288" t="s">
        <v>601</v>
      </c>
      <c r="C22" s="274">
        <v>130249</v>
      </c>
      <c r="D22" s="274">
        <v>130269</v>
      </c>
      <c r="E22" s="274">
        <v>134137</v>
      </c>
      <c r="F22" s="274">
        <v>137271</v>
      </c>
      <c r="G22" s="274">
        <v>143554</v>
      </c>
      <c r="H22" s="274">
        <v>152497</v>
      </c>
      <c r="I22" s="274">
        <v>161578</v>
      </c>
      <c r="J22" s="1253">
        <v>163235</v>
      </c>
      <c r="K22" s="1253">
        <v>163318</v>
      </c>
      <c r="L22" s="1253">
        <v>164704</v>
      </c>
      <c r="M22" s="1253">
        <v>171872</v>
      </c>
      <c r="N22" s="1253">
        <v>179084</v>
      </c>
      <c r="O22" s="1253">
        <v>186617</v>
      </c>
      <c r="P22" s="1253">
        <v>193087</v>
      </c>
      <c r="Q22" s="1253">
        <v>196232</v>
      </c>
      <c r="R22" s="1253">
        <v>196015</v>
      </c>
      <c r="S22" s="1253">
        <v>192703</v>
      </c>
      <c r="T22" s="1253">
        <v>188738</v>
      </c>
      <c r="U22" s="1253">
        <v>189703</v>
      </c>
      <c r="V22" s="1253">
        <v>192919.58622447914</v>
      </c>
      <c r="W22" s="1253">
        <v>183941.1251822504</v>
      </c>
      <c r="X22" s="1253">
        <v>189922.91683994033</v>
      </c>
    </row>
    <row r="23" spans="1:106" ht="13" customHeight="1">
      <c r="B23" s="288" t="s">
        <v>602</v>
      </c>
      <c r="C23" s="1161">
        <f t="shared" ref="C23:P23" si="9">(C22/C21)*1000</f>
        <v>148.72919773541642</v>
      </c>
      <c r="D23" s="1161">
        <f t="shared" si="9"/>
        <v>141.59196809672716</v>
      </c>
      <c r="E23" s="1161">
        <f t="shared" si="9"/>
        <v>140.99158803552302</v>
      </c>
      <c r="F23" s="1161">
        <f t="shared" si="9"/>
        <v>139.16334314001796</v>
      </c>
      <c r="G23" s="1161">
        <f t="shared" si="9"/>
        <v>140.69866136623367</v>
      </c>
      <c r="H23" s="1161">
        <f t="shared" si="9"/>
        <v>141.91338367247423</v>
      </c>
      <c r="I23" s="1161">
        <f t="shared" si="9"/>
        <v>143.32918485506789</v>
      </c>
      <c r="J23" s="1257">
        <f t="shared" si="9"/>
        <v>143.3674284941392</v>
      </c>
      <c r="K23" s="1257">
        <f t="shared" si="9"/>
        <v>141.7806661307433</v>
      </c>
      <c r="L23" s="1257">
        <f t="shared" si="9"/>
        <v>140.95372089102494</v>
      </c>
      <c r="M23" s="1257">
        <f t="shared" si="9"/>
        <v>141.02630376221666</v>
      </c>
      <c r="N23" s="1257">
        <f t="shared" si="9"/>
        <v>141.37726867238754</v>
      </c>
      <c r="O23" s="1257">
        <f t="shared" si="9"/>
        <v>141.44037762504888</v>
      </c>
      <c r="P23" s="1257">
        <f t="shared" si="9"/>
        <v>140.41720753838825</v>
      </c>
      <c r="Q23" s="1257">
        <f t="shared" ref="Q23:W23" si="10">(Q22/Q21)*1000</f>
        <v>142.56995286949711</v>
      </c>
      <c r="R23" s="1257">
        <f t="shared" si="10"/>
        <v>143.30708431148776</v>
      </c>
      <c r="S23" s="1257">
        <f t="shared" si="10"/>
        <v>141.25404074093078</v>
      </c>
      <c r="T23" s="1257">
        <f t="shared" si="10"/>
        <v>141.7778989695941</v>
      </c>
      <c r="U23" s="1257">
        <f t="shared" si="10"/>
        <v>140.71200483620328</v>
      </c>
      <c r="V23" s="1257">
        <f t="shared" si="10"/>
        <v>142.15926729189368</v>
      </c>
      <c r="W23" s="1257">
        <f t="shared" si="10"/>
        <v>147.14477739834007</v>
      </c>
      <c r="X23" s="1257">
        <f t="shared" ref="X23" si="11">(X22/X21)*1000</f>
        <v>145.75039632378494</v>
      </c>
    </row>
    <row r="24" spans="1:106" ht="13" customHeight="1">
      <c r="A24" s="286"/>
      <c r="B24" s="289" t="s">
        <v>603</v>
      </c>
      <c r="C24" s="1160">
        <v>3.34</v>
      </c>
      <c r="D24" s="1160">
        <v>3.41</v>
      </c>
      <c r="E24" s="1160">
        <v>3.29</v>
      </c>
      <c r="F24" s="1160">
        <v>3.52</v>
      </c>
      <c r="G24" s="1160">
        <v>3.33</v>
      </c>
      <c r="H24" s="1160">
        <v>3.36</v>
      </c>
      <c r="I24" s="1160">
        <v>3.4</v>
      </c>
      <c r="J24" s="1255">
        <v>3.5</v>
      </c>
      <c r="K24" s="1255">
        <v>3.77</v>
      </c>
      <c r="L24" s="1255">
        <v>4.08</v>
      </c>
      <c r="M24" s="1255">
        <v>4.0999999999999996</v>
      </c>
      <c r="N24" s="1255">
        <v>4.25</v>
      </c>
      <c r="O24" s="1255">
        <v>4.6900000000000004</v>
      </c>
      <c r="P24" s="1255">
        <v>4.84</v>
      </c>
      <c r="Q24" s="1255">
        <v>5.23</v>
      </c>
      <c r="R24" s="1255">
        <v>5.41</v>
      </c>
      <c r="S24" s="1255">
        <v>5.45</v>
      </c>
      <c r="T24" s="1255">
        <v>5.53</v>
      </c>
      <c r="U24" s="1255">
        <v>5.64</v>
      </c>
      <c r="V24" s="1255">
        <v>5.69</v>
      </c>
      <c r="W24" s="1255">
        <v>6.73</v>
      </c>
      <c r="X24" s="1255">
        <v>6.73</v>
      </c>
    </row>
    <row r="25" spans="1:106" ht="13" customHeight="1">
      <c r="B25" s="288" t="s">
        <v>365</v>
      </c>
      <c r="C25" s="274">
        <v>2034914</v>
      </c>
      <c r="D25" s="274">
        <v>2017808</v>
      </c>
      <c r="E25" s="274">
        <v>1983128</v>
      </c>
      <c r="F25" s="274">
        <v>1983302</v>
      </c>
      <c r="G25" s="274">
        <v>1971863</v>
      </c>
      <c r="H25" s="274">
        <v>1952956</v>
      </c>
      <c r="I25" s="274">
        <v>1936855</v>
      </c>
      <c r="J25" s="1253">
        <v>1925912</v>
      </c>
      <c r="K25" s="1253">
        <v>1904124</v>
      </c>
      <c r="L25" s="1253">
        <v>1928678</v>
      </c>
      <c r="M25" s="1253">
        <v>1968306</v>
      </c>
      <c r="N25" s="1253">
        <v>1946117</v>
      </c>
      <c r="O25" s="1253">
        <v>1949502</v>
      </c>
      <c r="P25" s="1253">
        <v>1928631</v>
      </c>
      <c r="Q25" s="1253">
        <v>1905462</v>
      </c>
      <c r="R25" s="1253">
        <v>1882361</v>
      </c>
      <c r="S25" s="1253">
        <v>1865047</v>
      </c>
      <c r="T25" s="1253">
        <v>1814704</v>
      </c>
      <c r="U25" s="1253">
        <v>1812530</v>
      </c>
      <c r="V25" s="1253">
        <v>1801882</v>
      </c>
      <c r="W25" s="1253">
        <v>1784685</v>
      </c>
      <c r="X25" s="1253">
        <v>1754968.0866501001</v>
      </c>
    </row>
    <row r="26" spans="1:106" ht="13" customHeight="1">
      <c r="B26" s="288" t="s">
        <v>213</v>
      </c>
      <c r="C26" s="275">
        <v>451247</v>
      </c>
      <c r="D26" s="275">
        <v>468861</v>
      </c>
      <c r="E26" s="275">
        <v>476569</v>
      </c>
      <c r="F26" s="275">
        <v>523993</v>
      </c>
      <c r="G26" s="275">
        <v>524448</v>
      </c>
      <c r="H26" s="275">
        <v>527096</v>
      </c>
      <c r="I26" s="275">
        <v>518663</v>
      </c>
      <c r="J26" s="1256">
        <v>506927</v>
      </c>
      <c r="K26" s="1256">
        <v>496706</v>
      </c>
      <c r="L26" s="1256">
        <v>505880</v>
      </c>
      <c r="M26" s="1256">
        <v>499447</v>
      </c>
      <c r="N26" s="1256">
        <v>489915</v>
      </c>
      <c r="O26" s="1256">
        <v>496626</v>
      </c>
      <c r="P26" s="1256">
        <v>505262</v>
      </c>
      <c r="Q26" s="1256">
        <v>489956</v>
      </c>
      <c r="R26" s="1256">
        <v>464018</v>
      </c>
      <c r="S26" s="1256">
        <v>458812</v>
      </c>
      <c r="T26" s="1256">
        <v>444799</v>
      </c>
      <c r="U26" s="1256">
        <v>410567</v>
      </c>
      <c r="V26" s="1256">
        <v>411262.69417025527</v>
      </c>
      <c r="W26" s="1256">
        <v>392865.58</v>
      </c>
      <c r="X26" s="1256">
        <v>390291.63535673812</v>
      </c>
    </row>
    <row r="27" spans="1:106" ht="13" customHeight="1">
      <c r="A27" s="270" t="s">
        <v>8</v>
      </c>
      <c r="B27" s="288" t="s">
        <v>601</v>
      </c>
      <c r="C27" s="274">
        <v>6268</v>
      </c>
      <c r="D27" s="274">
        <v>5912</v>
      </c>
      <c r="E27" s="274">
        <v>5793</v>
      </c>
      <c r="F27" s="274">
        <v>6294</v>
      </c>
      <c r="G27" s="274">
        <v>6476</v>
      </c>
      <c r="H27" s="274">
        <v>6618</v>
      </c>
      <c r="I27" s="274">
        <v>6772</v>
      </c>
      <c r="J27" s="1253">
        <v>6686</v>
      </c>
      <c r="K27" s="1253">
        <v>6419</v>
      </c>
      <c r="L27" s="1253">
        <v>6153</v>
      </c>
      <c r="M27" s="1253">
        <v>6131</v>
      </c>
      <c r="N27" s="1253">
        <v>6150</v>
      </c>
      <c r="O27" s="1253">
        <v>6247</v>
      </c>
      <c r="P27" s="1253">
        <v>6439</v>
      </c>
      <c r="Q27" s="1253">
        <v>6167</v>
      </c>
      <c r="R27" s="1253">
        <v>5901</v>
      </c>
      <c r="S27" s="1253">
        <v>5827</v>
      </c>
      <c r="T27" s="1253">
        <v>5494</v>
      </c>
      <c r="U27" s="1253">
        <v>4966</v>
      </c>
      <c r="V27" s="1253">
        <v>5102.2518173164117</v>
      </c>
      <c r="W27" s="1253">
        <v>4957.3536356317218</v>
      </c>
      <c r="X27" s="1253">
        <v>4948.0031893445357</v>
      </c>
    </row>
    <row r="28" spans="1:106" ht="13" customHeight="1">
      <c r="B28" s="288" t="s">
        <v>602</v>
      </c>
      <c r="C28" s="1161">
        <f t="shared" ref="C28:P28" si="12">(C27/C26)*1000</f>
        <v>13.890397055271281</v>
      </c>
      <c r="D28" s="1161">
        <f t="shared" si="12"/>
        <v>12.609280788975836</v>
      </c>
      <c r="E28" s="1161">
        <f t="shared" si="12"/>
        <v>12.155637483764156</v>
      </c>
      <c r="F28" s="1161">
        <f t="shared" si="12"/>
        <v>12.011610842129571</v>
      </c>
      <c r="G28" s="1161">
        <f t="shared" si="12"/>
        <v>12.348221367990726</v>
      </c>
      <c r="H28" s="1161">
        <f t="shared" si="12"/>
        <v>12.555587596946287</v>
      </c>
      <c r="I28" s="1161">
        <f t="shared" si="12"/>
        <v>13.056647572701349</v>
      </c>
      <c r="J28" s="1257">
        <f t="shared" si="12"/>
        <v>13.189275773434835</v>
      </c>
      <c r="K28" s="1257">
        <f t="shared" si="12"/>
        <v>12.923137630711125</v>
      </c>
      <c r="L28" s="1257">
        <f t="shared" si="12"/>
        <v>12.162963548667667</v>
      </c>
      <c r="M28" s="1257">
        <f t="shared" si="12"/>
        <v>12.275576787927447</v>
      </c>
      <c r="N28" s="1257">
        <f t="shared" si="12"/>
        <v>12.553198003735341</v>
      </c>
      <c r="O28" s="1257">
        <f t="shared" si="12"/>
        <v>12.578882297745183</v>
      </c>
      <c r="P28" s="1257">
        <f t="shared" si="12"/>
        <v>12.743883371399393</v>
      </c>
      <c r="Q28" s="1257">
        <f t="shared" ref="Q28:W28" si="13">(Q27/Q26)*1000</f>
        <v>12.586844532978471</v>
      </c>
      <c r="R28" s="1257">
        <f t="shared" si="13"/>
        <v>12.717179074949678</v>
      </c>
      <c r="S28" s="1257">
        <f t="shared" si="13"/>
        <v>12.700190927874598</v>
      </c>
      <c r="T28" s="1257">
        <f t="shared" si="13"/>
        <v>12.351646474025346</v>
      </c>
      <c r="U28" s="1257">
        <f t="shared" si="13"/>
        <v>12.095467974776344</v>
      </c>
      <c r="V28" s="1257">
        <f t="shared" si="13"/>
        <v>12.406308400061622</v>
      </c>
      <c r="W28" s="1257">
        <f t="shared" si="13"/>
        <v>12.618447346880634</v>
      </c>
      <c r="X28" s="1257">
        <f t="shared" ref="X28" si="14">(X27/X26)*1000</f>
        <v>12.677707491276143</v>
      </c>
    </row>
    <row r="29" spans="1:106" ht="13" customHeight="1">
      <c r="A29" s="286"/>
      <c r="B29" s="289" t="s">
        <v>603</v>
      </c>
      <c r="C29" s="1162">
        <v>3.33</v>
      </c>
      <c r="D29" s="1162">
        <v>3.28</v>
      </c>
      <c r="E29" s="1162">
        <v>3.31</v>
      </c>
      <c r="F29" s="1162">
        <v>3.22</v>
      </c>
      <c r="G29" s="1162">
        <v>3.27</v>
      </c>
      <c r="H29" s="1162">
        <v>3.05</v>
      </c>
      <c r="I29" s="1162">
        <v>3.01</v>
      </c>
      <c r="J29" s="1258">
        <v>3.17</v>
      </c>
      <c r="K29" s="1258">
        <v>3.41</v>
      </c>
      <c r="L29" s="1258">
        <v>3.61</v>
      </c>
      <c r="M29" s="1258">
        <v>3.38</v>
      </c>
      <c r="N29" s="1258">
        <v>3.53</v>
      </c>
      <c r="O29" s="1258">
        <v>3.68</v>
      </c>
      <c r="P29" s="1258">
        <v>3.93</v>
      </c>
      <c r="Q29" s="1258">
        <v>4.04</v>
      </c>
      <c r="R29" s="1258">
        <v>4.28</v>
      </c>
      <c r="S29" s="1258">
        <v>4.66</v>
      </c>
      <c r="T29" s="1258">
        <v>4.74</v>
      </c>
      <c r="U29" s="1258">
        <v>4.79</v>
      </c>
      <c r="V29" s="1258">
        <v>4.8099999999999996</v>
      </c>
      <c r="W29" s="1258">
        <v>4.8</v>
      </c>
      <c r="X29" s="1258">
        <v>4.8</v>
      </c>
    </row>
    <row r="30" spans="1:106" ht="13" customHeight="1">
      <c r="B30" s="288" t="s">
        <v>365</v>
      </c>
      <c r="C30" s="274">
        <v>3078524</v>
      </c>
      <c r="D30" s="274">
        <v>3190373</v>
      </c>
      <c r="E30" s="274">
        <v>3335721</v>
      </c>
      <c r="F30" s="274">
        <v>3422557</v>
      </c>
      <c r="G30" s="274">
        <v>3429019</v>
      </c>
      <c r="H30" s="274">
        <v>3594515</v>
      </c>
      <c r="I30" s="274">
        <v>3625627</v>
      </c>
      <c r="J30" s="1253">
        <v>3687340</v>
      </c>
      <c r="K30" s="1253">
        <v>3780806</v>
      </c>
      <c r="L30" s="1253">
        <v>4105582</v>
      </c>
      <c r="M30" s="1253">
        <v>4177499</v>
      </c>
      <c r="N30" s="1253">
        <v>4322258</v>
      </c>
      <c r="O30" s="1253">
        <v>3927361</v>
      </c>
      <c r="P30" s="1253">
        <v>4005315</v>
      </c>
      <c r="Q30" s="1253">
        <v>4315793</v>
      </c>
      <c r="R30" s="1253">
        <v>4318457</v>
      </c>
      <c r="S30" s="1253">
        <v>4319228</v>
      </c>
      <c r="T30" s="1253">
        <v>4330710</v>
      </c>
      <c r="U30" s="1253">
        <v>4384846</v>
      </c>
      <c r="V30" s="1253">
        <v>4456049</v>
      </c>
      <c r="W30" s="1253">
        <v>4450422</v>
      </c>
      <c r="X30" s="1253">
        <v>4484888</v>
      </c>
    </row>
    <row r="31" spans="1:106" ht="13" customHeight="1">
      <c r="B31" s="288" t="s">
        <v>213</v>
      </c>
      <c r="C31" s="275">
        <v>269643</v>
      </c>
      <c r="D31" s="275">
        <v>288318</v>
      </c>
      <c r="E31" s="275">
        <v>313415</v>
      </c>
      <c r="F31" s="275">
        <v>304890</v>
      </c>
      <c r="G31" s="275">
        <v>312092</v>
      </c>
      <c r="H31" s="275">
        <v>321478</v>
      </c>
      <c r="I31" s="275">
        <v>330072</v>
      </c>
      <c r="J31" s="1256">
        <v>355174</v>
      </c>
      <c r="K31" s="1256">
        <v>365555</v>
      </c>
      <c r="L31" s="1256">
        <v>387980</v>
      </c>
      <c r="M31" s="1256">
        <v>410085</v>
      </c>
      <c r="N31" s="1256">
        <v>424100</v>
      </c>
      <c r="O31" s="1256">
        <v>455558</v>
      </c>
      <c r="P31" s="1256">
        <v>463354</v>
      </c>
      <c r="Q31" s="1256">
        <v>481847</v>
      </c>
      <c r="R31" s="1256">
        <v>446199</v>
      </c>
      <c r="S31" s="1256">
        <v>474135</v>
      </c>
      <c r="T31" s="1256">
        <v>479033</v>
      </c>
      <c r="U31" s="1256">
        <v>470464</v>
      </c>
      <c r="V31" s="1256">
        <v>473283</v>
      </c>
      <c r="W31" s="1256">
        <v>464229.435</v>
      </c>
      <c r="X31" s="1256">
        <v>469624.4</v>
      </c>
    </row>
    <row r="32" spans="1:106" ht="13" customHeight="1">
      <c r="A32" s="270" t="s">
        <v>9</v>
      </c>
      <c r="B32" s="288" t="s">
        <v>601</v>
      </c>
      <c r="C32" s="274">
        <v>7307</v>
      </c>
      <c r="D32" s="274">
        <v>7713</v>
      </c>
      <c r="E32" s="274">
        <v>8277</v>
      </c>
      <c r="F32" s="274">
        <v>8204</v>
      </c>
      <c r="G32" s="274">
        <v>8323</v>
      </c>
      <c r="H32" s="274">
        <v>8671</v>
      </c>
      <c r="I32" s="274">
        <v>8793</v>
      </c>
      <c r="J32" s="1253">
        <v>9366</v>
      </c>
      <c r="K32" s="1253">
        <v>9527</v>
      </c>
      <c r="L32" s="1253">
        <v>10189</v>
      </c>
      <c r="M32" s="1253">
        <v>10761</v>
      </c>
      <c r="N32" s="1253">
        <v>11318</v>
      </c>
      <c r="O32" s="1253">
        <v>11999</v>
      </c>
      <c r="P32" s="1253">
        <v>12169</v>
      </c>
      <c r="Q32" s="1253">
        <v>12594</v>
      </c>
      <c r="R32" s="1253">
        <v>11917</v>
      </c>
      <c r="S32" s="1253">
        <v>12445</v>
      </c>
      <c r="T32" s="1253">
        <v>12747</v>
      </c>
      <c r="U32" s="1253">
        <v>12689</v>
      </c>
      <c r="V32" s="1253">
        <v>12579.638048988945</v>
      </c>
      <c r="W32" s="1253">
        <v>12362.62986743134</v>
      </c>
      <c r="X32" s="1253">
        <v>12581.237251994247</v>
      </c>
    </row>
    <row r="33" spans="1:24" ht="13" customHeight="1">
      <c r="B33" s="288" t="s">
        <v>602</v>
      </c>
      <c r="C33" s="1161">
        <f t="shared" ref="C33:P33" si="15">(C32/C31)*1000</f>
        <v>27.098793590043133</v>
      </c>
      <c r="D33" s="1161">
        <f t="shared" si="15"/>
        <v>26.751711651717894</v>
      </c>
      <c r="E33" s="1161">
        <f t="shared" si="15"/>
        <v>26.409074230652646</v>
      </c>
      <c r="F33" s="1161">
        <f t="shared" si="15"/>
        <v>26.908065203844011</v>
      </c>
      <c r="G33" s="1161">
        <f t="shared" si="15"/>
        <v>26.668418286915397</v>
      </c>
      <c r="H33" s="1161">
        <f t="shared" si="15"/>
        <v>26.972296704595649</v>
      </c>
      <c r="I33" s="1161">
        <f t="shared" si="15"/>
        <v>26.639642259870573</v>
      </c>
      <c r="J33" s="1257">
        <f t="shared" si="15"/>
        <v>26.370173492429064</v>
      </c>
      <c r="K33" s="1257">
        <f t="shared" si="15"/>
        <v>26.061741735169811</v>
      </c>
      <c r="L33" s="1257">
        <f t="shared" si="15"/>
        <v>26.261662972318163</v>
      </c>
      <c r="M33" s="1257">
        <f t="shared" si="15"/>
        <v>26.240901276564614</v>
      </c>
      <c r="N33" s="1257">
        <f t="shared" si="15"/>
        <v>26.68710209856166</v>
      </c>
      <c r="O33" s="1257">
        <f t="shared" si="15"/>
        <v>26.339126960782163</v>
      </c>
      <c r="P33" s="1257">
        <f t="shared" si="15"/>
        <v>26.262857340176193</v>
      </c>
      <c r="Q33" s="1257">
        <f t="shared" ref="Q33:W33" si="16">(Q32/Q31)*1000</f>
        <v>26.136927281896536</v>
      </c>
      <c r="R33" s="1257">
        <f t="shared" si="16"/>
        <v>26.707814226387775</v>
      </c>
      <c r="S33" s="1257">
        <f t="shared" si="16"/>
        <v>26.24779862275512</v>
      </c>
      <c r="T33" s="1257">
        <f t="shared" si="16"/>
        <v>26.609857775977854</v>
      </c>
      <c r="U33" s="1257">
        <f t="shared" si="16"/>
        <v>26.971245408787922</v>
      </c>
      <c r="V33" s="1257">
        <f t="shared" si="16"/>
        <v>26.579526517937357</v>
      </c>
      <c r="W33" s="1257">
        <f t="shared" si="16"/>
        <v>26.630430850278461</v>
      </c>
      <c r="X33" s="1257">
        <f t="shared" ref="X33" si="17">(X32/X31)*1000</f>
        <v>26.78999909713858</v>
      </c>
    </row>
    <row r="34" spans="1:24" ht="13" customHeight="1">
      <c r="A34" s="286"/>
      <c r="B34" s="289" t="s">
        <v>603</v>
      </c>
      <c r="C34" s="1162">
        <v>2.4</v>
      </c>
      <c r="D34" s="1162">
        <v>2.57</v>
      </c>
      <c r="E34" s="1162">
        <v>2.48</v>
      </c>
      <c r="F34" s="1162">
        <v>2.5299999999999998</v>
      </c>
      <c r="G34" s="1162">
        <v>2.66</v>
      </c>
      <c r="H34" s="1162">
        <v>2.61</v>
      </c>
      <c r="I34" s="1162">
        <v>2.5099999999999998</v>
      </c>
      <c r="J34" s="1258">
        <v>2.5</v>
      </c>
      <c r="K34" s="1258">
        <v>2.91</v>
      </c>
      <c r="L34" s="1258">
        <v>3.13</v>
      </c>
      <c r="M34" s="1258">
        <v>3.43</v>
      </c>
      <c r="N34" s="1258">
        <v>3.65</v>
      </c>
      <c r="O34" s="1258">
        <v>4.03</v>
      </c>
      <c r="P34" s="1258">
        <v>4.43</v>
      </c>
      <c r="Q34" s="1258">
        <v>4.7699999999999996</v>
      </c>
      <c r="R34" s="1258">
        <v>4.63</v>
      </c>
      <c r="S34" s="1258">
        <v>4.8099999999999996</v>
      </c>
      <c r="T34" s="1258">
        <v>4.91</v>
      </c>
      <c r="U34" s="1258">
        <v>4.96</v>
      </c>
      <c r="V34" s="1258">
        <v>4.9400000000000004</v>
      </c>
      <c r="W34" s="1258">
        <v>5</v>
      </c>
      <c r="X34" s="1258">
        <v>5</v>
      </c>
    </row>
    <row r="35" spans="1:24" ht="12" customHeight="1">
      <c r="A35" s="443"/>
      <c r="B35" s="444"/>
      <c r="C35" s="445"/>
      <c r="D35" s="445"/>
      <c r="E35" s="445"/>
      <c r="F35" s="445"/>
      <c r="G35" s="445"/>
      <c r="H35" s="445"/>
      <c r="I35" s="445"/>
      <c r="J35" s="445"/>
      <c r="K35" s="445"/>
      <c r="L35" s="445"/>
      <c r="M35" s="445"/>
      <c r="N35" s="445"/>
      <c r="O35" s="445"/>
      <c r="P35" s="445"/>
      <c r="Q35" s="445"/>
      <c r="R35" s="445"/>
      <c r="S35" s="445"/>
      <c r="T35" s="445"/>
      <c r="U35" s="445"/>
      <c r="V35" s="287"/>
      <c r="W35" s="287"/>
      <c r="X35" s="287" t="s">
        <v>226</v>
      </c>
    </row>
    <row r="36" spans="1:24" ht="12" customHeight="1" thickBot="1">
      <c r="A36" s="446" t="s">
        <v>228</v>
      </c>
      <c r="B36" s="444"/>
      <c r="C36" s="445"/>
      <c r="D36" s="445"/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</row>
    <row r="37" spans="1:24" ht="22" customHeight="1">
      <c r="A37" s="760" t="s">
        <v>540</v>
      </c>
      <c r="B37" s="758" t="s">
        <v>53</v>
      </c>
      <c r="C37" s="758">
        <v>2000</v>
      </c>
      <c r="D37" s="758">
        <v>2001</v>
      </c>
      <c r="E37" s="758">
        <v>2002</v>
      </c>
      <c r="F37" s="758">
        <v>2003</v>
      </c>
      <c r="G37" s="758">
        <v>2004</v>
      </c>
      <c r="H37" s="758">
        <v>2005</v>
      </c>
      <c r="I37" s="758">
        <v>2006</v>
      </c>
      <c r="J37" s="758">
        <v>2007</v>
      </c>
      <c r="K37" s="758">
        <v>2008</v>
      </c>
      <c r="L37" s="758">
        <v>2009</v>
      </c>
      <c r="M37" s="758">
        <v>2010</v>
      </c>
      <c r="N37" s="758">
        <v>2011</v>
      </c>
      <c r="O37" s="758">
        <v>2012</v>
      </c>
      <c r="P37" s="758">
        <v>2013</v>
      </c>
      <c r="Q37" s="758">
        <v>2014</v>
      </c>
      <c r="R37" s="758">
        <v>2015</v>
      </c>
      <c r="S37" s="758">
        <v>2016</v>
      </c>
      <c r="T37" s="740">
        <v>2017</v>
      </c>
      <c r="U37" s="759" t="s">
        <v>197</v>
      </c>
      <c r="V37" s="759" t="s">
        <v>352</v>
      </c>
      <c r="W37" s="759" t="s">
        <v>351</v>
      </c>
      <c r="X37" s="759" t="s">
        <v>402</v>
      </c>
    </row>
    <row r="38" spans="1:24" ht="3" customHeight="1">
      <c r="A38" s="1003"/>
      <c r="B38" s="757"/>
      <c r="C38" s="757"/>
      <c r="D38" s="757"/>
      <c r="E38" s="757"/>
      <c r="F38" s="757"/>
      <c r="G38" s="757"/>
      <c r="H38" s="757"/>
      <c r="I38" s="757"/>
      <c r="J38" s="757"/>
      <c r="K38" s="757"/>
      <c r="L38" s="757"/>
      <c r="M38" s="757"/>
      <c r="N38" s="757"/>
      <c r="O38" s="757"/>
      <c r="P38" s="757"/>
      <c r="Q38" s="757"/>
      <c r="R38" s="757"/>
      <c r="S38" s="757"/>
      <c r="T38" s="1004"/>
      <c r="U38" s="1005"/>
      <c r="V38" s="1005"/>
      <c r="W38" s="1005"/>
      <c r="X38" s="1005"/>
    </row>
    <row r="39" spans="1:24" ht="14" customHeight="1">
      <c r="B39" s="288" t="s">
        <v>365</v>
      </c>
      <c r="C39" s="274">
        <v>1183908</v>
      </c>
      <c r="D39" s="274">
        <v>1179088</v>
      </c>
      <c r="E39" s="274">
        <v>1207275</v>
      </c>
      <c r="F39" s="274">
        <v>1230543</v>
      </c>
      <c r="G39" s="274">
        <v>1236984</v>
      </c>
      <c r="H39" s="274">
        <v>1269979</v>
      </c>
      <c r="I39" s="274">
        <v>1256101</v>
      </c>
      <c r="J39" s="274">
        <v>1274425</v>
      </c>
      <c r="K39" s="274">
        <v>1262782</v>
      </c>
      <c r="L39" s="274">
        <v>1237593</v>
      </c>
      <c r="M39" s="274">
        <v>1245169</v>
      </c>
      <c r="N39" s="274">
        <v>1226612</v>
      </c>
      <c r="O39" s="274">
        <v>1194404</v>
      </c>
      <c r="P39" s="274">
        <v>1234089</v>
      </c>
      <c r="Q39" s="274">
        <v>1211917</v>
      </c>
      <c r="R39" s="274">
        <v>1194708</v>
      </c>
      <c r="S39" s="274">
        <v>1105018</v>
      </c>
      <c r="T39" s="274">
        <v>1106201</v>
      </c>
      <c r="U39" s="274">
        <v>1093124</v>
      </c>
      <c r="V39" s="274">
        <v>1095920.5</v>
      </c>
      <c r="W39" s="274">
        <v>1085549.6666666667</v>
      </c>
      <c r="X39" s="274">
        <v>1075425</v>
      </c>
    </row>
    <row r="40" spans="1:24" ht="14" customHeight="1">
      <c r="B40" s="288" t="s">
        <v>213</v>
      </c>
      <c r="C40" s="275">
        <v>91890</v>
      </c>
      <c r="D40" s="275">
        <v>95157</v>
      </c>
      <c r="E40" s="275">
        <v>97389</v>
      </c>
      <c r="F40" s="275">
        <v>101826</v>
      </c>
      <c r="G40" s="275">
        <v>109330</v>
      </c>
      <c r="H40" s="275">
        <v>112106</v>
      </c>
      <c r="I40" s="275">
        <v>113801</v>
      </c>
      <c r="J40" s="275">
        <v>118399</v>
      </c>
      <c r="K40" s="275">
        <v>119237</v>
      </c>
      <c r="L40" s="275">
        <v>127316</v>
      </c>
      <c r="M40" s="275">
        <v>123384</v>
      </c>
      <c r="N40" s="275">
        <v>128346</v>
      </c>
      <c r="O40" s="275">
        <v>130530</v>
      </c>
      <c r="P40" s="275">
        <v>125729</v>
      </c>
      <c r="Q40" s="275">
        <v>123360</v>
      </c>
      <c r="R40" s="275">
        <v>119806</v>
      </c>
      <c r="S40" s="275">
        <v>119195</v>
      </c>
      <c r="T40" s="275">
        <v>120748</v>
      </c>
      <c r="U40" s="275">
        <v>119726</v>
      </c>
      <c r="V40" s="275">
        <v>115790.0344341668</v>
      </c>
      <c r="W40" s="275">
        <v>113685.48</v>
      </c>
      <c r="X40" s="275">
        <v>117682.3</v>
      </c>
    </row>
    <row r="41" spans="1:24" ht="14" customHeight="1">
      <c r="A41" s="270" t="s">
        <v>10</v>
      </c>
      <c r="B41" s="288" t="s">
        <v>601</v>
      </c>
      <c r="C41" s="274">
        <v>3194</v>
      </c>
      <c r="D41" s="274">
        <v>3232</v>
      </c>
      <c r="E41" s="274">
        <v>3242</v>
      </c>
      <c r="F41" s="274">
        <v>3496</v>
      </c>
      <c r="G41" s="274">
        <v>3699</v>
      </c>
      <c r="H41" s="274">
        <v>3863</v>
      </c>
      <c r="I41" s="274">
        <v>3839</v>
      </c>
      <c r="J41" s="274">
        <v>4053</v>
      </c>
      <c r="K41" s="274">
        <v>3971</v>
      </c>
      <c r="L41" s="274">
        <v>4175</v>
      </c>
      <c r="M41" s="274">
        <v>4075</v>
      </c>
      <c r="N41" s="274">
        <v>4235</v>
      </c>
      <c r="O41" s="274">
        <v>4350</v>
      </c>
      <c r="P41" s="274">
        <v>4179</v>
      </c>
      <c r="Q41" s="274">
        <v>4170</v>
      </c>
      <c r="R41" s="274">
        <v>3980</v>
      </c>
      <c r="S41" s="274">
        <v>3977</v>
      </c>
      <c r="T41" s="274">
        <v>4009</v>
      </c>
      <c r="U41" s="274">
        <v>4003</v>
      </c>
      <c r="V41" s="274">
        <v>3847.592056242348</v>
      </c>
      <c r="W41" s="274">
        <v>3818.3519517499999</v>
      </c>
      <c r="X41" s="274">
        <v>3940.0390321999998</v>
      </c>
    </row>
    <row r="42" spans="1:24" ht="14" customHeight="1">
      <c r="B42" s="288" t="s">
        <v>602</v>
      </c>
      <c r="C42" s="1161">
        <f t="shared" ref="C42:P42" si="18">(C41/C40)*1000</f>
        <v>34.758950919577757</v>
      </c>
      <c r="D42" s="1161">
        <f t="shared" si="18"/>
        <v>33.964921130342489</v>
      </c>
      <c r="E42" s="1161">
        <f t="shared" si="18"/>
        <v>33.289180502931544</v>
      </c>
      <c r="F42" s="1161">
        <f t="shared" si="18"/>
        <v>34.333077995796756</v>
      </c>
      <c r="G42" s="1161">
        <f t="shared" si="18"/>
        <v>33.833348577700541</v>
      </c>
      <c r="H42" s="1161">
        <f t="shared" si="18"/>
        <v>34.458458958485721</v>
      </c>
      <c r="I42" s="1161">
        <f t="shared" si="18"/>
        <v>33.734325708912927</v>
      </c>
      <c r="J42" s="1161">
        <f t="shared" si="18"/>
        <v>34.23170803807465</v>
      </c>
      <c r="K42" s="1161">
        <f t="shared" si="18"/>
        <v>33.303420918003638</v>
      </c>
      <c r="L42" s="1161">
        <f t="shared" si="18"/>
        <v>32.792422005089698</v>
      </c>
      <c r="M42" s="1161">
        <f t="shared" si="18"/>
        <v>33.026972703105749</v>
      </c>
      <c r="N42" s="1161">
        <f t="shared" si="18"/>
        <v>32.996743178595359</v>
      </c>
      <c r="O42" s="1161">
        <f t="shared" si="18"/>
        <v>33.325672259250744</v>
      </c>
      <c r="P42" s="1161">
        <f t="shared" si="18"/>
        <v>33.238155079575911</v>
      </c>
      <c r="Q42" s="1161">
        <f t="shared" ref="Q42:W42" si="19">(Q41/Q40)*1000</f>
        <v>33.803501945525291</v>
      </c>
      <c r="R42" s="1161">
        <f t="shared" si="19"/>
        <v>33.220372936246932</v>
      </c>
      <c r="S42" s="1161">
        <f t="shared" si="19"/>
        <v>33.365493519023453</v>
      </c>
      <c r="T42" s="1161">
        <f t="shared" si="19"/>
        <v>33.201378076655509</v>
      </c>
      <c r="U42" s="1161">
        <f t="shared" si="19"/>
        <v>33.434675843175249</v>
      </c>
      <c r="V42" s="1161">
        <f t="shared" si="19"/>
        <v>33.229043199135781</v>
      </c>
      <c r="W42" s="1161">
        <f t="shared" si="19"/>
        <v>33.58698007652341</v>
      </c>
      <c r="X42" s="1161">
        <f t="shared" ref="X42" si="20">(X41/X40)*1000</f>
        <v>33.480302749011528</v>
      </c>
    </row>
    <row r="43" spans="1:24" ht="14" customHeight="1">
      <c r="A43" s="286"/>
      <c r="B43" s="289" t="s">
        <v>603</v>
      </c>
      <c r="C43" s="1162">
        <v>1.93</v>
      </c>
      <c r="D43" s="1162">
        <v>2.1800000000000002</v>
      </c>
      <c r="E43" s="1162">
        <v>2.39</v>
      </c>
      <c r="F43" s="1162">
        <v>2.4</v>
      </c>
      <c r="G43" s="1162">
        <v>2.4500000000000002</v>
      </c>
      <c r="H43" s="1162">
        <v>2.4900000000000002</v>
      </c>
      <c r="I43" s="1162">
        <v>2.39</v>
      </c>
      <c r="J43" s="1162">
        <v>2.31</v>
      </c>
      <c r="K43" s="1162">
        <v>2.7</v>
      </c>
      <c r="L43" s="1162">
        <v>2.88</v>
      </c>
      <c r="M43" s="1162">
        <v>3.02</v>
      </c>
      <c r="N43" s="1162">
        <v>3.4</v>
      </c>
      <c r="O43" s="1162">
        <v>3.61</v>
      </c>
      <c r="P43" s="1162">
        <v>3.87</v>
      </c>
      <c r="Q43" s="1162">
        <v>4.25</v>
      </c>
      <c r="R43" s="1162">
        <v>4.09</v>
      </c>
      <c r="S43" s="1162">
        <v>4.32</v>
      </c>
      <c r="T43" s="1162">
        <v>4.25</v>
      </c>
      <c r="U43" s="1162">
        <v>4.28</v>
      </c>
      <c r="V43" s="1162">
        <v>4.2699999999999996</v>
      </c>
      <c r="W43" s="1162">
        <v>4.13</v>
      </c>
      <c r="X43" s="1162">
        <v>4.13</v>
      </c>
    </row>
    <row r="44" spans="1:24" ht="14" customHeight="1">
      <c r="B44" s="288" t="s">
        <v>214</v>
      </c>
      <c r="C44" s="275">
        <v>11899785</v>
      </c>
      <c r="D44" s="275">
        <v>12705402</v>
      </c>
      <c r="E44" s="275">
        <v>12651366</v>
      </c>
      <c r="F44" s="275">
        <v>13059118</v>
      </c>
      <c r="G44" s="275">
        <v>13362491</v>
      </c>
      <c r="H44" s="275">
        <v>13654721</v>
      </c>
      <c r="I44" s="275">
        <v>15842743</v>
      </c>
      <c r="J44" s="275">
        <v>16572273</v>
      </c>
      <c r="K44" s="275">
        <v>17048710</v>
      </c>
      <c r="L44" s="275">
        <v>17206413</v>
      </c>
      <c r="M44" s="275">
        <v>18156674</v>
      </c>
      <c r="N44" s="275">
        <v>19950695</v>
      </c>
      <c r="O44" s="275">
        <v>19846405</v>
      </c>
      <c r="P44" s="275">
        <v>21805630</v>
      </c>
      <c r="Q44" s="275">
        <v>22353253</v>
      </c>
      <c r="R44" s="275">
        <v>23883311</v>
      </c>
      <c r="S44" s="275">
        <v>24752078</v>
      </c>
      <c r="T44" s="275">
        <v>25559765</v>
      </c>
      <c r="U44" s="275">
        <v>27705670</v>
      </c>
      <c r="V44" s="275">
        <v>29468986.058393769</v>
      </c>
      <c r="W44" s="275">
        <v>29468986.058393769</v>
      </c>
      <c r="X44" s="275">
        <v>28938922.256744098</v>
      </c>
    </row>
    <row r="45" spans="1:24" ht="14" customHeight="1">
      <c r="A45" s="270" t="s">
        <v>16</v>
      </c>
      <c r="B45" s="288" t="s">
        <v>604</v>
      </c>
      <c r="C45" s="274">
        <v>178686</v>
      </c>
      <c r="D45" s="274">
        <v>188391</v>
      </c>
      <c r="E45" s="274">
        <v>190915</v>
      </c>
      <c r="F45" s="274">
        <v>197839</v>
      </c>
      <c r="G45" s="274">
        <v>202357</v>
      </c>
      <c r="H45" s="274">
        <v>207086</v>
      </c>
      <c r="I45" s="274">
        <v>245451</v>
      </c>
      <c r="J45" s="274">
        <v>257621</v>
      </c>
      <c r="K45" s="274">
        <v>266541</v>
      </c>
      <c r="L45" s="274">
        <v>268707</v>
      </c>
      <c r="M45" s="274">
        <v>285102</v>
      </c>
      <c r="N45" s="274">
        <v>317654</v>
      </c>
      <c r="O45" s="274">
        <v>314024</v>
      </c>
      <c r="P45" s="274">
        <v>349791</v>
      </c>
      <c r="Q45" s="274">
        <v>358630</v>
      </c>
      <c r="R45" s="274">
        <v>386255</v>
      </c>
      <c r="S45" s="274">
        <v>400980</v>
      </c>
      <c r="T45" s="274">
        <v>415336</v>
      </c>
      <c r="U45" s="274">
        <v>452234</v>
      </c>
      <c r="V45" s="274">
        <v>488484.43735854386</v>
      </c>
      <c r="W45" s="274">
        <v>497525.38752156554</v>
      </c>
      <c r="X45" s="274">
        <v>504112.03933299589</v>
      </c>
    </row>
    <row r="46" spans="1:24" ht="14" customHeight="1">
      <c r="A46" s="270" t="s">
        <v>126</v>
      </c>
      <c r="B46" s="288" t="s">
        <v>605</v>
      </c>
      <c r="C46" s="1159">
        <f t="shared" ref="C46:P46" si="21">(C45/C44)*1000</f>
        <v>15.015901547801073</v>
      </c>
      <c r="D46" s="1159">
        <f t="shared" si="21"/>
        <v>14.827630011234591</v>
      </c>
      <c r="E46" s="1159">
        <f t="shared" si="21"/>
        <v>15.090465329988872</v>
      </c>
      <c r="F46" s="1161">
        <f t="shared" si="21"/>
        <v>15.149491719119164</v>
      </c>
      <c r="G46" s="1161">
        <f t="shared" si="21"/>
        <v>15.143658469068379</v>
      </c>
      <c r="H46" s="1161">
        <f t="shared" si="21"/>
        <v>15.165890244114106</v>
      </c>
      <c r="I46" s="1161">
        <f t="shared" si="21"/>
        <v>15.492961035850925</v>
      </c>
      <c r="J46" s="1161">
        <f t="shared" si="21"/>
        <v>15.545302687205311</v>
      </c>
      <c r="K46" s="1161">
        <f t="shared" si="21"/>
        <v>15.634086098009762</v>
      </c>
      <c r="L46" s="1161">
        <f t="shared" si="21"/>
        <v>15.616677340012703</v>
      </c>
      <c r="M46" s="1161">
        <f t="shared" si="21"/>
        <v>15.702325216611808</v>
      </c>
      <c r="N46" s="1161">
        <f t="shared" si="21"/>
        <v>15.921951591160107</v>
      </c>
      <c r="O46" s="1161">
        <f t="shared" si="21"/>
        <v>15.822714491616996</v>
      </c>
      <c r="P46" s="1161">
        <f t="shared" si="21"/>
        <v>16.041315935379991</v>
      </c>
      <c r="Q46" s="1161">
        <f t="shared" ref="Q46:W46" si="22">(Q45/Q44)*1000</f>
        <v>16.043749873899785</v>
      </c>
      <c r="R46" s="1161">
        <f t="shared" si="22"/>
        <v>16.172590140454144</v>
      </c>
      <c r="S46" s="1161">
        <f t="shared" si="22"/>
        <v>16.199851988184587</v>
      </c>
      <c r="T46" s="1161">
        <f t="shared" si="22"/>
        <v>16.249601668872934</v>
      </c>
      <c r="U46" s="1161">
        <f t="shared" si="22"/>
        <v>16.322796019731701</v>
      </c>
      <c r="V46" s="1161">
        <f t="shared" si="22"/>
        <v>16.576221400715852</v>
      </c>
      <c r="W46" s="1161">
        <f t="shared" si="22"/>
        <v>16.883016827783031</v>
      </c>
      <c r="X46" s="1161">
        <f t="shared" ref="X46" si="23">(X45/X44)*1000</f>
        <v>17.419862248515997</v>
      </c>
    </row>
    <row r="47" spans="1:24" ht="14" customHeight="1">
      <c r="A47" s="286"/>
      <c r="B47" s="289" t="s">
        <v>603</v>
      </c>
      <c r="C47" s="1163">
        <v>2.74</v>
      </c>
      <c r="D47" s="1163">
        <v>2.73</v>
      </c>
      <c r="E47" s="1163">
        <v>2.91</v>
      </c>
      <c r="F47" s="1163">
        <v>2.78</v>
      </c>
      <c r="G47" s="1163">
        <v>3.07</v>
      </c>
      <c r="H47" s="1163">
        <v>3.2</v>
      </c>
      <c r="I47" s="1163">
        <v>3.07</v>
      </c>
      <c r="J47" s="1163">
        <v>3.09</v>
      </c>
      <c r="K47" s="1163">
        <v>3.81</v>
      </c>
      <c r="L47" s="1163">
        <v>3.79</v>
      </c>
      <c r="M47" s="1163">
        <v>3.73</v>
      </c>
      <c r="N47" s="1163">
        <v>3.88</v>
      </c>
      <c r="O47" s="1163">
        <v>4.1500000000000004</v>
      </c>
      <c r="P47" s="1163">
        <v>4.33</v>
      </c>
      <c r="Q47" s="1163">
        <v>4.63</v>
      </c>
      <c r="R47" s="1163">
        <v>4.66</v>
      </c>
      <c r="S47" s="1163">
        <v>4.72</v>
      </c>
      <c r="T47" s="1163">
        <v>4.75</v>
      </c>
      <c r="U47" s="1163">
        <v>4.67</v>
      </c>
      <c r="V47" s="1163">
        <v>4.1399999999999997</v>
      </c>
      <c r="W47" s="1163">
        <v>4.21</v>
      </c>
      <c r="X47" s="1163"/>
    </row>
    <row r="48" spans="1:24" ht="14" customHeight="1">
      <c r="B48" s="288" t="s">
        <v>217</v>
      </c>
      <c r="C48" s="275">
        <v>553872</v>
      </c>
      <c r="D48" s="275">
        <v>570399</v>
      </c>
      <c r="E48" s="275">
        <v>635516</v>
      </c>
      <c r="F48" s="275">
        <v>649791</v>
      </c>
      <c r="G48" s="275">
        <v>674830</v>
      </c>
      <c r="H48" s="275">
        <v>708120</v>
      </c>
      <c r="I48" s="275">
        <v>743671</v>
      </c>
      <c r="J48" s="275">
        <v>753189</v>
      </c>
      <c r="K48" s="275">
        <v>769581</v>
      </c>
      <c r="L48" s="275">
        <v>787007</v>
      </c>
      <c r="M48" s="275">
        <v>787604</v>
      </c>
      <c r="N48" s="275">
        <v>815393</v>
      </c>
      <c r="O48" s="275">
        <v>859630</v>
      </c>
      <c r="P48" s="275">
        <v>859468</v>
      </c>
      <c r="Q48" s="275">
        <v>874941</v>
      </c>
      <c r="R48" s="275">
        <v>886143</v>
      </c>
      <c r="S48" s="275">
        <v>895716</v>
      </c>
      <c r="T48" s="275">
        <v>890154</v>
      </c>
      <c r="U48" s="275">
        <v>896710</v>
      </c>
      <c r="V48" s="275">
        <v>905817.25288921921</v>
      </c>
      <c r="W48" s="275">
        <v>906688.63105782855</v>
      </c>
      <c r="X48" s="275">
        <v>932744.5855039435</v>
      </c>
    </row>
    <row r="49" spans="1:24" ht="14" customHeight="1">
      <c r="A49" s="270" t="s">
        <v>120</v>
      </c>
      <c r="B49" s="288" t="s">
        <v>604</v>
      </c>
      <c r="C49" s="274">
        <v>903216</v>
      </c>
      <c r="D49" s="274">
        <v>989706</v>
      </c>
      <c r="E49" s="274">
        <v>1051482</v>
      </c>
      <c r="F49" s="274">
        <v>1104820</v>
      </c>
      <c r="G49" s="274">
        <v>1164973</v>
      </c>
      <c r="H49" s="274">
        <v>1236836</v>
      </c>
      <c r="I49" s="274">
        <v>1346991</v>
      </c>
      <c r="J49" s="274">
        <v>1455815</v>
      </c>
      <c r="K49" s="274">
        <v>1565528</v>
      </c>
      <c r="L49" s="274">
        <v>1652112</v>
      </c>
      <c r="M49" s="274">
        <v>1678372</v>
      </c>
      <c r="N49" s="274">
        <v>1755529</v>
      </c>
      <c r="O49" s="274">
        <v>1790670</v>
      </c>
      <c r="P49" s="274">
        <v>1807806</v>
      </c>
      <c r="Q49" s="274">
        <v>1840226</v>
      </c>
      <c r="R49" s="274">
        <v>1903177</v>
      </c>
      <c r="S49" s="274">
        <v>1954232</v>
      </c>
      <c r="T49" s="274">
        <v>2013674</v>
      </c>
      <c r="U49" s="274">
        <v>2067143</v>
      </c>
      <c r="V49" s="274">
        <v>2121365.8522205013</v>
      </c>
      <c r="W49" s="274">
        <v>2135881.3208302036</v>
      </c>
      <c r="X49" s="274">
        <v>2184934.5376475886</v>
      </c>
    </row>
    <row r="50" spans="1:24" ht="14" customHeight="1">
      <c r="A50" s="270" t="s">
        <v>633</v>
      </c>
      <c r="B50" s="288" t="s">
        <v>606</v>
      </c>
      <c r="C50" s="275">
        <f t="shared" ref="C50:P50" si="24">(C49/C48)*1000</f>
        <v>1630.7305659069245</v>
      </c>
      <c r="D50" s="275">
        <f t="shared" si="24"/>
        <v>1735.1117375731724</v>
      </c>
      <c r="E50" s="275">
        <f t="shared" si="24"/>
        <v>1654.5326946921873</v>
      </c>
      <c r="F50" s="275">
        <f t="shared" si="24"/>
        <v>1700.2697790520335</v>
      </c>
      <c r="G50" s="275">
        <f t="shared" si="24"/>
        <v>1726.3207029918647</v>
      </c>
      <c r="H50" s="275">
        <f t="shared" si="24"/>
        <v>1746.6474608823364</v>
      </c>
      <c r="I50" s="275">
        <f t="shared" si="24"/>
        <v>1811.2727267837524</v>
      </c>
      <c r="J50" s="275">
        <f t="shared" si="24"/>
        <v>1932.8681114567526</v>
      </c>
      <c r="K50" s="275">
        <f t="shared" si="24"/>
        <v>2034.2602013303344</v>
      </c>
      <c r="L50" s="275">
        <f t="shared" si="24"/>
        <v>2099.2341872435695</v>
      </c>
      <c r="M50" s="275">
        <f t="shared" si="24"/>
        <v>2130.9846064773669</v>
      </c>
      <c r="N50" s="275">
        <f t="shared" si="24"/>
        <v>2152.9851249642807</v>
      </c>
      <c r="O50" s="275">
        <f t="shared" si="24"/>
        <v>2083.0706234077452</v>
      </c>
      <c r="P50" s="275">
        <f t="shared" si="24"/>
        <v>2103.4011737493429</v>
      </c>
      <c r="Q50" s="275">
        <f t="shared" ref="Q50:W50" si="25">(Q49/Q48)*1000</f>
        <v>2103.2572482030218</v>
      </c>
      <c r="R50" s="275">
        <f t="shared" si="25"/>
        <v>2147.7086655314097</v>
      </c>
      <c r="S50" s="275">
        <f t="shared" si="25"/>
        <v>2181.754038110294</v>
      </c>
      <c r="T50" s="275">
        <f t="shared" si="25"/>
        <v>2262.1636256198367</v>
      </c>
      <c r="U50" s="275">
        <f t="shared" si="25"/>
        <v>2305.2525342641434</v>
      </c>
      <c r="V50" s="275">
        <f t="shared" si="25"/>
        <v>2341.9357993614444</v>
      </c>
      <c r="W50" s="275">
        <f t="shared" si="25"/>
        <v>2355.6943890851294</v>
      </c>
      <c r="X50" s="275">
        <f t="shared" ref="X50" si="26">(X49/X48)*1000</f>
        <v>2342.4789289632931</v>
      </c>
    </row>
    <row r="51" spans="1:24" ht="14" customHeight="1">
      <c r="A51" s="286"/>
      <c r="B51" s="289" t="s">
        <v>607</v>
      </c>
      <c r="C51" s="1163">
        <v>0.78</v>
      </c>
      <c r="D51" s="1163">
        <v>0.79</v>
      </c>
      <c r="E51" s="1163">
        <v>0.8</v>
      </c>
      <c r="F51" s="1163">
        <v>0.8</v>
      </c>
      <c r="G51" s="1163">
        <v>0.83</v>
      </c>
      <c r="H51" s="1163">
        <v>0.86</v>
      </c>
      <c r="I51" s="1163">
        <v>0.86</v>
      </c>
      <c r="J51" s="1163">
        <v>0.86</v>
      </c>
      <c r="K51" s="1163">
        <v>0.92</v>
      </c>
      <c r="L51" s="1163">
        <v>0.97</v>
      </c>
      <c r="M51" s="1163">
        <v>0.98</v>
      </c>
      <c r="N51" s="1163">
        <v>1.01</v>
      </c>
      <c r="O51" s="1163">
        <v>1.07</v>
      </c>
      <c r="P51" s="1163">
        <v>1.1399999999999999</v>
      </c>
      <c r="Q51" s="1163">
        <v>1.1499999999999999</v>
      </c>
      <c r="R51" s="1163">
        <v>1.21</v>
      </c>
      <c r="S51" s="1163">
        <v>1.24</v>
      </c>
      <c r="T51" s="1163">
        <v>1.29</v>
      </c>
      <c r="U51" s="1163">
        <v>1.31</v>
      </c>
      <c r="V51" s="1163">
        <v>1.34</v>
      </c>
      <c r="W51" s="1163">
        <v>1.37</v>
      </c>
      <c r="X51" s="1163">
        <v>1.37</v>
      </c>
    </row>
    <row r="52" spans="1:24" ht="14" customHeight="1">
      <c r="B52" s="288" t="s">
        <v>222</v>
      </c>
      <c r="C52" s="275">
        <v>1825696</v>
      </c>
      <c r="D52" s="275">
        <v>1936439</v>
      </c>
      <c r="E52" s="275">
        <v>1784549</v>
      </c>
      <c r="F52" s="275">
        <v>1774369</v>
      </c>
      <c r="G52" s="275">
        <v>1831357</v>
      </c>
      <c r="H52" s="275">
        <v>1995906</v>
      </c>
      <c r="I52" s="275">
        <v>1980553</v>
      </c>
      <c r="J52" s="275">
        <v>2208305</v>
      </c>
      <c r="K52" s="275">
        <v>2325284</v>
      </c>
      <c r="L52" s="275">
        <v>2513106</v>
      </c>
      <c r="M52" s="275">
        <v>2481124</v>
      </c>
      <c r="N52" s="275">
        <v>2573193</v>
      </c>
      <c r="O52" s="275">
        <v>2636389</v>
      </c>
      <c r="P52" s="275">
        <v>2391039</v>
      </c>
      <c r="Q52" s="275">
        <v>2894758</v>
      </c>
      <c r="R52" s="275">
        <v>2372976</v>
      </c>
      <c r="S52" s="275">
        <v>2420549</v>
      </c>
      <c r="T52" s="275">
        <v>2296839</v>
      </c>
      <c r="U52" s="275">
        <v>2365529</v>
      </c>
      <c r="V52" s="275">
        <v>2254979.6077522226</v>
      </c>
      <c r="W52" s="275">
        <v>2131028.96</v>
      </c>
      <c r="X52" s="275">
        <v>2119402.2000000002</v>
      </c>
    </row>
    <row r="53" spans="1:24" ht="14" customHeight="1">
      <c r="A53" s="270" t="s">
        <v>634</v>
      </c>
      <c r="B53" s="288" t="s">
        <v>604</v>
      </c>
      <c r="C53" s="274">
        <v>3110</v>
      </c>
      <c r="D53" s="274">
        <v>3399</v>
      </c>
      <c r="E53" s="274">
        <v>3165</v>
      </c>
      <c r="F53" s="274">
        <v>3103</v>
      </c>
      <c r="G53" s="274">
        <v>3248</v>
      </c>
      <c r="H53" s="274">
        <v>3597</v>
      </c>
      <c r="I53" s="274">
        <v>3510</v>
      </c>
      <c r="J53" s="274">
        <v>3895</v>
      </c>
      <c r="K53" s="274">
        <v>4019</v>
      </c>
      <c r="L53" s="274">
        <v>4387</v>
      </c>
      <c r="M53" s="274">
        <v>4352</v>
      </c>
      <c r="N53" s="274">
        <v>4661</v>
      </c>
      <c r="O53" s="274">
        <v>4797</v>
      </c>
      <c r="P53" s="274">
        <v>4420</v>
      </c>
      <c r="Q53" s="274">
        <v>4485</v>
      </c>
      <c r="R53" s="274">
        <v>4438</v>
      </c>
      <c r="S53" s="274">
        <v>4508</v>
      </c>
      <c r="T53" s="274">
        <v>4314</v>
      </c>
      <c r="U53" s="274">
        <v>4575</v>
      </c>
      <c r="V53" s="274">
        <v>4453.0293069745203</v>
      </c>
      <c r="W53" s="274">
        <v>4351.674739344</v>
      </c>
      <c r="X53" s="274">
        <v>4403.3227581280007</v>
      </c>
    </row>
    <row r="54" spans="1:24" ht="14" customHeight="1">
      <c r="A54" s="270" t="s">
        <v>9</v>
      </c>
      <c r="B54" s="288" t="s">
        <v>608</v>
      </c>
      <c r="C54" s="1159">
        <f t="shared" ref="C54:P54" si="27">(C53/C52)*1000</f>
        <v>1.70345994075684</v>
      </c>
      <c r="D54" s="1159">
        <f t="shared" si="27"/>
        <v>1.7552837967010579</v>
      </c>
      <c r="E54" s="1159">
        <f t="shared" si="27"/>
        <v>1.7735573525860036</v>
      </c>
      <c r="F54" s="1159">
        <f t="shared" si="27"/>
        <v>1.7487906968618139</v>
      </c>
      <c r="G54" s="1159">
        <f t="shared" si="27"/>
        <v>1.7735482486484067</v>
      </c>
      <c r="H54" s="1159">
        <f t="shared" si="27"/>
        <v>1.8021890810489072</v>
      </c>
      <c r="I54" s="1159">
        <f t="shared" si="27"/>
        <v>1.7722323007766012</v>
      </c>
      <c r="J54" s="1159">
        <f t="shared" si="27"/>
        <v>1.7637962147438873</v>
      </c>
      <c r="K54" s="1159">
        <f t="shared" si="27"/>
        <v>1.7283910266444873</v>
      </c>
      <c r="L54" s="1159">
        <f t="shared" si="27"/>
        <v>1.7456486117179297</v>
      </c>
      <c r="M54" s="1159">
        <f t="shared" si="27"/>
        <v>1.7540437317925264</v>
      </c>
      <c r="N54" s="1159">
        <f t="shared" si="27"/>
        <v>1.8113682106239213</v>
      </c>
      <c r="O54" s="1159">
        <f t="shared" si="27"/>
        <v>1.8195342189638934</v>
      </c>
      <c r="P54" s="1159">
        <f t="shared" si="27"/>
        <v>1.8485687602753447</v>
      </c>
      <c r="Q54" s="1159">
        <f t="shared" ref="Q54:W54" si="28">(Q53/Q52)*1000</f>
        <v>1.5493523120067376</v>
      </c>
      <c r="R54" s="1159">
        <f t="shared" si="28"/>
        <v>1.8702254047238573</v>
      </c>
      <c r="S54" s="1159">
        <f t="shared" si="28"/>
        <v>1.8623874170694334</v>
      </c>
      <c r="T54" s="1159">
        <f t="shared" si="28"/>
        <v>1.8782335200682327</v>
      </c>
      <c r="U54" s="1159">
        <f t="shared" si="28"/>
        <v>1.9340282871188643</v>
      </c>
      <c r="V54" s="1159">
        <f t="shared" si="28"/>
        <v>1.9747536925237772</v>
      </c>
      <c r="W54" s="1159">
        <f t="shared" si="28"/>
        <v>2.0420533090005497</v>
      </c>
      <c r="X54" s="1159">
        <f t="shared" ref="X54" si="29">(X53/X52)*1000</f>
        <v>2.0776248878707402</v>
      </c>
    </row>
    <row r="55" spans="1:24" ht="14" customHeight="1">
      <c r="A55" s="286"/>
      <c r="B55" s="289" t="s">
        <v>555</v>
      </c>
      <c r="C55" s="1162">
        <v>5.69</v>
      </c>
      <c r="D55" s="1162">
        <v>4.95</v>
      </c>
      <c r="E55" s="1162">
        <v>5.05</v>
      </c>
      <c r="F55" s="1162">
        <v>4.78</v>
      </c>
      <c r="G55" s="1162">
        <v>4.58</v>
      </c>
      <c r="H55" s="1162">
        <v>5.21</v>
      </c>
      <c r="I55" s="1162">
        <v>7.68</v>
      </c>
      <c r="J55" s="1162">
        <v>8.33</v>
      </c>
      <c r="K55" s="1162">
        <v>8.4700000000000006</v>
      </c>
      <c r="L55" s="1162">
        <v>5.51</v>
      </c>
      <c r="M55" s="1162">
        <v>5.83</v>
      </c>
      <c r="N55" s="1162">
        <v>6.65</v>
      </c>
      <c r="O55" s="1162">
        <v>6.71</v>
      </c>
      <c r="P55" s="1162">
        <v>7.28</v>
      </c>
      <c r="Q55" s="1162">
        <v>7.75</v>
      </c>
      <c r="R55" s="1162">
        <v>8.09</v>
      </c>
      <c r="S55" s="1162">
        <v>7.59</v>
      </c>
      <c r="T55" s="1162">
        <v>7.88</v>
      </c>
      <c r="U55" s="1162">
        <v>7.92</v>
      </c>
      <c r="V55" s="1162">
        <v>7.27</v>
      </c>
      <c r="W55" s="1162">
        <v>6.16</v>
      </c>
      <c r="X55" s="1162">
        <v>6.16</v>
      </c>
    </row>
    <row r="56" spans="1:24" ht="14" customHeight="1">
      <c r="B56" s="288" t="s">
        <v>222</v>
      </c>
      <c r="C56" s="275">
        <v>484051</v>
      </c>
      <c r="D56" s="275">
        <v>519736</v>
      </c>
      <c r="E56" s="275">
        <v>402772</v>
      </c>
      <c r="F56" s="275">
        <v>413808</v>
      </c>
      <c r="G56" s="275">
        <v>399255</v>
      </c>
      <c r="H56" s="275">
        <v>388716</v>
      </c>
      <c r="I56" s="275">
        <v>400609</v>
      </c>
      <c r="J56" s="275">
        <v>452090</v>
      </c>
      <c r="K56" s="275">
        <v>444255</v>
      </c>
      <c r="L56" s="275">
        <v>447983</v>
      </c>
      <c r="M56" s="275">
        <v>403510</v>
      </c>
      <c r="N56" s="275">
        <v>434702</v>
      </c>
      <c r="O56" s="275">
        <v>449117</v>
      </c>
      <c r="P56" s="275">
        <v>415602</v>
      </c>
      <c r="Q56" s="275">
        <v>485141</v>
      </c>
      <c r="R56" s="275">
        <v>365636</v>
      </c>
      <c r="S56" s="275">
        <v>374408</v>
      </c>
      <c r="T56" s="275">
        <v>373971</v>
      </c>
      <c r="U56" s="275">
        <v>356929</v>
      </c>
      <c r="V56" s="275">
        <v>340347.22665455414</v>
      </c>
      <c r="W56" s="275">
        <v>331804.37</v>
      </c>
      <c r="X56" s="275">
        <v>338242.3</v>
      </c>
    </row>
    <row r="57" spans="1:24" ht="14" customHeight="1">
      <c r="A57" s="270" t="s">
        <v>634</v>
      </c>
      <c r="B57" s="288" t="s">
        <v>604</v>
      </c>
      <c r="C57" s="274">
        <v>742</v>
      </c>
      <c r="D57" s="274">
        <v>760</v>
      </c>
      <c r="E57" s="274">
        <v>628</v>
      </c>
      <c r="F57" s="274">
        <v>634</v>
      </c>
      <c r="G57" s="274">
        <v>622</v>
      </c>
      <c r="H57" s="274">
        <v>604</v>
      </c>
      <c r="I57" s="274">
        <v>623</v>
      </c>
      <c r="J57" s="274">
        <v>740</v>
      </c>
      <c r="K57" s="274">
        <v>704</v>
      </c>
      <c r="L57" s="274">
        <v>696</v>
      </c>
      <c r="M57" s="274">
        <v>632</v>
      </c>
      <c r="N57" s="274">
        <v>677</v>
      </c>
      <c r="O57" s="274">
        <v>745</v>
      </c>
      <c r="P57" s="274">
        <v>726</v>
      </c>
      <c r="Q57" s="274">
        <v>745</v>
      </c>
      <c r="R57" s="274">
        <v>656</v>
      </c>
      <c r="S57" s="274">
        <v>670</v>
      </c>
      <c r="T57" s="274">
        <v>681</v>
      </c>
      <c r="U57" s="274">
        <v>660</v>
      </c>
      <c r="V57" s="274">
        <v>657.10990950854966</v>
      </c>
      <c r="W57" s="274">
        <v>664.5561372023999</v>
      </c>
      <c r="X57" s="274">
        <v>672.83795209999994</v>
      </c>
    </row>
    <row r="58" spans="1:24" ht="14" customHeight="1">
      <c r="A58" s="270" t="s">
        <v>10</v>
      </c>
      <c r="B58" s="288" t="s">
        <v>609</v>
      </c>
      <c r="C58" s="1159">
        <f t="shared" ref="C58:P58" si="30">(C57/C56)*1000</f>
        <v>1.5328963270399194</v>
      </c>
      <c r="D58" s="1159">
        <f t="shared" si="30"/>
        <v>1.4622808502778335</v>
      </c>
      <c r="E58" s="1159">
        <f t="shared" si="30"/>
        <v>1.5591947801733983</v>
      </c>
      <c r="F58" s="1159">
        <f t="shared" si="30"/>
        <v>1.5321115106522831</v>
      </c>
      <c r="G58" s="1159">
        <f t="shared" si="30"/>
        <v>1.5579015917145684</v>
      </c>
      <c r="H58" s="1159">
        <f t="shared" si="30"/>
        <v>1.5538336471871494</v>
      </c>
      <c r="I58" s="1159">
        <f t="shared" si="30"/>
        <v>1.5551323110564166</v>
      </c>
      <c r="J58" s="1159">
        <f t="shared" si="30"/>
        <v>1.6368422216815235</v>
      </c>
      <c r="K58" s="1159">
        <f t="shared" si="30"/>
        <v>1.5846754679182</v>
      </c>
      <c r="L58" s="1159">
        <f t="shared" si="30"/>
        <v>1.5536303832957947</v>
      </c>
      <c r="M58" s="1159">
        <f t="shared" si="30"/>
        <v>1.5662561026988178</v>
      </c>
      <c r="N58" s="1159">
        <f t="shared" si="30"/>
        <v>1.5573887398723725</v>
      </c>
      <c r="O58" s="1159">
        <f t="shared" si="30"/>
        <v>1.6588105104015212</v>
      </c>
      <c r="P58" s="1159">
        <f t="shared" si="30"/>
        <v>1.7468635858345243</v>
      </c>
      <c r="Q58" s="1159">
        <f t="shared" ref="Q58:W58" si="31">(Q57/Q56)*1000</f>
        <v>1.5356360315866933</v>
      </c>
      <c r="R58" s="1159">
        <f t="shared" si="31"/>
        <v>1.7941340568215383</v>
      </c>
      <c r="S58" s="1159">
        <f t="shared" si="31"/>
        <v>1.7894916775282579</v>
      </c>
      <c r="T58" s="1159">
        <f t="shared" si="31"/>
        <v>1.8209968152610765</v>
      </c>
      <c r="U58" s="1159">
        <f t="shared" si="31"/>
        <v>1.8491072454185566</v>
      </c>
      <c r="V58" s="1159">
        <f t="shared" si="31"/>
        <v>1.9307044631085053</v>
      </c>
      <c r="W58" s="1159">
        <f t="shared" si="31"/>
        <v>2.0028552885014745</v>
      </c>
      <c r="X58" s="1159">
        <f t="shared" ref="X58" si="32">(X57/X56)*1000</f>
        <v>1.9892188295195485</v>
      </c>
    </row>
    <row r="59" spans="1:24" ht="14" customHeight="1">
      <c r="A59" s="286"/>
      <c r="B59" s="289" t="s">
        <v>555</v>
      </c>
      <c r="C59" s="1162">
        <v>2.68</v>
      </c>
      <c r="D59" s="1162">
        <v>3.16</v>
      </c>
      <c r="E59" s="1162">
        <v>2.86</v>
      </c>
      <c r="F59" s="1162">
        <v>2.36</v>
      </c>
      <c r="G59" s="1162">
        <v>1.98</v>
      </c>
      <c r="H59" s="1162">
        <v>2.23</v>
      </c>
      <c r="I59" s="1162">
        <v>2.38</v>
      </c>
      <c r="J59" s="1162">
        <v>2.79</v>
      </c>
      <c r="K59" s="1162">
        <v>2.92</v>
      </c>
      <c r="L59" s="1162">
        <v>2.2999999999999998</v>
      </c>
      <c r="M59" s="1162">
        <v>2.59</v>
      </c>
      <c r="N59" s="1162">
        <v>2.82</v>
      </c>
      <c r="O59" s="1162">
        <v>2.84</v>
      </c>
      <c r="P59" s="1162">
        <v>2.75</v>
      </c>
      <c r="Q59" s="1162">
        <v>2.84</v>
      </c>
      <c r="R59" s="1162">
        <v>3</v>
      </c>
      <c r="S59" s="1162">
        <v>3.12</v>
      </c>
      <c r="T59" s="1162">
        <v>3.1</v>
      </c>
      <c r="U59" s="1162">
        <v>3.28</v>
      </c>
      <c r="V59" s="1162">
        <v>3.13</v>
      </c>
      <c r="W59" s="1162">
        <v>3.18</v>
      </c>
      <c r="X59" s="1162">
        <v>3.18</v>
      </c>
    </row>
    <row r="60" spans="1:24" ht="14" customHeight="1">
      <c r="B60" s="288" t="s">
        <v>222</v>
      </c>
      <c r="C60" s="275">
        <v>7371783</v>
      </c>
      <c r="D60" s="275">
        <v>7431849</v>
      </c>
      <c r="E60" s="275">
        <v>6658609</v>
      </c>
      <c r="F60" s="275">
        <v>6683557</v>
      </c>
      <c r="G60" s="275">
        <v>6645652</v>
      </c>
      <c r="H60" s="275">
        <v>6333240</v>
      </c>
      <c r="I60" s="275">
        <v>6054839</v>
      </c>
      <c r="J60" s="275">
        <v>6468169</v>
      </c>
      <c r="K60" s="275">
        <v>5869896</v>
      </c>
      <c r="L60" s="275">
        <v>6035367</v>
      </c>
      <c r="M60" s="275">
        <v>6004149</v>
      </c>
      <c r="N60" s="275">
        <v>5985893</v>
      </c>
      <c r="O60" s="275">
        <v>6618656</v>
      </c>
      <c r="P60" s="275">
        <v>6104258</v>
      </c>
      <c r="Q60" s="275">
        <v>5741017</v>
      </c>
      <c r="R60" s="275">
        <v>5162592</v>
      </c>
      <c r="S60" s="275">
        <v>5575610</v>
      </c>
      <c r="T60" s="275">
        <v>4574331</v>
      </c>
      <c r="U60" s="275">
        <v>4559586</v>
      </c>
      <c r="V60" s="275">
        <v>4304514.7342722956</v>
      </c>
      <c r="W60" s="275">
        <v>4099800.59</v>
      </c>
      <c r="X60" s="275">
        <v>4237001.4000000004</v>
      </c>
    </row>
    <row r="61" spans="1:24" ht="14" customHeight="1">
      <c r="A61" s="270" t="s">
        <v>634</v>
      </c>
      <c r="B61" s="288" t="s">
        <v>604</v>
      </c>
      <c r="C61" s="274">
        <v>12361</v>
      </c>
      <c r="D61" s="274">
        <v>12577</v>
      </c>
      <c r="E61" s="274">
        <v>11307</v>
      </c>
      <c r="F61" s="274">
        <v>11319</v>
      </c>
      <c r="G61" s="274">
        <v>11237</v>
      </c>
      <c r="H61" s="274">
        <v>10912</v>
      </c>
      <c r="I61" s="274">
        <v>10374</v>
      </c>
      <c r="J61" s="274">
        <v>10895</v>
      </c>
      <c r="K61" s="274">
        <v>10085</v>
      </c>
      <c r="L61" s="274">
        <v>10279</v>
      </c>
      <c r="M61" s="274">
        <v>10218</v>
      </c>
      <c r="N61" s="274">
        <v>10292</v>
      </c>
      <c r="O61" s="274">
        <v>11029</v>
      </c>
      <c r="P61" s="274">
        <v>10403</v>
      </c>
      <c r="Q61" s="274">
        <v>9975</v>
      </c>
      <c r="R61" s="274">
        <v>8954</v>
      </c>
      <c r="S61" s="274">
        <v>9352</v>
      </c>
      <c r="T61" s="274">
        <v>8138</v>
      </c>
      <c r="U61" s="274">
        <v>8056</v>
      </c>
      <c r="V61" s="274">
        <v>7750.170107576334</v>
      </c>
      <c r="W61" s="274">
        <v>7466.4020324688881</v>
      </c>
      <c r="X61" s="274">
        <v>7690.2523709422921</v>
      </c>
    </row>
    <row r="62" spans="1:24" ht="14" customHeight="1">
      <c r="A62" s="270" t="s">
        <v>5</v>
      </c>
      <c r="B62" s="288" t="s">
        <v>610</v>
      </c>
      <c r="C62" s="1159">
        <f t="shared" ref="C62:P62" si="33">(C61/C60)*1000</f>
        <v>1.6767992221149211</v>
      </c>
      <c r="D62" s="1159">
        <f t="shared" si="33"/>
        <v>1.6923110251567275</v>
      </c>
      <c r="E62" s="1159">
        <f t="shared" si="33"/>
        <v>1.6981024114796348</v>
      </c>
      <c r="F62" s="1159">
        <f t="shared" si="33"/>
        <v>1.6935592828788624</v>
      </c>
      <c r="G62" s="1159">
        <f t="shared" si="33"/>
        <v>1.6908799919105002</v>
      </c>
      <c r="H62" s="1159">
        <f t="shared" si="33"/>
        <v>1.7229727595985627</v>
      </c>
      <c r="I62" s="1159">
        <f t="shared" si="33"/>
        <v>1.713340354714634</v>
      </c>
      <c r="J62" s="1159">
        <f t="shared" si="33"/>
        <v>1.6844024947400107</v>
      </c>
      <c r="K62" s="1159">
        <f t="shared" si="33"/>
        <v>1.7180883613610871</v>
      </c>
      <c r="L62" s="1159">
        <f t="shared" si="33"/>
        <v>1.7031275811396391</v>
      </c>
      <c r="M62" s="1159">
        <f t="shared" si="33"/>
        <v>1.7018231892646236</v>
      </c>
      <c r="N62" s="1159">
        <f t="shared" si="33"/>
        <v>1.7193758725723964</v>
      </c>
      <c r="O62" s="1159">
        <f t="shared" si="33"/>
        <v>1.6663503889611426</v>
      </c>
      <c r="P62" s="1159">
        <f t="shared" si="33"/>
        <v>1.7042202344658435</v>
      </c>
      <c r="Q62" s="1159">
        <f t="shared" ref="Q62:W62" si="34">(Q61/Q60)*1000</f>
        <v>1.7374970323202317</v>
      </c>
      <c r="R62" s="1159">
        <f t="shared" si="34"/>
        <v>1.7344000842987399</v>
      </c>
      <c r="S62" s="1159">
        <f t="shared" si="34"/>
        <v>1.6773052634599621</v>
      </c>
      <c r="T62" s="1159">
        <f t="shared" si="34"/>
        <v>1.7790579649789227</v>
      </c>
      <c r="U62" s="1159">
        <f t="shared" si="34"/>
        <v>1.7668270759669849</v>
      </c>
      <c r="V62" s="1159">
        <f t="shared" si="34"/>
        <v>1.8004747540692407</v>
      </c>
      <c r="W62" s="1159">
        <f t="shared" si="34"/>
        <v>1.8211622415686537</v>
      </c>
      <c r="X62" s="1159">
        <f t="shared" ref="X62" si="35">(X61/X60)*1000</f>
        <v>1.8150223813809199</v>
      </c>
    </row>
    <row r="63" spans="1:24" ht="14" customHeight="1" thickBot="1">
      <c r="A63" s="763"/>
      <c r="B63" s="764" t="s">
        <v>555</v>
      </c>
      <c r="C63" s="1164">
        <v>1.49</v>
      </c>
      <c r="D63" s="1164">
        <v>1.38</v>
      </c>
      <c r="E63" s="1164">
        <v>1.38</v>
      </c>
      <c r="F63" s="1164">
        <v>1.07</v>
      </c>
      <c r="G63" s="1164">
        <v>1.63</v>
      </c>
      <c r="H63" s="1164">
        <v>1.71</v>
      </c>
      <c r="I63" s="1164">
        <v>1.72</v>
      </c>
      <c r="J63" s="1164">
        <v>1.96</v>
      </c>
      <c r="K63" s="1164">
        <v>2.08</v>
      </c>
      <c r="L63" s="1164">
        <v>1.83</v>
      </c>
      <c r="M63" s="1164">
        <v>2.0299999999999998</v>
      </c>
      <c r="N63" s="1164">
        <v>2.21</v>
      </c>
      <c r="O63" s="1164">
        <v>2.34</v>
      </c>
      <c r="P63" s="1164">
        <v>2.5499999999999998</v>
      </c>
      <c r="Q63" s="1164">
        <v>2.5</v>
      </c>
      <c r="R63" s="1164">
        <v>2.4700000000000002</v>
      </c>
      <c r="S63" s="1164">
        <v>2.64</v>
      </c>
      <c r="T63" s="1164">
        <v>2.8</v>
      </c>
      <c r="U63" s="1164">
        <v>2.92</v>
      </c>
      <c r="V63" s="1164">
        <v>3.14</v>
      </c>
      <c r="W63" s="1164">
        <v>3.02</v>
      </c>
      <c r="X63" s="1164">
        <v>3.02</v>
      </c>
    </row>
    <row r="64" spans="1:24" ht="9" customHeight="1">
      <c r="A64" s="999" t="s">
        <v>538</v>
      </c>
      <c r="B64" s="1001"/>
      <c r="C64" s="1006"/>
      <c r="D64" s="1007" t="s">
        <v>52</v>
      </c>
      <c r="E64" s="1006"/>
      <c r="F64" s="1007"/>
      <c r="G64" s="1006"/>
      <c r="H64" s="1007"/>
      <c r="I64" s="1006"/>
      <c r="J64" s="1006"/>
      <c r="K64" s="1006"/>
      <c r="L64" s="1008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</row>
    <row r="65" spans="1:24" ht="9" customHeight="1">
      <c r="A65" s="999" t="s">
        <v>556</v>
      </c>
      <c r="B65" s="1001"/>
      <c r="C65" s="1006"/>
      <c r="D65" s="1007"/>
      <c r="E65" s="1006"/>
      <c r="F65" s="1007"/>
      <c r="G65" s="1006"/>
      <c r="H65" s="1007"/>
      <c r="I65" s="1006"/>
      <c r="J65" s="1006"/>
      <c r="K65" s="1006"/>
      <c r="L65" s="1008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</row>
    <row r="66" spans="1:24" ht="9" customHeight="1">
      <c r="A66" s="999" t="s">
        <v>367</v>
      </c>
      <c r="B66" s="1001"/>
      <c r="C66" s="1007"/>
      <c r="D66" s="1007"/>
      <c r="E66" s="1007"/>
      <c r="F66" s="1007"/>
      <c r="G66" s="1007"/>
      <c r="H66" s="1007"/>
      <c r="I66" s="1007"/>
      <c r="J66" s="1007"/>
      <c r="K66" s="1007"/>
      <c r="L66" s="1007"/>
    </row>
    <row r="67" spans="1:24" ht="9" customHeight="1">
      <c r="A67" s="1001" t="s">
        <v>366</v>
      </c>
      <c r="B67" s="1009"/>
      <c r="C67" s="1007"/>
      <c r="D67" s="1007"/>
      <c r="E67" s="1007"/>
      <c r="F67" s="1007"/>
      <c r="G67" s="1007"/>
      <c r="H67" s="1007"/>
      <c r="I67" s="1007"/>
      <c r="J67" s="1007"/>
      <c r="K67" s="1007"/>
      <c r="L67" s="1007"/>
    </row>
    <row r="68" spans="1:24" ht="13" customHeight="1">
      <c r="A68" s="12"/>
    </row>
    <row r="71" spans="1:24" ht="13" customHeight="1"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</row>
  </sheetData>
  <mergeCells count="1">
    <mergeCell ref="A3:V3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rowBreaks count="1" manualBreakCount="1">
    <brk id="35" max="2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9" tint="0.59999389629810485"/>
  </sheetPr>
  <dimension ref="A2:R8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0.3984375" style="114" customWidth="1"/>
    <col min="2" max="2" width="15.59765625" style="114" customWidth="1"/>
    <col min="3" max="3" width="9.59765625" style="114" customWidth="1"/>
    <col min="4" max="15" width="8" style="114" customWidth="1"/>
    <col min="16" max="16384" width="7" style="114"/>
  </cols>
  <sheetData>
    <row r="2" spans="1:18" ht="17" customHeight="1">
      <c r="A2" s="301" t="s">
        <v>403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1:18" ht="5" customHeight="1" thickBot="1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</row>
    <row r="4" spans="1:18" ht="22" customHeight="1">
      <c r="A4" s="744" t="s">
        <v>540</v>
      </c>
      <c r="B4" s="745" t="s">
        <v>53</v>
      </c>
      <c r="C4" s="745" t="s">
        <v>54</v>
      </c>
      <c r="D4" s="745" t="s">
        <v>55</v>
      </c>
      <c r="E4" s="745" t="s">
        <v>56</v>
      </c>
      <c r="F4" s="745" t="s">
        <v>57</v>
      </c>
      <c r="G4" s="745" t="s">
        <v>58</v>
      </c>
      <c r="H4" s="745" t="s">
        <v>59</v>
      </c>
      <c r="I4" s="745" t="s">
        <v>60</v>
      </c>
      <c r="J4" s="745" t="s">
        <v>61</v>
      </c>
      <c r="K4" s="745" t="s">
        <v>62</v>
      </c>
      <c r="L4" s="745" t="s">
        <v>63</v>
      </c>
      <c r="M4" s="745" t="s">
        <v>64</v>
      </c>
      <c r="N4" s="745" t="s">
        <v>65</v>
      </c>
      <c r="O4" s="745" t="s">
        <v>66</v>
      </c>
    </row>
    <row r="5" spans="1:18" ht="13" customHeight="1">
      <c r="A5" s="1172" t="s">
        <v>67</v>
      </c>
      <c r="B5" s="1165" t="s">
        <v>522</v>
      </c>
      <c r="C5" s="711">
        <v>189374753.83195287</v>
      </c>
      <c r="D5" s="152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18" ht="13" customHeight="1">
      <c r="A6" s="1175"/>
      <c r="B6" s="1165" t="s">
        <v>213</v>
      </c>
      <c r="C6" s="711">
        <f>SUM(D6:O6)</f>
        <v>776250193.79161751</v>
      </c>
      <c r="D6" s="118">
        <v>61484734.600000009</v>
      </c>
      <c r="E6" s="118">
        <v>57901618.089440681</v>
      </c>
      <c r="F6" s="118">
        <v>62726891.225799985</v>
      </c>
      <c r="G6" s="118">
        <v>62985013.590000004</v>
      </c>
      <c r="H6" s="118">
        <v>63709186.939999998</v>
      </c>
      <c r="I6" s="118">
        <v>64890138.440699995</v>
      </c>
      <c r="J6" s="118">
        <v>67731819.599999994</v>
      </c>
      <c r="K6" s="118">
        <v>66769553.627909586</v>
      </c>
      <c r="L6" s="118">
        <v>65892065.413484864</v>
      </c>
      <c r="M6" s="118">
        <v>68096991.572893456</v>
      </c>
      <c r="N6" s="118">
        <v>64843618.585047528</v>
      </c>
      <c r="O6" s="118">
        <v>69218562.106341317</v>
      </c>
      <c r="P6" s="118"/>
      <c r="Q6" s="118"/>
      <c r="R6" s="118"/>
    </row>
    <row r="7" spans="1:18" ht="13" customHeight="1">
      <c r="A7" s="1175"/>
      <c r="B7" s="1165" t="s">
        <v>611</v>
      </c>
      <c r="C7" s="711">
        <f>SUM(D7:O7)</f>
        <v>1751607.807042297</v>
      </c>
      <c r="D7" s="118">
        <v>142130.31127214999</v>
      </c>
      <c r="E7" s="118">
        <v>126558.5325800167</v>
      </c>
      <c r="F7" s="118">
        <v>142649.80234636669</v>
      </c>
      <c r="G7" s="118">
        <v>145935.11833652496</v>
      </c>
      <c r="H7" s="118">
        <v>147356.02766499997</v>
      </c>
      <c r="I7" s="118">
        <v>147397.15838537499</v>
      </c>
      <c r="J7" s="118">
        <v>153808.67695150006</v>
      </c>
      <c r="K7" s="118">
        <v>149327.29273582608</v>
      </c>
      <c r="L7" s="118">
        <v>148195.5916274075</v>
      </c>
      <c r="M7" s="118">
        <v>150730.59103281927</v>
      </c>
      <c r="N7" s="118">
        <v>144655.83619281408</v>
      </c>
      <c r="O7" s="118">
        <v>152862.8679164965</v>
      </c>
    </row>
    <row r="8" spans="1:18" ht="13" customHeight="1">
      <c r="A8" s="1175"/>
      <c r="B8" s="1165" t="s">
        <v>602</v>
      </c>
      <c r="C8" s="712">
        <f>(C7/C6)*1000</f>
        <v>2.2564990270553311</v>
      </c>
      <c r="D8" s="119">
        <f>D7/D6*1000</f>
        <v>2.3116357612471496</v>
      </c>
      <c r="E8" s="119">
        <f t="shared" ref="E8:O8" si="0">E7/E6*1000</f>
        <v>2.1857512234722285</v>
      </c>
      <c r="F8" s="119">
        <f t="shared" si="0"/>
        <v>2.2741411148986432</v>
      </c>
      <c r="G8" s="119">
        <f t="shared" si="0"/>
        <v>2.3169816122687124</v>
      </c>
      <c r="H8" s="119">
        <f t="shared" si="0"/>
        <v>2.3129478610953997</v>
      </c>
      <c r="I8" s="119">
        <f t="shared" si="0"/>
        <v>2.2714878088921666</v>
      </c>
      <c r="J8" s="119">
        <f t="shared" si="0"/>
        <v>2.2708481458174212</v>
      </c>
      <c r="K8" s="119">
        <f t="shared" si="0"/>
        <v>2.2364578557465071</v>
      </c>
      <c r="L8" s="119">
        <f t="shared" si="0"/>
        <v>2.2490658123622747</v>
      </c>
      <c r="M8" s="119">
        <f t="shared" si="0"/>
        <v>2.2134691643678837</v>
      </c>
      <c r="N8" s="119">
        <f t="shared" si="0"/>
        <v>2.23084151300234</v>
      </c>
      <c r="O8" s="119">
        <f t="shared" si="0"/>
        <v>2.208408601173359</v>
      </c>
    </row>
    <row r="9" spans="1:18" ht="13" customHeight="1">
      <c r="A9" s="1176"/>
      <c r="B9" s="1166" t="s">
        <v>635</v>
      </c>
      <c r="C9" s="748">
        <v>5.8541694715610744</v>
      </c>
      <c r="D9" s="297">
        <v>5.6625317932938852</v>
      </c>
      <c r="E9" s="297">
        <v>5.2017569338888539</v>
      </c>
      <c r="F9" s="297">
        <v>5.5079456287652686</v>
      </c>
      <c r="G9" s="297">
        <v>5.2118614342530547</v>
      </c>
      <c r="H9" s="297">
        <v>5.6580873911666831</v>
      </c>
      <c r="I9" s="297">
        <v>5.8551402329389033</v>
      </c>
      <c r="J9" s="297">
        <v>6.0642204538666773</v>
      </c>
      <c r="K9" s="297">
        <v>6.1368041019761268</v>
      </c>
      <c r="L9" s="297">
        <v>6.1539553674497798</v>
      </c>
      <c r="M9" s="297">
        <v>6.1815112980257432</v>
      </c>
      <c r="N9" s="297">
        <v>6.2311011968803243</v>
      </c>
      <c r="O9" s="297">
        <v>6.239320367115293</v>
      </c>
    </row>
    <row r="10" spans="1:18" ht="13" customHeight="1">
      <c r="A10" s="1172" t="s">
        <v>5</v>
      </c>
      <c r="B10" s="1165" t="s">
        <v>522</v>
      </c>
      <c r="C10" s="711">
        <v>10942309.400219999</v>
      </c>
      <c r="D10" s="152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1:18" ht="13" customHeight="1">
      <c r="A11" s="1175"/>
      <c r="B11" s="1165" t="s">
        <v>213</v>
      </c>
      <c r="C11" s="711">
        <f>SUM(D11:O11)</f>
        <v>2576571.6222129799</v>
      </c>
      <c r="D11" s="118">
        <v>185408</v>
      </c>
      <c r="E11" s="118">
        <v>193956.76</v>
      </c>
      <c r="F11" s="118">
        <v>204600.28759999998</v>
      </c>
      <c r="G11" s="118">
        <v>228104.1</v>
      </c>
      <c r="H11" s="118">
        <v>238346.20320615999</v>
      </c>
      <c r="I11" s="118">
        <v>242261.97140682</v>
      </c>
      <c r="J11" s="118">
        <v>234251</v>
      </c>
      <c r="K11" s="118">
        <v>228190</v>
      </c>
      <c r="L11" s="118">
        <v>214400</v>
      </c>
      <c r="M11" s="118">
        <v>201518</v>
      </c>
      <c r="N11" s="118">
        <v>201845.3</v>
      </c>
      <c r="O11" s="118">
        <v>203690</v>
      </c>
    </row>
    <row r="12" spans="1:18" ht="13" customHeight="1">
      <c r="A12" s="1175"/>
      <c r="B12" s="1165" t="s">
        <v>611</v>
      </c>
      <c r="C12" s="711">
        <f>SUM(D12:O12)</f>
        <v>33259.223359128606</v>
      </c>
      <c r="D12" s="118">
        <v>2366.6121145965967</v>
      </c>
      <c r="E12" s="118">
        <v>2498.3524824548363</v>
      </c>
      <c r="F12" s="118">
        <v>2657.3563484854826</v>
      </c>
      <c r="G12" s="118">
        <v>2976.8923199599571</v>
      </c>
      <c r="H12" s="118">
        <v>3130.3179470345658</v>
      </c>
      <c r="I12" s="118">
        <v>3176.6751347832483</v>
      </c>
      <c r="J12" s="118">
        <v>3050.8545704392509</v>
      </c>
      <c r="K12" s="118">
        <v>2954.5303262774783</v>
      </c>
      <c r="L12" s="118">
        <v>2740.0959574564554</v>
      </c>
      <c r="M12" s="118">
        <v>2560.0555423489086</v>
      </c>
      <c r="N12" s="118">
        <v>2552.0449478064543</v>
      </c>
      <c r="O12" s="118">
        <v>2595.435667485368</v>
      </c>
    </row>
    <row r="13" spans="1:18" ht="13" customHeight="1">
      <c r="A13" s="1175"/>
      <c r="B13" s="1165" t="s">
        <v>602</v>
      </c>
      <c r="C13" s="749">
        <f>(C12/C11)*1000</f>
        <v>12.908324795785317</v>
      </c>
      <c r="D13" s="152">
        <f>D12/D11*1000</f>
        <v>12.764347356082784</v>
      </c>
      <c r="E13" s="152">
        <f t="shared" ref="E13:O13" si="1">E12/E11*1000</f>
        <v>12.880976576711408</v>
      </c>
      <c r="F13" s="152">
        <f t="shared" si="1"/>
        <v>12.988038187320138</v>
      </c>
      <c r="G13" s="152">
        <f t="shared" si="1"/>
        <v>13.050586639871694</v>
      </c>
      <c r="H13" s="152">
        <f t="shared" si="1"/>
        <v>13.133491974810125</v>
      </c>
      <c r="I13" s="152">
        <f t="shared" si="1"/>
        <v>13.11256205972499</v>
      </c>
      <c r="J13" s="152">
        <f t="shared" si="1"/>
        <v>13.023869996026702</v>
      </c>
      <c r="K13" s="152">
        <f t="shared" si="1"/>
        <v>12.947676612811597</v>
      </c>
      <c r="L13" s="152">
        <f t="shared" si="1"/>
        <v>12.780298309031974</v>
      </c>
      <c r="M13" s="152">
        <f t="shared" si="1"/>
        <v>12.703855448887486</v>
      </c>
      <c r="N13" s="152">
        <f t="shared" si="1"/>
        <v>12.64356885102826</v>
      </c>
      <c r="O13" s="152">
        <f t="shared" si="1"/>
        <v>12.742086835315273</v>
      </c>
    </row>
    <row r="14" spans="1:18" ht="13" customHeight="1">
      <c r="A14" s="1176"/>
      <c r="B14" s="1166" t="s">
        <v>635</v>
      </c>
      <c r="C14" s="748">
        <v>5.5840669320005007</v>
      </c>
      <c r="D14" s="297">
        <v>5.5592817370872387</v>
      </c>
      <c r="E14" s="297">
        <v>5.5591669516217506</v>
      </c>
      <c r="F14" s="297">
        <v>5.5806844696442734</v>
      </c>
      <c r="G14" s="297">
        <v>5.5932816867031523</v>
      </c>
      <c r="H14" s="297">
        <v>5.5830190809436182</v>
      </c>
      <c r="I14" s="297">
        <v>5.5998274599539322</v>
      </c>
      <c r="J14" s="297">
        <v>5.5863962856791209</v>
      </c>
      <c r="K14" s="297">
        <v>5.6026269726994409</v>
      </c>
      <c r="L14" s="297">
        <v>5.5958725291017481</v>
      </c>
      <c r="M14" s="297">
        <v>5.5869830760105472</v>
      </c>
      <c r="N14" s="297">
        <v>5.5742318103283575</v>
      </c>
      <c r="O14" s="297">
        <v>5.575968085907439</v>
      </c>
    </row>
    <row r="15" spans="1:18" ht="13" customHeight="1">
      <c r="A15" s="1172" t="s">
        <v>68</v>
      </c>
      <c r="B15" s="1165" t="s">
        <v>522</v>
      </c>
      <c r="C15" s="711">
        <v>3342910.4624576</v>
      </c>
      <c r="D15" s="152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</row>
    <row r="16" spans="1:18" ht="13" customHeight="1">
      <c r="A16" s="1175"/>
      <c r="B16" s="1165" t="s">
        <v>213</v>
      </c>
      <c r="C16" s="711">
        <f>SUM(D16:O16)</f>
        <v>3314890.5509742722</v>
      </c>
      <c r="D16" s="118">
        <v>264828.895435168</v>
      </c>
      <c r="E16" s="118">
        <v>257701.030810592</v>
      </c>
      <c r="F16" s="118">
        <v>261597.52312288</v>
      </c>
      <c r="G16" s="118">
        <v>269460.98608716804</v>
      </c>
      <c r="H16" s="118">
        <v>268029.60374745599</v>
      </c>
      <c r="I16" s="118">
        <v>274886.65963974397</v>
      </c>
      <c r="J16" s="118">
        <v>288221.96210220159</v>
      </c>
      <c r="K16" s="118">
        <v>286632.93789762561</v>
      </c>
      <c r="L16" s="118">
        <v>275380.91327304963</v>
      </c>
      <c r="M16" s="118">
        <v>282198.82066042244</v>
      </c>
      <c r="N16" s="118">
        <v>270567.21819796483</v>
      </c>
      <c r="O16" s="118">
        <v>315384</v>
      </c>
    </row>
    <row r="17" spans="1:15" ht="13" customHeight="1">
      <c r="A17" s="1175"/>
      <c r="B17" s="1165" t="s">
        <v>611</v>
      </c>
      <c r="C17" s="711">
        <f>SUM(D17:O17)</f>
        <v>176149.67439979623</v>
      </c>
      <c r="D17" s="118">
        <v>14231.739958058341</v>
      </c>
      <c r="E17" s="118">
        <v>13717.629038962854</v>
      </c>
      <c r="F17" s="118">
        <v>13764.215953834018</v>
      </c>
      <c r="G17" s="118">
        <v>14109.704369062891</v>
      </c>
      <c r="H17" s="118">
        <v>14027.757979014777</v>
      </c>
      <c r="I17" s="118">
        <v>14440.992449864127</v>
      </c>
      <c r="J17" s="118">
        <v>15376.97810851527</v>
      </c>
      <c r="K17" s="118">
        <v>15432.036042465941</v>
      </c>
      <c r="L17" s="118">
        <v>14686.728805268953</v>
      </c>
      <c r="M17" s="118">
        <v>15005.231259044267</v>
      </c>
      <c r="N17" s="118">
        <v>14325.795253015243</v>
      </c>
      <c r="O17" s="118">
        <v>17030.865182689533</v>
      </c>
    </row>
    <row r="18" spans="1:15" ht="13" customHeight="1">
      <c r="A18" s="1175"/>
      <c r="B18" s="1165" t="s">
        <v>602</v>
      </c>
      <c r="C18" s="749">
        <f>(C17/C16)*1000</f>
        <v>53.138911131779139</v>
      </c>
      <c r="D18" s="152">
        <f>D17/D16*1000</f>
        <v>53.739377399406067</v>
      </c>
      <c r="E18" s="152">
        <f t="shared" ref="E18:O18" si="2">E17/E16*1000</f>
        <v>53.230788389997521</v>
      </c>
      <c r="F18" s="152">
        <f t="shared" si="2"/>
        <v>52.616002588711687</v>
      </c>
      <c r="G18" s="152">
        <f t="shared" si="2"/>
        <v>52.362698489118337</v>
      </c>
      <c r="H18" s="152">
        <f t="shared" si="2"/>
        <v>52.336599326662707</v>
      </c>
      <c r="I18" s="152">
        <f t="shared" si="2"/>
        <v>52.53435168076161</v>
      </c>
      <c r="J18" s="152">
        <f t="shared" si="2"/>
        <v>53.351167261371621</v>
      </c>
      <c r="K18" s="152">
        <f t="shared" si="2"/>
        <v>53.839018487043795</v>
      </c>
      <c r="L18" s="152">
        <f t="shared" si="2"/>
        <v>53.332413749047873</v>
      </c>
      <c r="M18" s="152">
        <f t="shared" si="2"/>
        <v>53.172551266968163</v>
      </c>
      <c r="N18" s="152">
        <f t="shared" si="2"/>
        <v>52.947268883599733</v>
      </c>
      <c r="O18" s="152">
        <f t="shared" si="2"/>
        <v>54.000409604448969</v>
      </c>
    </row>
    <row r="19" spans="1:15" ht="13" customHeight="1">
      <c r="A19" s="1176"/>
      <c r="B19" s="1166" t="s">
        <v>635</v>
      </c>
      <c r="C19" s="748">
        <v>6.9547942270814502</v>
      </c>
      <c r="D19" s="297">
        <v>6.911475982352969</v>
      </c>
      <c r="E19" s="297">
        <v>6.9091937639768233</v>
      </c>
      <c r="F19" s="297">
        <v>6.9246883651845152</v>
      </c>
      <c r="G19" s="297">
        <v>6.9275362171712231</v>
      </c>
      <c r="H19" s="297">
        <v>6.904706869725576</v>
      </c>
      <c r="I19" s="297">
        <v>6.8998366044196455</v>
      </c>
      <c r="J19" s="297">
        <v>6.9408416139620792</v>
      </c>
      <c r="K19" s="297">
        <v>6.9603049172973828</v>
      </c>
      <c r="L19" s="297">
        <v>6.9822813926272147</v>
      </c>
      <c r="M19" s="297">
        <v>7.0017686847103322</v>
      </c>
      <c r="N19" s="297">
        <v>7.0137932080573204</v>
      </c>
      <c r="O19" s="297">
        <v>7.0553767628868815</v>
      </c>
    </row>
    <row r="20" spans="1:15" ht="13" customHeight="1">
      <c r="A20" s="1172" t="s">
        <v>69</v>
      </c>
      <c r="B20" s="1165" t="s">
        <v>522</v>
      </c>
      <c r="C20" s="711">
        <v>5853659.9797060005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</row>
    <row r="21" spans="1:15" ht="13" customHeight="1">
      <c r="A21" s="1175"/>
      <c r="B21" s="1165" t="s">
        <v>213</v>
      </c>
      <c r="C21" s="711">
        <f>SUM(D21:O21)</f>
        <v>1303069.6425553863</v>
      </c>
      <c r="D21" s="152">
        <v>100417.78</v>
      </c>
      <c r="E21" s="118">
        <v>103791.19</v>
      </c>
      <c r="F21" s="118">
        <v>103950</v>
      </c>
      <c r="G21" s="118">
        <v>112031.74739999999</v>
      </c>
      <c r="H21" s="118">
        <v>115937.46323422481</v>
      </c>
      <c r="I21" s="118">
        <v>115795.4619211614</v>
      </c>
      <c r="J21" s="118">
        <v>116368</v>
      </c>
      <c r="K21" s="118">
        <v>111585</v>
      </c>
      <c r="L21" s="118">
        <v>109506</v>
      </c>
      <c r="M21" s="118">
        <v>102818</v>
      </c>
      <c r="N21" s="118">
        <v>104012</v>
      </c>
      <c r="O21" s="118">
        <v>106857</v>
      </c>
    </row>
    <row r="22" spans="1:15" ht="13" customHeight="1">
      <c r="A22" s="1175"/>
      <c r="B22" s="1165" t="s">
        <v>611</v>
      </c>
      <c r="C22" s="711">
        <f>SUM(D22:O22)</f>
        <v>189922.91683994033</v>
      </c>
      <c r="D22" s="118">
        <v>14550.805322229899</v>
      </c>
      <c r="E22" s="118">
        <v>15115.468616125612</v>
      </c>
      <c r="F22" s="118">
        <v>15145.481621456569</v>
      </c>
      <c r="G22" s="118">
        <v>16388.811323866794</v>
      </c>
      <c r="H22" s="118">
        <v>16960.280514385933</v>
      </c>
      <c r="I22" s="118">
        <v>16877.950466744613</v>
      </c>
      <c r="J22" s="118">
        <v>17066.791010633307</v>
      </c>
      <c r="K22" s="118">
        <v>16307.557335233932</v>
      </c>
      <c r="L22" s="118">
        <v>15768.891293865432</v>
      </c>
      <c r="M22" s="118">
        <v>14986.558448619773</v>
      </c>
      <c r="N22" s="118">
        <v>15158.48665182729</v>
      </c>
      <c r="O22" s="118">
        <v>15595.834234951173</v>
      </c>
    </row>
    <row r="23" spans="1:15" ht="13" customHeight="1">
      <c r="A23" s="1175"/>
      <c r="B23" s="1165" t="s">
        <v>602</v>
      </c>
      <c r="C23" s="749">
        <f>(C22/C21)*1000</f>
        <v>145.75039632378494</v>
      </c>
      <c r="D23" s="152">
        <f>D22/D21*1000</f>
        <v>144.90267881076338</v>
      </c>
      <c r="E23" s="152">
        <f t="shared" ref="E23:O23" si="3">E22/E21*1000</f>
        <v>145.63344553738725</v>
      </c>
      <c r="F23" s="152">
        <f t="shared" si="3"/>
        <v>145.69967889809109</v>
      </c>
      <c r="G23" s="152">
        <f t="shared" si="3"/>
        <v>146.28720611981453</v>
      </c>
      <c r="H23" s="152">
        <f t="shared" si="3"/>
        <v>146.28818020730378</v>
      </c>
      <c r="I23" s="152">
        <f t="shared" si="3"/>
        <v>145.75657963380166</v>
      </c>
      <c r="J23" s="152">
        <f t="shared" si="3"/>
        <v>146.66223541380197</v>
      </c>
      <c r="K23" s="152">
        <f t="shared" si="3"/>
        <v>146.14470883392869</v>
      </c>
      <c r="L23" s="152">
        <f t="shared" si="3"/>
        <v>144.00024924538775</v>
      </c>
      <c r="M23" s="152">
        <f t="shared" si="3"/>
        <v>145.75812064638265</v>
      </c>
      <c r="N23" s="152">
        <f t="shared" si="3"/>
        <v>145.7378634371735</v>
      </c>
      <c r="O23" s="152">
        <f t="shared" si="3"/>
        <v>145.95051550156913</v>
      </c>
    </row>
    <row r="24" spans="1:15" ht="13" customHeight="1">
      <c r="A24" s="1176"/>
      <c r="B24" s="1166" t="s">
        <v>635</v>
      </c>
      <c r="C24" s="748">
        <v>5.812974083501822</v>
      </c>
      <c r="D24" s="297">
        <v>5.780272189001491</v>
      </c>
      <c r="E24" s="297">
        <v>5.7992643962815684</v>
      </c>
      <c r="F24" s="297">
        <v>5.7951411616050166</v>
      </c>
      <c r="G24" s="297">
        <v>5.7861198024433937</v>
      </c>
      <c r="H24" s="297">
        <v>5.7768489492549886</v>
      </c>
      <c r="I24" s="297">
        <v>5.7897872948553717</v>
      </c>
      <c r="J24" s="297">
        <v>5.8111517888058142</v>
      </c>
      <c r="K24" s="297">
        <v>5.8239396870265248</v>
      </c>
      <c r="L24" s="297">
        <v>5.832733827546118</v>
      </c>
      <c r="M24" s="297">
        <v>5.849388997901646</v>
      </c>
      <c r="N24" s="297">
        <v>5.8530573646489072</v>
      </c>
      <c r="O24" s="297">
        <v>5.8632859928308507</v>
      </c>
    </row>
    <row r="25" spans="1:15" ht="13" customHeight="1">
      <c r="A25" s="1172" t="s">
        <v>70</v>
      </c>
      <c r="B25" s="1165" t="s">
        <v>522</v>
      </c>
      <c r="C25" s="711">
        <v>1754968.0866501001</v>
      </c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</row>
    <row r="26" spans="1:15" ht="13" customHeight="1">
      <c r="A26" s="1175"/>
      <c r="B26" s="1165" t="s">
        <v>213</v>
      </c>
      <c r="C26" s="711">
        <f>SUM(D26:O26)</f>
        <v>390291.63535673812</v>
      </c>
      <c r="D26" s="152">
        <v>29916.338260962602</v>
      </c>
      <c r="E26" s="118">
        <v>30404.487166252504</v>
      </c>
      <c r="F26" s="118">
        <v>31436.0402529026</v>
      </c>
      <c r="G26" s="118">
        <v>32338.853339552701</v>
      </c>
      <c r="H26" s="118">
        <v>33991.0664262028</v>
      </c>
      <c r="I26" s="118">
        <v>35244.105686153096</v>
      </c>
      <c r="J26" s="118">
        <v>35764.392599503</v>
      </c>
      <c r="K26" s="118">
        <v>34711.9795128529</v>
      </c>
      <c r="L26" s="118">
        <v>31985.0879063022</v>
      </c>
      <c r="M26" s="118">
        <v>30476.4355597018</v>
      </c>
      <c r="N26" s="118">
        <v>30894.8486463519</v>
      </c>
      <c r="O26" s="118">
        <v>33128</v>
      </c>
    </row>
    <row r="27" spans="1:15" ht="13" customHeight="1">
      <c r="A27" s="1175"/>
      <c r="B27" s="1165" t="s">
        <v>611</v>
      </c>
      <c r="C27" s="711">
        <f>SUM(D27:O27)</f>
        <v>4948.0031893445357</v>
      </c>
      <c r="D27" s="118">
        <v>383.41776415264428</v>
      </c>
      <c r="E27" s="118">
        <v>388.63570008722542</v>
      </c>
      <c r="F27" s="118">
        <v>408.22744462224631</v>
      </c>
      <c r="G27" s="118">
        <v>416.23067701538577</v>
      </c>
      <c r="H27" s="118">
        <v>442.23190684900601</v>
      </c>
      <c r="I27" s="118">
        <v>458.97431161684176</v>
      </c>
      <c r="J27" s="118">
        <v>451.08730650809304</v>
      </c>
      <c r="K27" s="118">
        <v>434.61160036966606</v>
      </c>
      <c r="L27" s="118">
        <v>396.00514253958255</v>
      </c>
      <c r="M27" s="118">
        <v>376.8601875187764</v>
      </c>
      <c r="N27" s="118">
        <v>381.78749707207731</v>
      </c>
      <c r="O27" s="118">
        <v>409.93365099299018</v>
      </c>
    </row>
    <row r="28" spans="1:15" ht="13" customHeight="1">
      <c r="A28" s="1175"/>
      <c r="B28" s="1165" t="s">
        <v>602</v>
      </c>
      <c r="C28" s="749">
        <f>(C27/C26)*1000</f>
        <v>12.677707491276143</v>
      </c>
      <c r="D28" s="152">
        <f>D27/D26*1000</f>
        <v>12.81633336299585</v>
      </c>
      <c r="E28" s="152">
        <f t="shared" ref="E28:O28" si="4">E27/E26*1000</f>
        <v>12.782182378612591</v>
      </c>
      <c r="F28" s="152">
        <f t="shared" si="4"/>
        <v>12.985969013210983</v>
      </c>
      <c r="G28" s="152">
        <f t="shared" si="4"/>
        <v>12.870916375575575</v>
      </c>
      <c r="H28" s="152">
        <f t="shared" si="4"/>
        <v>13.010239258280562</v>
      </c>
      <c r="I28" s="152">
        <f t="shared" si="4"/>
        <v>13.022725436814422</v>
      </c>
      <c r="J28" s="152">
        <f t="shared" si="4"/>
        <v>12.612748986386016</v>
      </c>
      <c r="K28" s="152">
        <f t="shared" si="4"/>
        <v>12.520507515531957</v>
      </c>
      <c r="L28" s="152">
        <f t="shared" si="4"/>
        <v>12.38093025411243</v>
      </c>
      <c r="M28" s="152">
        <f t="shared" si="4"/>
        <v>12.365625461039441</v>
      </c>
      <c r="N28" s="152">
        <f t="shared" si="4"/>
        <v>12.35764257796936</v>
      </c>
      <c r="O28" s="152">
        <f t="shared" si="4"/>
        <v>12.374234816257854</v>
      </c>
    </row>
    <row r="29" spans="1:15" ht="13" customHeight="1">
      <c r="A29" s="1176"/>
      <c r="B29" s="1166" t="s">
        <v>635</v>
      </c>
      <c r="C29" s="748">
        <v>4.7867040260866833</v>
      </c>
      <c r="D29" s="297">
        <v>4.7866381979489994</v>
      </c>
      <c r="E29" s="297">
        <v>4.7870509358990798</v>
      </c>
      <c r="F29" s="297">
        <v>4.7606360157732857</v>
      </c>
      <c r="G29" s="297">
        <v>4.7636286141503108</v>
      </c>
      <c r="H29" s="297">
        <v>4.7453883131224082</v>
      </c>
      <c r="I29" s="297">
        <v>4.7746606341905791</v>
      </c>
      <c r="J29" s="297">
        <v>4.7842231833172271</v>
      </c>
      <c r="K29" s="297">
        <v>4.7969967646116016</v>
      </c>
      <c r="L29" s="297">
        <v>4.8161801058943894</v>
      </c>
      <c r="M29" s="297">
        <v>4.8121901810444392</v>
      </c>
      <c r="N29" s="297">
        <v>4.8050227012153792</v>
      </c>
      <c r="O29" s="297">
        <v>4.816733323222989</v>
      </c>
    </row>
    <row r="30" spans="1:15" ht="13" customHeight="1">
      <c r="A30" s="1172" t="s">
        <v>71</v>
      </c>
      <c r="B30" s="1165" t="s">
        <v>522</v>
      </c>
      <c r="C30" s="711">
        <v>4484888</v>
      </c>
      <c r="D30" s="152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</row>
    <row r="31" spans="1:15" ht="13" customHeight="1">
      <c r="A31" s="1175"/>
      <c r="B31" s="1165" t="s">
        <v>213</v>
      </c>
      <c r="C31" s="711">
        <f>SUM(D31:O31)</f>
        <v>469624.4</v>
      </c>
      <c r="D31" s="118">
        <v>31909</v>
      </c>
      <c r="E31" s="118">
        <v>37109</v>
      </c>
      <c r="F31" s="118">
        <v>39691</v>
      </c>
      <c r="G31" s="118">
        <v>47138.400000000001</v>
      </c>
      <c r="H31" s="118">
        <v>46675</v>
      </c>
      <c r="I31" s="118">
        <v>46584</v>
      </c>
      <c r="J31" s="118">
        <v>45093</v>
      </c>
      <c r="K31" s="118">
        <v>41561</v>
      </c>
      <c r="L31" s="118">
        <v>36489</v>
      </c>
      <c r="M31" s="118">
        <v>34135</v>
      </c>
      <c r="N31" s="118">
        <v>33249</v>
      </c>
      <c r="O31" s="118">
        <v>29991</v>
      </c>
    </row>
    <row r="32" spans="1:15" ht="13" customHeight="1">
      <c r="A32" s="1175"/>
      <c r="B32" s="1165" t="s">
        <v>611</v>
      </c>
      <c r="C32" s="711">
        <f>SUM(D32:O32)</f>
        <v>12581.237251994249</v>
      </c>
      <c r="D32" s="118">
        <v>840.16039709000006</v>
      </c>
      <c r="E32" s="118">
        <v>993.12301050000008</v>
      </c>
      <c r="F32" s="118">
        <v>1069.9518049285716</v>
      </c>
      <c r="G32" s="118">
        <v>1281.0791360000001</v>
      </c>
      <c r="H32" s="118">
        <v>1273.6915597500001</v>
      </c>
      <c r="I32" s="118">
        <v>1269.0321953860605</v>
      </c>
      <c r="J32" s="118">
        <v>1217.7831504000001</v>
      </c>
      <c r="K32" s="118">
        <v>1116.6710177499999</v>
      </c>
      <c r="L32" s="118">
        <v>970.76279846774196</v>
      </c>
      <c r="M32" s="118">
        <v>901.66807575000007</v>
      </c>
      <c r="N32" s="118">
        <v>866.07320352187503</v>
      </c>
      <c r="O32" s="118">
        <v>781.24090245000014</v>
      </c>
    </row>
    <row r="33" spans="1:16" ht="13" customHeight="1">
      <c r="A33" s="1175"/>
      <c r="B33" s="1165" t="s">
        <v>602</v>
      </c>
      <c r="C33" s="749">
        <f>(C32/C31)*1000</f>
        <v>26.789999097138583</v>
      </c>
      <c r="D33" s="152">
        <f>D32/D31*1000</f>
        <v>26.329888028142534</v>
      </c>
      <c r="E33" s="152">
        <f t="shared" ref="E33:O33" si="5">E32/E31*1000</f>
        <v>26.762322091675877</v>
      </c>
      <c r="F33" s="152">
        <f t="shared" si="5"/>
        <v>26.957038243646458</v>
      </c>
      <c r="G33" s="152">
        <f t="shared" si="5"/>
        <v>27.176975374641479</v>
      </c>
      <c r="H33" s="152">
        <f t="shared" si="5"/>
        <v>27.288517616497057</v>
      </c>
      <c r="I33" s="152">
        <f t="shared" si="5"/>
        <v>27.241803953848112</v>
      </c>
      <c r="J33" s="152">
        <f t="shared" si="5"/>
        <v>27.00603531368505</v>
      </c>
      <c r="K33" s="152">
        <f t="shared" si="5"/>
        <v>26.868242288443493</v>
      </c>
      <c r="L33" s="152">
        <f t="shared" si="5"/>
        <v>26.604258775733562</v>
      </c>
      <c r="M33" s="152">
        <f t="shared" si="5"/>
        <v>26.41476712318735</v>
      </c>
      <c r="N33" s="152">
        <f t="shared" si="5"/>
        <v>26.048097793072724</v>
      </c>
      <c r="O33" s="152">
        <f t="shared" si="5"/>
        <v>26.049178168450542</v>
      </c>
    </row>
    <row r="34" spans="1:16" ht="13" customHeight="1">
      <c r="A34" s="1176"/>
      <c r="B34" s="1166" t="s">
        <v>635</v>
      </c>
      <c r="C34" s="748">
        <v>4.8818982599116332</v>
      </c>
      <c r="D34" s="297">
        <v>4.8785259010738899</v>
      </c>
      <c r="E34" s="297">
        <v>4.9288758482049078</v>
      </c>
      <c r="F34" s="297">
        <v>4.9329261986626802</v>
      </c>
      <c r="G34" s="297">
        <v>4.9882817661874723</v>
      </c>
      <c r="H34" s="297">
        <v>4.9278986334454276</v>
      </c>
      <c r="I34" s="297">
        <v>4.9228208987705155</v>
      </c>
      <c r="J34" s="297">
        <v>4.900256711608054</v>
      </c>
      <c r="K34" s="297">
        <v>4.8652447845040347</v>
      </c>
      <c r="L34" s="297">
        <v>4.8290924005264415</v>
      </c>
      <c r="M34" s="297">
        <v>4.8075086122921329</v>
      </c>
      <c r="N34" s="297">
        <v>4.7798817214711811</v>
      </c>
      <c r="O34" s="297">
        <v>4.6997567519078878</v>
      </c>
      <c r="P34" s="155"/>
    </row>
    <row r="35" spans="1:16" ht="13" customHeight="1">
      <c r="A35" s="298"/>
      <c r="B35" s="299"/>
      <c r="C35" s="300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87" t="s">
        <v>226</v>
      </c>
      <c r="P35" s="155"/>
    </row>
    <row r="36" spans="1:16" ht="15" customHeight="1" thickBot="1">
      <c r="A36" s="290" t="s">
        <v>227</v>
      </c>
      <c r="B36" s="299"/>
      <c r="C36" s="300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155"/>
    </row>
    <row r="37" spans="1:16" ht="22" customHeight="1">
      <c r="A37" s="744" t="s">
        <v>540</v>
      </c>
      <c r="B37" s="745" t="s">
        <v>53</v>
      </c>
      <c r="C37" s="745" t="s">
        <v>54</v>
      </c>
      <c r="D37" s="745" t="s">
        <v>55</v>
      </c>
      <c r="E37" s="745" t="s">
        <v>56</v>
      </c>
      <c r="F37" s="745" t="s">
        <v>57</v>
      </c>
      <c r="G37" s="745" t="s">
        <v>58</v>
      </c>
      <c r="H37" s="745" t="s">
        <v>59</v>
      </c>
      <c r="I37" s="745" t="s">
        <v>60</v>
      </c>
      <c r="J37" s="745" t="s">
        <v>61</v>
      </c>
      <c r="K37" s="745" t="s">
        <v>62</v>
      </c>
      <c r="L37" s="745" t="s">
        <v>63</v>
      </c>
      <c r="M37" s="745" t="s">
        <v>64</v>
      </c>
      <c r="N37" s="745" t="s">
        <v>65</v>
      </c>
      <c r="O37" s="745" t="s">
        <v>66</v>
      </c>
      <c r="P37" s="155"/>
    </row>
    <row r="38" spans="1:16" ht="14" customHeight="1">
      <c r="A38" s="1172" t="s">
        <v>72</v>
      </c>
      <c r="B38" s="1165" t="s">
        <v>522</v>
      </c>
      <c r="C38" s="711">
        <v>1075425</v>
      </c>
      <c r="D38" s="152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</row>
    <row r="39" spans="1:16" ht="14" customHeight="1">
      <c r="A39" s="1175"/>
      <c r="B39" s="1165" t="s">
        <v>213</v>
      </c>
      <c r="C39" s="711">
        <f>SUM(D39:O39)</f>
        <v>117682.3</v>
      </c>
      <c r="D39" s="118">
        <v>8476</v>
      </c>
      <c r="E39" s="118">
        <v>9312</v>
      </c>
      <c r="F39" s="118">
        <v>9568</v>
      </c>
      <c r="G39" s="118">
        <v>10873.6</v>
      </c>
      <c r="H39" s="118">
        <v>10832.7</v>
      </c>
      <c r="I39" s="118">
        <v>11434</v>
      </c>
      <c r="J39" s="118">
        <v>10821</v>
      </c>
      <c r="K39" s="118">
        <v>10145</v>
      </c>
      <c r="L39" s="118">
        <v>9620</v>
      </c>
      <c r="M39" s="118">
        <v>8730</v>
      </c>
      <c r="N39" s="118">
        <v>8684</v>
      </c>
      <c r="O39" s="118">
        <v>9186</v>
      </c>
    </row>
    <row r="40" spans="1:16" ht="14" customHeight="1">
      <c r="A40" s="1175"/>
      <c r="B40" s="1165" t="s">
        <v>611</v>
      </c>
      <c r="C40" s="711">
        <f>SUM(D40:O40)</f>
        <v>3940.0390321999998</v>
      </c>
      <c r="D40" s="118">
        <v>281.25364149999996</v>
      </c>
      <c r="E40" s="118">
        <v>312.73075549999999</v>
      </c>
      <c r="F40" s="118">
        <v>323.73958299999998</v>
      </c>
      <c r="G40" s="118">
        <v>375.36016269999999</v>
      </c>
      <c r="H40" s="118">
        <v>370.75404850000001</v>
      </c>
      <c r="I40" s="118">
        <v>388.67278149999999</v>
      </c>
      <c r="J40" s="118">
        <v>361.71081650000002</v>
      </c>
      <c r="K40" s="118">
        <v>334.50729649999994</v>
      </c>
      <c r="L40" s="118">
        <v>315.1218015</v>
      </c>
      <c r="M40" s="118">
        <v>287.99640299999999</v>
      </c>
      <c r="N40" s="118">
        <v>284.12047799999999</v>
      </c>
      <c r="O40" s="118">
        <v>304.07126399999999</v>
      </c>
    </row>
    <row r="41" spans="1:16" ht="14" customHeight="1">
      <c r="A41" s="1175"/>
      <c r="B41" s="1165" t="s">
        <v>602</v>
      </c>
      <c r="C41" s="749">
        <f>(C40/C39)*1000</f>
        <v>33.480302749011528</v>
      </c>
      <c r="D41" s="152">
        <f>D40/D39*1000</f>
        <v>33.182355061349689</v>
      </c>
      <c r="E41" s="152">
        <f t="shared" ref="E41:O41" si="6">E40/E39*1000</f>
        <v>33.58362924183848</v>
      </c>
      <c r="F41" s="152">
        <f t="shared" si="6"/>
        <v>33.835658758361205</v>
      </c>
      <c r="G41" s="152">
        <f t="shared" si="6"/>
        <v>34.520321025235432</v>
      </c>
      <c r="H41" s="152">
        <f t="shared" si="6"/>
        <v>34.225451503318652</v>
      </c>
      <c r="I41" s="152">
        <f t="shared" si="6"/>
        <v>33.992721838376767</v>
      </c>
      <c r="J41" s="152">
        <f t="shared" si="6"/>
        <v>33.426745818316242</v>
      </c>
      <c r="K41" s="152">
        <f t="shared" si="6"/>
        <v>32.972626564810248</v>
      </c>
      <c r="L41" s="152">
        <f t="shared" si="6"/>
        <v>32.756944022869021</v>
      </c>
      <c r="M41" s="152">
        <f t="shared" si="6"/>
        <v>32.989278694158074</v>
      </c>
      <c r="N41" s="152">
        <f t="shared" si="6"/>
        <v>32.717696683555964</v>
      </c>
      <c r="O41" s="152">
        <f t="shared" si="6"/>
        <v>33.10159634225996</v>
      </c>
    </row>
    <row r="42" spans="1:16" ht="14" customHeight="1">
      <c r="A42" s="1176"/>
      <c r="B42" s="1166" t="s">
        <v>635</v>
      </c>
      <c r="C42" s="748">
        <v>3.9672457341237446</v>
      </c>
      <c r="D42" s="297">
        <v>4.0222022496071403</v>
      </c>
      <c r="E42" s="297">
        <v>4.0269201705043045</v>
      </c>
      <c r="F42" s="297">
        <v>4.0185404969462768</v>
      </c>
      <c r="G42" s="297">
        <v>4.062403856039249</v>
      </c>
      <c r="H42" s="297">
        <v>4.0249369394546211</v>
      </c>
      <c r="I42" s="297">
        <v>4.0046347809153184</v>
      </c>
      <c r="J42" s="297">
        <v>3.9691419193017139</v>
      </c>
      <c r="K42" s="297">
        <v>3.9419221739816366</v>
      </c>
      <c r="L42" s="297">
        <v>3.9174154441040798</v>
      </c>
      <c r="M42" s="297">
        <v>3.8786711912995662</v>
      </c>
      <c r="N42" s="297">
        <v>3.8422249258640191</v>
      </c>
      <c r="O42" s="297">
        <v>3.8427780684267496</v>
      </c>
    </row>
    <row r="43" spans="1:16" ht="14" customHeight="1">
      <c r="A43" s="1172" t="s">
        <v>223</v>
      </c>
      <c r="B43" s="1165" t="s">
        <v>523</v>
      </c>
      <c r="C43" s="711">
        <f>AVERAGE(D43:O43)</f>
        <v>28938922.256744098</v>
      </c>
      <c r="D43" s="118">
        <v>28890934.34132921</v>
      </c>
      <c r="E43" s="118">
        <v>28938976.129999999</v>
      </c>
      <c r="F43" s="118">
        <v>28960908.679200001</v>
      </c>
      <c r="G43" s="118">
        <v>28779831.224999987</v>
      </c>
      <c r="H43" s="118">
        <v>28669340.100000001</v>
      </c>
      <c r="I43" s="118">
        <v>28633292.5</v>
      </c>
      <c r="J43" s="118">
        <v>28721211.700000003</v>
      </c>
      <c r="K43" s="118">
        <v>29068144.307050005</v>
      </c>
      <c r="L43" s="118">
        <v>29122066.085300002</v>
      </c>
      <c r="M43" s="118">
        <v>29265342.819399998</v>
      </c>
      <c r="N43" s="118">
        <v>29103310.588550005</v>
      </c>
      <c r="O43" s="118">
        <v>29113708.605100002</v>
      </c>
    </row>
    <row r="44" spans="1:16" ht="14" customHeight="1">
      <c r="A44" s="1175"/>
      <c r="B44" s="1165" t="s">
        <v>612</v>
      </c>
      <c r="C44" s="711">
        <f>SUM(D44:O44)</f>
        <v>504112.03933299601</v>
      </c>
      <c r="D44" s="118">
        <v>41654.270272600013</v>
      </c>
      <c r="E44" s="118">
        <v>41643.524004000006</v>
      </c>
      <c r="F44" s="118">
        <v>41708.742789999997</v>
      </c>
      <c r="G44" s="118">
        <v>41568.724741999999</v>
      </c>
      <c r="H44" s="118">
        <v>41651.490700000002</v>
      </c>
      <c r="I44" s="118">
        <v>41551.387209999994</v>
      </c>
      <c r="J44" s="118">
        <v>41733.217121999907</v>
      </c>
      <c r="K44" s="118">
        <v>41860.223684388999</v>
      </c>
      <c r="L44" s="118">
        <v>41890.714297851991</v>
      </c>
      <c r="M44" s="118">
        <v>42481.256636785096</v>
      </c>
      <c r="N44" s="118">
        <v>43084.228444624991</v>
      </c>
      <c r="O44" s="118">
        <v>43284.259428744983</v>
      </c>
    </row>
    <row r="45" spans="1:16" ht="14" customHeight="1">
      <c r="A45" s="1175"/>
      <c r="B45" s="1165" t="s">
        <v>605</v>
      </c>
      <c r="C45" s="749">
        <f>(C44/C43)*1000</f>
        <v>17.419862248516001</v>
      </c>
      <c r="D45" s="119">
        <f>D44/D43*1000</f>
        <v>1.4417765026384948</v>
      </c>
      <c r="E45" s="119">
        <f t="shared" ref="E45:O45" si="7">E44/E43*1000</f>
        <v>1.4390116573899676</v>
      </c>
      <c r="F45" s="119">
        <f t="shared" si="7"/>
        <v>1.4401738305937759</v>
      </c>
      <c r="G45" s="119">
        <f t="shared" si="7"/>
        <v>1.444369997065541</v>
      </c>
      <c r="H45" s="119">
        <f t="shared" si="7"/>
        <v>1.4528234886020275</v>
      </c>
      <c r="I45" s="119">
        <f t="shared" si="7"/>
        <v>1.4511564539774806</v>
      </c>
      <c r="J45" s="119">
        <f t="shared" si="7"/>
        <v>1.4530451416156618</v>
      </c>
      <c r="K45" s="119">
        <f t="shared" si="7"/>
        <v>1.4400721023748491</v>
      </c>
      <c r="L45" s="119">
        <f t="shared" si="7"/>
        <v>1.4384526899689045</v>
      </c>
      <c r="M45" s="119">
        <f t="shared" si="7"/>
        <v>1.4515892364200931</v>
      </c>
      <c r="N45" s="119">
        <f t="shared" si="7"/>
        <v>1.4803892606491111</v>
      </c>
      <c r="O45" s="119">
        <f t="shared" si="7"/>
        <v>1.4867312170996536</v>
      </c>
    </row>
    <row r="46" spans="1:16" ht="14" customHeight="1">
      <c r="A46" s="1176"/>
      <c r="B46" s="1166" t="s">
        <v>603</v>
      </c>
      <c r="C46" s="748">
        <v>4.2844513345000514</v>
      </c>
      <c r="D46" s="297">
        <v>3.8639070439011638</v>
      </c>
      <c r="E46" s="297">
        <v>4.2903952165045007</v>
      </c>
      <c r="F46" s="297">
        <v>4.2500784037470645</v>
      </c>
      <c r="G46" s="297">
        <v>4.2709799859875153</v>
      </c>
      <c r="H46" s="297">
        <v>4.4043370079020967</v>
      </c>
      <c r="I46" s="297">
        <v>4.4642358412081533</v>
      </c>
      <c r="J46" s="297">
        <v>4.4452760759931431</v>
      </c>
      <c r="K46" s="297">
        <v>4.4225663968783087</v>
      </c>
      <c r="L46" s="297">
        <v>4.3759966444271061</v>
      </c>
      <c r="M46" s="297">
        <v>4.2159895053517555</v>
      </c>
      <c r="N46" s="297">
        <v>4.1977901018965103</v>
      </c>
      <c r="O46" s="297">
        <v>4.2177708447862434</v>
      </c>
    </row>
    <row r="47" spans="1:16" ht="14" customHeight="1">
      <c r="A47" s="1172" t="s">
        <v>224</v>
      </c>
      <c r="B47" s="1165" t="s">
        <v>524</v>
      </c>
      <c r="C47" s="711">
        <f>AVERAGE(D47:O47)</f>
        <v>932744.58550394361</v>
      </c>
      <c r="D47" s="118">
        <v>908144.76</v>
      </c>
      <c r="E47" s="118">
        <v>947100.49</v>
      </c>
      <c r="F47" s="118">
        <v>967875.94400000002</v>
      </c>
      <c r="G47" s="118">
        <v>986337.36</v>
      </c>
      <c r="H47" s="118">
        <v>987482.74500000011</v>
      </c>
      <c r="I47" s="118">
        <v>968059.45500000007</v>
      </c>
      <c r="J47" s="118">
        <v>931340.05499999993</v>
      </c>
      <c r="K47" s="118">
        <v>916303.72</v>
      </c>
      <c r="L47" s="118">
        <v>898487.96</v>
      </c>
      <c r="M47" s="118">
        <v>885672.61704732198</v>
      </c>
      <c r="N47" s="118">
        <v>898389.96</v>
      </c>
      <c r="O47" s="118">
        <v>897739.96</v>
      </c>
    </row>
    <row r="48" spans="1:16" ht="14" customHeight="1">
      <c r="A48" s="1175"/>
      <c r="B48" s="1165" t="s">
        <v>613</v>
      </c>
      <c r="C48" s="711">
        <f>SUM(D48:O48)</f>
        <v>2184934.5376475891</v>
      </c>
      <c r="D48" s="118">
        <v>181396.41995426756</v>
      </c>
      <c r="E48" s="118">
        <v>176859.19669767987</v>
      </c>
      <c r="F48" s="118">
        <v>190547.89279171429</v>
      </c>
      <c r="G48" s="118">
        <v>192591.36846434048</v>
      </c>
      <c r="H48" s="118">
        <v>195443.6647639458</v>
      </c>
      <c r="I48" s="118">
        <v>189162.90115400543</v>
      </c>
      <c r="J48" s="118">
        <v>184681.7741756913</v>
      </c>
      <c r="K48" s="118">
        <v>180103.04805507854</v>
      </c>
      <c r="L48" s="118">
        <v>172111.77701747027</v>
      </c>
      <c r="M48" s="118">
        <v>173405.06409187018</v>
      </c>
      <c r="N48" s="118">
        <v>173219.6445950995</v>
      </c>
      <c r="O48" s="118">
        <v>175411.78588642599</v>
      </c>
    </row>
    <row r="49" spans="1:17" ht="14" customHeight="1">
      <c r="A49" s="1175"/>
      <c r="B49" s="1165" t="s">
        <v>614</v>
      </c>
      <c r="C49" s="749">
        <f>(C48/C47)*1000/305</f>
        <v>7.6802587834862086</v>
      </c>
      <c r="D49" s="152">
        <f>(D48/D47)*1000/31</f>
        <v>6.443353169685853</v>
      </c>
      <c r="E49" s="152">
        <f>(E48/E47)*1000/28</f>
        <v>6.6691971430191064</v>
      </c>
      <c r="F49" s="152">
        <f>(F48/F47)*1000/31</f>
        <v>6.3507170078891404</v>
      </c>
      <c r="G49" s="152">
        <f>(G48/G47)*1000/30</f>
        <v>6.5086374525493813</v>
      </c>
      <c r="H49" s="152">
        <f>(H48/H47)*1000/31</f>
        <v>6.3845514052238528</v>
      </c>
      <c r="I49" s="152">
        <f>(I48/I47)*1000/30</f>
        <v>6.5134739461501852</v>
      </c>
      <c r="J49" s="152">
        <f>(J48/J47)*1000/31</f>
        <v>6.3966717144068541</v>
      </c>
      <c r="K49" s="152">
        <f>(K48/K47)*1000/31</f>
        <v>6.3404476233188394</v>
      </c>
      <c r="L49" s="152">
        <f>(L48/L47)*1000/30</f>
        <v>6.3852377431030645</v>
      </c>
      <c r="M49" s="152">
        <f>(M48/M47)*1000/31</f>
        <v>6.3157781297873896</v>
      </c>
      <c r="N49" s="152">
        <f>(N48/N47)*1000/30</f>
        <v>6.4270399383915464</v>
      </c>
      <c r="O49" s="152">
        <f>(O48/O47)*1000/31</f>
        <v>6.3029885692219185</v>
      </c>
    </row>
    <row r="50" spans="1:17" ht="14" customHeight="1">
      <c r="A50" s="1176"/>
      <c r="B50" s="1166" t="s">
        <v>603</v>
      </c>
      <c r="C50" s="748">
        <v>1.400790845746722</v>
      </c>
      <c r="D50" s="297">
        <v>1.3572177496263262</v>
      </c>
      <c r="E50" s="297">
        <v>1.3629679680738758</v>
      </c>
      <c r="F50" s="297">
        <v>1.3777474961484844</v>
      </c>
      <c r="G50" s="297">
        <v>1.394618442846691</v>
      </c>
      <c r="H50" s="297">
        <v>1.3967465937655905</v>
      </c>
      <c r="I50" s="297">
        <v>1.4042098614334151</v>
      </c>
      <c r="J50" s="297">
        <v>1.4062567266158175</v>
      </c>
      <c r="K50" s="297">
        <v>1.4130223533287478</v>
      </c>
      <c r="L50" s="297">
        <v>1.4217720439733654</v>
      </c>
      <c r="M50" s="297">
        <v>1.4267168582828418</v>
      </c>
      <c r="N50" s="297">
        <v>1.4272362498454934</v>
      </c>
      <c r="O50" s="297">
        <v>1.425969063189648</v>
      </c>
    </row>
    <row r="51" spans="1:17" ht="14" customHeight="1">
      <c r="A51" s="1172" t="s">
        <v>11</v>
      </c>
      <c r="B51" s="1165" t="s">
        <v>73</v>
      </c>
      <c r="C51" s="711">
        <f>SUM(D51:O51)</f>
        <v>2119402.2000000002</v>
      </c>
      <c r="D51" s="118">
        <v>194029.4</v>
      </c>
      <c r="E51" s="118">
        <v>314894.40000000002</v>
      </c>
      <c r="F51" s="118">
        <v>305697.8</v>
      </c>
      <c r="G51" s="118">
        <v>24172.400000000001</v>
      </c>
      <c r="H51" s="118">
        <v>38044</v>
      </c>
      <c r="I51" s="118">
        <v>24263.1</v>
      </c>
      <c r="J51" s="118">
        <v>2740.1</v>
      </c>
      <c r="K51" s="118">
        <v>327</v>
      </c>
      <c r="L51" s="118">
        <v>5088</v>
      </c>
      <c r="M51" s="118">
        <v>69862</v>
      </c>
      <c r="N51" s="118">
        <v>810935</v>
      </c>
      <c r="O51" s="118">
        <v>329349</v>
      </c>
    </row>
    <row r="52" spans="1:17" ht="14" customHeight="1">
      <c r="A52" s="1175"/>
      <c r="B52" s="1165" t="s">
        <v>615</v>
      </c>
      <c r="C52" s="711">
        <f>SUM(D52:O52)</f>
        <v>4403.3227581280007</v>
      </c>
      <c r="D52" s="118">
        <v>402.01920975999997</v>
      </c>
      <c r="E52" s="118">
        <v>618.93155595999997</v>
      </c>
      <c r="F52" s="118">
        <v>597.42813560000013</v>
      </c>
      <c r="G52" s="118">
        <v>40.420261799999999</v>
      </c>
      <c r="H52" s="118">
        <v>62.567234800000001</v>
      </c>
      <c r="I52" s="118">
        <v>46.257256719999994</v>
      </c>
      <c r="J52" s="118">
        <v>4.8691308799999993</v>
      </c>
      <c r="K52" s="118">
        <v>0.65715471999999997</v>
      </c>
      <c r="L52" s="118">
        <v>9.729488400000001</v>
      </c>
      <c r="M52" s="118">
        <v>201.38906660799998</v>
      </c>
      <c r="N52" s="118">
        <v>1729.0648045280002</v>
      </c>
      <c r="O52" s="118">
        <v>689.98945835200004</v>
      </c>
    </row>
    <row r="53" spans="1:17" ht="14" customHeight="1">
      <c r="A53" s="1175"/>
      <c r="B53" s="1165" t="s">
        <v>616</v>
      </c>
      <c r="C53" s="712">
        <f>C52/C51*1000</f>
        <v>2.0776248878707402</v>
      </c>
      <c r="D53" s="119">
        <f>D52/D51*1000</f>
        <v>2.0719499712930101</v>
      </c>
      <c r="E53" s="119">
        <f t="shared" ref="E53:O53" si="8">E52/E51*1000</f>
        <v>1.9655209999288648</v>
      </c>
      <c r="F53" s="119">
        <f t="shared" si="8"/>
        <v>1.9543095684692535</v>
      </c>
      <c r="G53" s="119">
        <f t="shared" si="8"/>
        <v>1.6721658503086163</v>
      </c>
      <c r="H53" s="119">
        <f t="shared" si="8"/>
        <v>1.6446019030596153</v>
      </c>
      <c r="I53" s="119">
        <f t="shared" si="8"/>
        <v>1.9064858455844469</v>
      </c>
      <c r="J53" s="119">
        <f t="shared" si="8"/>
        <v>1.7769902120360568</v>
      </c>
      <c r="K53" s="119">
        <f t="shared" si="8"/>
        <v>2.0096474617737003</v>
      </c>
      <c r="L53" s="119">
        <f t="shared" si="8"/>
        <v>1.9122422169811322</v>
      </c>
      <c r="M53" s="119">
        <f t="shared" si="8"/>
        <v>2.8826696431250176</v>
      </c>
      <c r="N53" s="119">
        <f t="shared" si="8"/>
        <v>2.1321866789915349</v>
      </c>
      <c r="O53" s="119">
        <f t="shared" si="8"/>
        <v>2.0950100299439196</v>
      </c>
      <c r="P53" s="119"/>
      <c r="Q53" s="119"/>
    </row>
    <row r="54" spans="1:17" ht="14" customHeight="1">
      <c r="A54" s="1176"/>
      <c r="B54" s="1166" t="s">
        <v>603</v>
      </c>
      <c r="C54" s="748">
        <v>14.433767686073258</v>
      </c>
      <c r="D54" s="297">
        <v>14.544803925209326</v>
      </c>
      <c r="E54" s="297">
        <v>14.189669545416518</v>
      </c>
      <c r="F54" s="297">
        <v>14.218449302116419</v>
      </c>
      <c r="G54" s="297">
        <v>13.005244526501713</v>
      </c>
      <c r="H54" s="297">
        <v>13.320826791399739</v>
      </c>
      <c r="I54" s="297">
        <v>13.696021511105608</v>
      </c>
      <c r="J54" s="297">
        <v>13.299658311580739</v>
      </c>
      <c r="K54" s="297">
        <v>13.378371897580823</v>
      </c>
      <c r="L54" s="297">
        <v>13.4787332804112</v>
      </c>
      <c r="M54" s="297">
        <v>14.105174336767508</v>
      </c>
      <c r="N54" s="297">
        <v>14.65937128145533</v>
      </c>
      <c r="O54" s="297">
        <v>14.561565555919586</v>
      </c>
      <c r="P54" s="155"/>
    </row>
    <row r="55" spans="1:17" ht="14" customHeight="1">
      <c r="A55" s="1172" t="s">
        <v>12</v>
      </c>
      <c r="B55" s="1165" t="s">
        <v>617</v>
      </c>
      <c r="C55" s="711">
        <f>SUM(D55:O55)</f>
        <v>338242.3</v>
      </c>
      <c r="D55" s="118">
        <v>20198.400000000001</v>
      </c>
      <c r="E55" s="118">
        <v>60601.7</v>
      </c>
      <c r="F55" s="118">
        <v>54482</v>
      </c>
      <c r="G55" s="118">
        <v>5428.4</v>
      </c>
      <c r="H55" s="118">
        <v>2335.4</v>
      </c>
      <c r="I55" s="118">
        <v>2164</v>
      </c>
      <c r="J55" s="118">
        <v>120</v>
      </c>
      <c r="K55" s="118">
        <v>0</v>
      </c>
      <c r="L55" s="118">
        <v>136</v>
      </c>
      <c r="M55" s="118">
        <v>19848</v>
      </c>
      <c r="N55" s="118">
        <v>143282.4</v>
      </c>
      <c r="O55" s="118">
        <v>29646</v>
      </c>
    </row>
    <row r="56" spans="1:17" ht="14" customHeight="1">
      <c r="A56" s="1175"/>
      <c r="B56" s="1165" t="s">
        <v>615</v>
      </c>
      <c r="C56" s="711">
        <f>SUM(D56:O56)</f>
        <v>672.83795209999994</v>
      </c>
      <c r="D56" s="118">
        <v>34.120038000000001</v>
      </c>
      <c r="E56" s="118">
        <v>115.77214999999998</v>
      </c>
      <c r="F56" s="118">
        <v>104.71649479999999</v>
      </c>
      <c r="G56" s="118">
        <v>8.5664914000000003</v>
      </c>
      <c r="H56" s="118">
        <v>3.6682113999999997</v>
      </c>
      <c r="I56" s="118">
        <v>3.60826</v>
      </c>
      <c r="J56" s="118">
        <v>0.14946000000000001</v>
      </c>
      <c r="K56" s="118">
        <v>0</v>
      </c>
      <c r="L56" s="118">
        <v>0.31907999999999997</v>
      </c>
      <c r="M56" s="118">
        <v>45.74843891199999</v>
      </c>
      <c r="N56" s="118">
        <v>293.79725508399997</v>
      </c>
      <c r="O56" s="118">
        <v>62.372072504000002</v>
      </c>
    </row>
    <row r="57" spans="1:17" ht="14" customHeight="1">
      <c r="A57" s="1175"/>
      <c r="B57" s="1165" t="s">
        <v>618</v>
      </c>
      <c r="C57" s="712">
        <f>C56/C55*1000</f>
        <v>1.9892188295195485</v>
      </c>
      <c r="D57" s="119">
        <f>D56/D55*1000</f>
        <v>1.6892445936311786</v>
      </c>
      <c r="E57" s="119">
        <f t="shared" ref="E57:O57" si="9">E56/E55*1000</f>
        <v>1.9103779266918253</v>
      </c>
      <c r="F57" s="119">
        <f t="shared" si="9"/>
        <v>1.9220383759773869</v>
      </c>
      <c r="G57" s="119">
        <f t="shared" si="9"/>
        <v>1.5780877238228577</v>
      </c>
      <c r="H57" s="119">
        <f t="shared" si="9"/>
        <v>1.5706994090948014</v>
      </c>
      <c r="I57" s="119">
        <f t="shared" si="9"/>
        <v>1.6674029574861366</v>
      </c>
      <c r="J57" s="119">
        <f t="shared" si="9"/>
        <v>1.2455000000000001</v>
      </c>
      <c r="K57" s="119">
        <v>0</v>
      </c>
      <c r="L57" s="119">
        <f t="shared" si="9"/>
        <v>2.3461764705882353</v>
      </c>
      <c r="M57" s="119">
        <f t="shared" si="9"/>
        <v>2.3049394856912531</v>
      </c>
      <c r="N57" s="119">
        <f t="shared" si="9"/>
        <v>2.050476925875055</v>
      </c>
      <c r="O57" s="119">
        <f t="shared" si="9"/>
        <v>2.103895044997639</v>
      </c>
      <c r="P57" s="267"/>
    </row>
    <row r="58" spans="1:17" ht="14" customHeight="1">
      <c r="A58" s="1176"/>
      <c r="B58" s="1166" t="s">
        <v>603</v>
      </c>
      <c r="C58" s="748">
        <v>6.4376632365380528</v>
      </c>
      <c r="D58" s="297">
        <v>6.6726223230747292</v>
      </c>
      <c r="E58" s="297">
        <v>6.3303902513264134</v>
      </c>
      <c r="F58" s="297">
        <v>6.2927207002085046</v>
      </c>
      <c r="G58" s="297">
        <v>5.6610326606583659</v>
      </c>
      <c r="H58" s="297">
        <v>6.4478066199631714</v>
      </c>
      <c r="I58" s="297">
        <v>6.6262554022938458</v>
      </c>
      <c r="J58" s="297">
        <v>6.3885209713024294</v>
      </c>
      <c r="K58" s="297">
        <v>0</v>
      </c>
      <c r="L58" s="297">
        <v>6.9227373068432669</v>
      </c>
      <c r="M58" s="297">
        <v>7.0950959049953077</v>
      </c>
      <c r="N58" s="297">
        <v>6.4096850934359928</v>
      </c>
      <c r="O58" s="297">
        <v>6.4939630776988206</v>
      </c>
      <c r="P58" s="155"/>
    </row>
    <row r="59" spans="1:17" ht="14" customHeight="1">
      <c r="A59" s="1172" t="s">
        <v>225</v>
      </c>
      <c r="B59" s="1167" t="s">
        <v>619</v>
      </c>
      <c r="C59" s="1126">
        <f>SUM(D59:O59)</f>
        <v>4237001.4000000004</v>
      </c>
      <c r="D59" s="1127">
        <v>434593</v>
      </c>
      <c r="E59" s="1127">
        <v>1482962.8</v>
      </c>
      <c r="F59" s="1127">
        <v>1045292.27</v>
      </c>
      <c r="G59" s="1127">
        <v>147906.20000000001</v>
      </c>
      <c r="H59" s="1127">
        <v>196230.39999999999</v>
      </c>
      <c r="I59" s="1127">
        <v>116634.45</v>
      </c>
      <c r="J59" s="1127">
        <v>114206.04999999999</v>
      </c>
      <c r="K59" s="1127">
        <v>66901.23</v>
      </c>
      <c r="L59" s="1127">
        <v>82309</v>
      </c>
      <c r="M59" s="1127">
        <v>13862</v>
      </c>
      <c r="N59" s="1127">
        <v>325631</v>
      </c>
      <c r="O59" s="1127">
        <v>210473</v>
      </c>
      <c r="P59" s="156"/>
    </row>
    <row r="60" spans="1:17" ht="14" customHeight="1">
      <c r="A60" s="1173"/>
      <c r="B60" s="1168" t="s">
        <v>620</v>
      </c>
      <c r="C60" s="1128">
        <f>SUM(D60:O60)</f>
        <v>7690.2523709422903</v>
      </c>
      <c r="D60" s="144">
        <v>733.28642556799991</v>
      </c>
      <c r="E60" s="144">
        <v>2649.9215485519999</v>
      </c>
      <c r="F60" s="144">
        <v>1861.048400848</v>
      </c>
      <c r="G60" s="144">
        <v>237.26251948845902</v>
      </c>
      <c r="H60" s="144">
        <v>461.32827851353215</v>
      </c>
      <c r="I60" s="144">
        <v>245.6000004</v>
      </c>
      <c r="J60" s="144">
        <v>218.73990480000001</v>
      </c>
      <c r="K60" s="144">
        <v>141.26515096</v>
      </c>
      <c r="L60" s="144">
        <v>159.5349276</v>
      </c>
      <c r="M60" s="144">
        <v>29.850369000000001</v>
      </c>
      <c r="N60" s="144">
        <v>615.68537323550061</v>
      </c>
      <c r="O60" s="144">
        <v>336.72947197680094</v>
      </c>
    </row>
    <row r="61" spans="1:17" ht="14" customHeight="1">
      <c r="A61" s="1173"/>
      <c r="B61" s="1168" t="s">
        <v>621</v>
      </c>
      <c r="C61" s="1129">
        <f>C60/C59*1000</f>
        <v>1.8150223813809194</v>
      </c>
      <c r="D61" s="1130">
        <f>D60/D59*1000</f>
        <v>1.687294607984942</v>
      </c>
      <c r="E61" s="1130">
        <f t="shared" ref="E61:O61" si="10">E60/E59*1000</f>
        <v>1.7869103315012351</v>
      </c>
      <c r="F61" s="1130">
        <f t="shared" si="10"/>
        <v>1.780409608164423</v>
      </c>
      <c r="G61" s="1130">
        <f t="shared" si="10"/>
        <v>1.6041418107453169</v>
      </c>
      <c r="H61" s="1130">
        <f t="shared" si="10"/>
        <v>2.3509521384736112</v>
      </c>
      <c r="I61" s="1130">
        <f t="shared" si="10"/>
        <v>2.1057243413073925</v>
      </c>
      <c r="J61" s="1130">
        <f t="shared" si="10"/>
        <v>1.9153092572591386</v>
      </c>
      <c r="K61" s="1130">
        <f t="shared" si="10"/>
        <v>2.1115478887308949</v>
      </c>
      <c r="L61" s="1130">
        <f t="shared" si="10"/>
        <v>1.9382440267771448</v>
      </c>
      <c r="M61" s="1130">
        <f t="shared" si="10"/>
        <v>2.1533955417688642</v>
      </c>
      <c r="N61" s="1130">
        <f t="shared" si="10"/>
        <v>1.8907455777720814</v>
      </c>
      <c r="O61" s="1130">
        <f t="shared" si="10"/>
        <v>1.5998701590075732</v>
      </c>
    </row>
    <row r="62" spans="1:17" ht="14" customHeight="1" thickBot="1">
      <c r="A62" s="1174"/>
      <c r="B62" s="1169" t="s">
        <v>603</v>
      </c>
      <c r="C62" s="750">
        <v>6.8560710653511139</v>
      </c>
      <c r="D62" s="268">
        <v>6.8668042529965554</v>
      </c>
      <c r="E62" s="268">
        <v>6.7550807207573396</v>
      </c>
      <c r="F62" s="268">
        <v>6.7129765975665885</v>
      </c>
      <c r="G62" s="268">
        <v>6.8024820009227325</v>
      </c>
      <c r="H62" s="268">
        <v>7.5208469598289538</v>
      </c>
      <c r="I62" s="268">
        <v>7.5792739568514964</v>
      </c>
      <c r="J62" s="268">
        <v>7.4154210437979202</v>
      </c>
      <c r="K62" s="268">
        <v>6.9233517426148703</v>
      </c>
      <c r="L62" s="268">
        <v>7.3020436096957635</v>
      </c>
      <c r="M62" s="268">
        <v>7.3449560993468666</v>
      </c>
      <c r="N62" s="268">
        <v>6.6324541454634591</v>
      </c>
      <c r="O62" s="268">
        <v>6.780483210228673</v>
      </c>
    </row>
    <row r="63" spans="1:17" ht="9" customHeight="1">
      <c r="A63" s="999" t="s">
        <v>538</v>
      </c>
      <c r="B63" s="1016"/>
      <c r="C63" s="1017"/>
      <c r="D63" s="1017"/>
      <c r="E63" s="1017"/>
      <c r="F63" s="1017" t="s">
        <v>369</v>
      </c>
      <c r="G63" s="1017"/>
      <c r="H63" s="293"/>
      <c r="I63" s="293"/>
      <c r="J63" s="293"/>
      <c r="K63" s="293"/>
      <c r="L63" s="293"/>
      <c r="M63" s="293"/>
      <c r="N63" s="293"/>
      <c r="O63" s="269"/>
    </row>
    <row r="64" spans="1:17" ht="9" customHeight="1">
      <c r="A64" s="999" t="s">
        <v>367</v>
      </c>
      <c r="B64" s="1016"/>
      <c r="C64" s="1017"/>
      <c r="D64" s="1016"/>
      <c r="E64" s="1018"/>
      <c r="F64" s="1016"/>
      <c r="G64" s="1017"/>
      <c r="H64" s="293"/>
      <c r="I64" s="293"/>
      <c r="J64" s="293"/>
      <c r="K64" s="294"/>
      <c r="L64" s="292"/>
      <c r="M64" s="293"/>
      <c r="N64" s="292"/>
      <c r="O64" s="269"/>
    </row>
    <row r="65" spans="1:15" ht="9" customHeight="1">
      <c r="A65" s="1001" t="s">
        <v>366</v>
      </c>
      <c r="B65" s="1016"/>
      <c r="C65" s="1017"/>
      <c r="D65" s="1016"/>
      <c r="E65" s="1018"/>
      <c r="F65" s="1016"/>
      <c r="G65" s="1017"/>
      <c r="H65" s="293"/>
      <c r="I65" s="293"/>
      <c r="J65" s="293"/>
      <c r="K65" s="294"/>
      <c r="L65" s="292"/>
      <c r="M65" s="293"/>
      <c r="N65" s="292"/>
      <c r="O65" s="269"/>
    </row>
    <row r="66" spans="1:15" ht="9" customHeight="1">
      <c r="A66" s="1001"/>
      <c r="B66" s="1016"/>
      <c r="C66" s="1017"/>
      <c r="D66" s="1016"/>
      <c r="E66" s="1018"/>
      <c r="F66" s="1016"/>
      <c r="G66" s="1017"/>
      <c r="H66" s="293"/>
      <c r="I66" s="293"/>
      <c r="J66" s="293"/>
      <c r="K66" s="294"/>
      <c r="L66" s="292"/>
      <c r="M66" s="293"/>
      <c r="N66" s="292"/>
      <c r="O66" s="269"/>
    </row>
    <row r="67" spans="1:15" ht="10" customHeight="1">
      <c r="A67" s="295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118"/>
    </row>
    <row r="68" spans="1:15" ht="10" customHeight="1">
      <c r="A68" s="295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118"/>
    </row>
    <row r="69" spans="1:15" ht="10" customHeight="1">
      <c r="A69" s="294"/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118"/>
    </row>
    <row r="70" spans="1:15" ht="10" customHeight="1">
      <c r="A70" s="296"/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118"/>
    </row>
    <row r="71" spans="1:15" ht="10" customHeight="1">
      <c r="A71" s="296"/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118"/>
    </row>
    <row r="72" spans="1:15" ht="13" customHeight="1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</row>
    <row r="73" spans="1:15" ht="13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</row>
    <row r="74" spans="1:15" ht="13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</row>
    <row r="75" spans="1:15" ht="13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</row>
    <row r="76" spans="1:15" ht="13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</row>
    <row r="77" spans="1:15" ht="13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</row>
    <row r="78" spans="1:15" ht="13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</row>
    <row r="79" spans="1:15" ht="13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</row>
    <row r="80" spans="1:15" ht="13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</row>
    <row r="81" spans="1:15" ht="13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</row>
    <row r="82" spans="1:15" ht="13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</row>
  </sheetData>
  <mergeCells count="12">
    <mergeCell ref="A59:A62"/>
    <mergeCell ref="A5:A9"/>
    <mergeCell ref="A10:A14"/>
    <mergeCell ref="A15:A19"/>
    <mergeCell ref="A20:A24"/>
    <mergeCell ref="A25:A29"/>
    <mergeCell ref="A30:A34"/>
    <mergeCell ref="A38:A42"/>
    <mergeCell ref="A43:A46"/>
    <mergeCell ref="A47:A50"/>
    <mergeCell ref="A51:A54"/>
    <mergeCell ref="A55:A58"/>
  </mergeCells>
  <printOptions horizontalCentered="1" verticalCentered="1"/>
  <pageMargins left="0" right="0" top="0" bottom="0" header="0" footer="0"/>
  <pageSetup paperSize="9" orientation="landscape" horizontalDpi="120" verticalDpi="144" r:id="rId1"/>
  <headerFooter scaleWithDoc="0" alignWithMargins="0"/>
  <rowBreaks count="1" manualBreakCount="1">
    <brk id="35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59999389629810485"/>
  </sheetPr>
  <dimension ref="A2:K40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4" style="114" customWidth="1"/>
    <col min="2" max="2" width="10.19921875" style="114" customWidth="1"/>
    <col min="3" max="8" width="9.59765625" style="114" customWidth="1"/>
    <col min="9" max="9" width="8" style="114" customWidth="1"/>
    <col min="10" max="16384" width="7" style="114"/>
  </cols>
  <sheetData>
    <row r="2" spans="1:11" ht="13" customHeight="1">
      <c r="A2" s="303" t="s">
        <v>404</v>
      </c>
    </row>
    <row r="3" spans="1:11" ht="13" customHeight="1">
      <c r="A3" s="304" t="s">
        <v>229</v>
      </c>
      <c r="J3" s="153"/>
      <c r="K3" s="119"/>
    </row>
    <row r="4" spans="1:11" ht="5" customHeight="1" thickBot="1">
      <c r="A4" s="158"/>
      <c r="B4" s="158"/>
      <c r="C4" s="158"/>
      <c r="D4" s="158"/>
      <c r="E4" s="158"/>
      <c r="F4" s="158"/>
      <c r="G4" s="158"/>
      <c r="H4" s="158"/>
    </row>
    <row r="5" spans="1:11" ht="15" customHeight="1">
      <c r="A5" s="762" t="s">
        <v>18</v>
      </c>
      <c r="B5" s="762" t="s">
        <v>19</v>
      </c>
      <c r="C5" s="762" t="s">
        <v>5</v>
      </c>
      <c r="D5" s="762" t="s">
        <v>6</v>
      </c>
      <c r="E5" s="762" t="s">
        <v>7</v>
      </c>
      <c r="F5" s="762" t="s">
        <v>8</v>
      </c>
      <c r="G5" s="762" t="s">
        <v>9</v>
      </c>
      <c r="H5" s="762" t="s">
        <v>10</v>
      </c>
      <c r="K5" s="119"/>
    </row>
    <row r="6" spans="1:11" ht="15" customHeight="1">
      <c r="A6" s="751" t="s">
        <v>90</v>
      </c>
      <c r="B6" s="752">
        <f t="shared" ref="B6:H6" si="0">(B8+B9+B10+B11+B12+B16+B17+B18+B19+B20+B21+B22+B23+B24+B25+B26+B27+B28+B31+B32+B33+B34+B35+B36)</f>
        <v>776250193.79161751</v>
      </c>
      <c r="C6" s="752">
        <f t="shared" si="0"/>
        <v>2576571.6222129799</v>
      </c>
      <c r="D6" s="752">
        <f t="shared" si="0"/>
        <v>3314890.5509742717</v>
      </c>
      <c r="E6" s="752">
        <f t="shared" si="0"/>
        <v>1303069.6425553863</v>
      </c>
      <c r="F6" s="1143">
        <f t="shared" si="0"/>
        <v>390291.63535673812</v>
      </c>
      <c r="G6" s="1143">
        <f t="shared" si="0"/>
        <v>469624.4</v>
      </c>
      <c r="H6" s="1143">
        <f t="shared" si="0"/>
        <v>117682.3</v>
      </c>
    </row>
    <row r="7" spans="1:11" ht="3" customHeight="1">
      <c r="A7" s="262"/>
      <c r="B7" s="308"/>
      <c r="C7" s="308"/>
      <c r="D7" s="308"/>
      <c r="E7" s="308"/>
      <c r="F7" s="663"/>
      <c r="G7" s="663"/>
      <c r="H7" s="663"/>
    </row>
    <row r="8" spans="1:11" ht="13" customHeight="1">
      <c r="A8" s="114" t="s">
        <v>21</v>
      </c>
      <c r="B8" s="309">
        <v>97536.997249562875</v>
      </c>
      <c r="C8" s="309">
        <v>2324</v>
      </c>
      <c r="D8" s="309">
        <v>6016</v>
      </c>
      <c r="E8" s="309">
        <v>3668</v>
      </c>
      <c r="F8" s="596">
        <v>18005</v>
      </c>
      <c r="G8" s="596">
        <v>0</v>
      </c>
      <c r="H8" s="596">
        <v>0</v>
      </c>
    </row>
    <row r="9" spans="1:11" ht="13" customHeight="1">
      <c r="A9" s="114" t="s">
        <v>22</v>
      </c>
      <c r="B9" s="309">
        <v>14581622.097259056</v>
      </c>
      <c r="C9" s="309">
        <v>110536.07461298</v>
      </c>
      <c r="D9" s="309">
        <v>116132.96516227201</v>
      </c>
      <c r="E9" s="309">
        <v>47401.125155386202</v>
      </c>
      <c r="F9" s="596">
        <v>91624.251175377896</v>
      </c>
      <c r="G9" s="596">
        <v>0</v>
      </c>
      <c r="H9" s="596">
        <v>0</v>
      </c>
      <c r="J9" s="153"/>
      <c r="K9" s="119"/>
    </row>
    <row r="10" spans="1:11" ht="13" customHeight="1">
      <c r="A10" s="114" t="s">
        <v>23</v>
      </c>
      <c r="B10" s="309">
        <v>11658327.643096533</v>
      </c>
      <c r="C10" s="309">
        <v>27955.247600000002</v>
      </c>
      <c r="D10" s="309">
        <v>29327.577072</v>
      </c>
      <c r="E10" s="309">
        <v>20429.627399999998</v>
      </c>
      <c r="F10" s="596">
        <v>20843.36</v>
      </c>
      <c r="G10" s="596">
        <v>0</v>
      </c>
      <c r="H10" s="596">
        <v>0</v>
      </c>
      <c r="J10" s="153"/>
      <c r="K10" s="119"/>
    </row>
    <row r="11" spans="1:11" ht="13" customHeight="1">
      <c r="A11" s="114" t="s">
        <v>24</v>
      </c>
      <c r="B11" s="309">
        <v>137652736.38500825</v>
      </c>
      <c r="C11" s="309">
        <v>196709</v>
      </c>
      <c r="D11" s="309">
        <v>337947</v>
      </c>
      <c r="E11" s="309">
        <v>60986</v>
      </c>
      <c r="F11" s="596">
        <v>37305</v>
      </c>
      <c r="G11" s="596">
        <v>1412</v>
      </c>
      <c r="H11" s="596">
        <v>0</v>
      </c>
    </row>
    <row r="12" spans="1:11" ht="13" customHeight="1">
      <c r="A12" s="114" t="s">
        <v>25</v>
      </c>
      <c r="B12" s="309">
        <v>1734004.9334469102</v>
      </c>
      <c r="C12" s="309">
        <v>83113.3</v>
      </c>
      <c r="D12" s="309">
        <v>138143.4</v>
      </c>
      <c r="E12" s="309">
        <v>184568.4</v>
      </c>
      <c r="F12" s="596">
        <v>23407</v>
      </c>
      <c r="G12" s="596">
        <v>0</v>
      </c>
      <c r="H12" s="596">
        <v>0</v>
      </c>
      <c r="K12" s="119"/>
    </row>
    <row r="13" spans="1:11" ht="13" customHeight="1">
      <c r="A13" s="114" t="s">
        <v>26</v>
      </c>
      <c r="B13" s="309">
        <v>1096600.8193635191</v>
      </c>
      <c r="C13" s="309">
        <v>57613</v>
      </c>
      <c r="D13" s="309">
        <v>53143</v>
      </c>
      <c r="E13" s="309">
        <v>102436</v>
      </c>
      <c r="F13" s="596">
        <v>13749</v>
      </c>
      <c r="G13" s="596">
        <v>0</v>
      </c>
      <c r="H13" s="596">
        <v>0</v>
      </c>
    </row>
    <row r="14" spans="1:11" ht="13" customHeight="1">
      <c r="A14" s="114" t="s">
        <v>27</v>
      </c>
      <c r="B14" s="309">
        <v>306012.88826637069</v>
      </c>
      <c r="C14" s="309">
        <v>21248.2</v>
      </c>
      <c r="D14" s="309">
        <v>47236</v>
      </c>
      <c r="E14" s="309">
        <v>51850</v>
      </c>
      <c r="F14" s="596">
        <v>1318</v>
      </c>
      <c r="G14" s="596">
        <v>0</v>
      </c>
      <c r="H14" s="596">
        <v>0</v>
      </c>
    </row>
    <row r="15" spans="1:11" ht="13" customHeight="1">
      <c r="A15" s="114" t="s">
        <v>28</v>
      </c>
      <c r="B15" s="309">
        <v>331391.22581702046</v>
      </c>
      <c r="C15" s="309">
        <v>4252.1000000000004</v>
      </c>
      <c r="D15" s="309">
        <v>37764.400000000001</v>
      </c>
      <c r="E15" s="309">
        <v>30282.400000000001</v>
      </c>
      <c r="F15" s="596">
        <v>8340</v>
      </c>
      <c r="G15" s="596">
        <v>0</v>
      </c>
      <c r="H15" s="596">
        <v>0</v>
      </c>
    </row>
    <row r="16" spans="1:11" ht="13" customHeight="1">
      <c r="A16" s="114" t="s">
        <v>29</v>
      </c>
      <c r="B16" s="309">
        <v>380125.98122904153</v>
      </c>
      <c r="C16" s="309">
        <v>3190</v>
      </c>
      <c r="D16" s="309">
        <v>28738</v>
      </c>
      <c r="E16" s="309">
        <v>50960</v>
      </c>
      <c r="F16" s="596">
        <v>4290</v>
      </c>
      <c r="G16" s="596">
        <v>0</v>
      </c>
      <c r="H16" s="596">
        <v>0</v>
      </c>
    </row>
    <row r="17" spans="1:8" ht="13" customHeight="1">
      <c r="A17" s="114" t="s">
        <v>30</v>
      </c>
      <c r="B17" s="309">
        <v>16434268.445738623</v>
      </c>
      <c r="C17" s="309">
        <v>131663</v>
      </c>
      <c r="D17" s="309">
        <v>60397</v>
      </c>
      <c r="E17" s="309">
        <v>62644</v>
      </c>
      <c r="F17" s="596">
        <v>20114</v>
      </c>
      <c r="G17" s="596">
        <v>433</v>
      </c>
      <c r="H17" s="596">
        <v>0</v>
      </c>
    </row>
    <row r="18" spans="1:8" ht="13" customHeight="1">
      <c r="A18" s="114" t="s">
        <v>31</v>
      </c>
      <c r="B18" s="309">
        <v>415539953.52395743</v>
      </c>
      <c r="C18" s="309">
        <v>57729</v>
      </c>
      <c r="D18" s="309">
        <v>1182774</v>
      </c>
      <c r="E18" s="309">
        <v>109767</v>
      </c>
      <c r="F18" s="596">
        <v>35830</v>
      </c>
      <c r="G18" s="596">
        <v>3031</v>
      </c>
      <c r="H18" s="596">
        <v>2126</v>
      </c>
    </row>
    <row r="19" spans="1:8" ht="13" customHeight="1">
      <c r="A19" s="114" t="s">
        <v>32</v>
      </c>
      <c r="B19" s="309">
        <v>43909224.006802112</v>
      </c>
      <c r="C19" s="309">
        <v>13489</v>
      </c>
      <c r="D19" s="309">
        <v>246350</v>
      </c>
      <c r="E19" s="309">
        <v>20410</v>
      </c>
      <c r="F19" s="596">
        <v>23824.424181360202</v>
      </c>
      <c r="G19" s="596">
        <v>0</v>
      </c>
      <c r="H19" s="596">
        <v>0</v>
      </c>
    </row>
    <row r="20" spans="1:8" ht="13" customHeight="1">
      <c r="A20" s="114" t="s">
        <v>33</v>
      </c>
      <c r="B20" s="309">
        <v>612642.61559946509</v>
      </c>
      <c r="C20" s="309">
        <v>154407</v>
      </c>
      <c r="D20" s="309">
        <v>211032</v>
      </c>
      <c r="E20" s="309">
        <v>150369</v>
      </c>
      <c r="F20" s="596">
        <v>24055</v>
      </c>
      <c r="G20" s="596">
        <v>1641</v>
      </c>
      <c r="H20" s="596">
        <v>0</v>
      </c>
    </row>
    <row r="21" spans="1:8" ht="13" customHeight="1">
      <c r="A21" s="114" t="s">
        <v>34</v>
      </c>
      <c r="B21" s="309">
        <v>280390.21024938335</v>
      </c>
      <c r="C21" s="309">
        <v>110795</v>
      </c>
      <c r="D21" s="309">
        <v>38656</v>
      </c>
      <c r="E21" s="309">
        <v>23722</v>
      </c>
      <c r="F21" s="596">
        <v>1037</v>
      </c>
      <c r="G21" s="596">
        <v>17614</v>
      </c>
      <c r="H21" s="596">
        <v>4122</v>
      </c>
    </row>
    <row r="22" spans="1:8" ht="13" customHeight="1">
      <c r="A22" s="114" t="s">
        <v>35</v>
      </c>
      <c r="B22" s="309">
        <v>4829246.2561550727</v>
      </c>
      <c r="C22" s="309">
        <v>288554</v>
      </c>
      <c r="D22" s="309">
        <v>116573</v>
      </c>
      <c r="E22" s="309">
        <v>55007</v>
      </c>
      <c r="F22" s="596">
        <v>3716</v>
      </c>
      <c r="G22" s="596">
        <v>12866</v>
      </c>
      <c r="H22" s="596">
        <v>8361</v>
      </c>
    </row>
    <row r="23" spans="1:8" ht="13" customHeight="1">
      <c r="A23" s="114" t="s">
        <v>36</v>
      </c>
      <c r="B23" s="309">
        <v>474946.05059714086</v>
      </c>
      <c r="C23" s="309">
        <v>99893.2</v>
      </c>
      <c r="D23" s="309">
        <v>40870.400000000001</v>
      </c>
      <c r="E23" s="309">
        <v>27973.27</v>
      </c>
      <c r="F23" s="596">
        <v>22844.3</v>
      </c>
      <c r="G23" s="596">
        <v>20305</v>
      </c>
      <c r="H23" s="596">
        <v>8199.2999999999993</v>
      </c>
    </row>
    <row r="24" spans="1:8" ht="13" customHeight="1">
      <c r="A24" s="114" t="s">
        <v>37</v>
      </c>
      <c r="B24" s="309">
        <v>74273035.202377975</v>
      </c>
      <c r="C24" s="309">
        <v>140569</v>
      </c>
      <c r="D24" s="309">
        <v>205510</v>
      </c>
      <c r="E24" s="309">
        <v>30478</v>
      </c>
      <c r="F24" s="596">
        <v>10325</v>
      </c>
      <c r="G24" s="596">
        <v>43535</v>
      </c>
      <c r="H24" s="596">
        <v>12612</v>
      </c>
    </row>
    <row r="25" spans="1:8" ht="13" customHeight="1">
      <c r="A25" s="114" t="s">
        <v>38</v>
      </c>
      <c r="B25" s="309">
        <v>93207.545543835557</v>
      </c>
      <c r="C25" s="309">
        <v>3361</v>
      </c>
      <c r="D25" s="309">
        <v>25858</v>
      </c>
      <c r="E25" s="309">
        <v>3579</v>
      </c>
      <c r="F25" s="596">
        <v>847</v>
      </c>
      <c r="G25" s="596">
        <v>4395</v>
      </c>
      <c r="H25" s="596">
        <v>1665</v>
      </c>
    </row>
    <row r="26" spans="1:8" ht="13" customHeight="1">
      <c r="A26" s="114" t="s">
        <v>39</v>
      </c>
      <c r="B26" s="309">
        <v>8829824.0831859205</v>
      </c>
      <c r="C26" s="309">
        <v>8458</v>
      </c>
      <c r="D26" s="309">
        <v>69763</v>
      </c>
      <c r="E26" s="309">
        <v>5177</v>
      </c>
      <c r="F26" s="596">
        <v>5682</v>
      </c>
      <c r="G26" s="596">
        <v>8516</v>
      </c>
      <c r="H26" s="596">
        <v>4938</v>
      </c>
    </row>
    <row r="27" spans="1:8" ht="13" customHeight="1">
      <c r="A27" s="114" t="s">
        <v>40</v>
      </c>
      <c r="B27" s="309">
        <v>511996.17537758651</v>
      </c>
      <c r="C27" s="309">
        <v>146549</v>
      </c>
      <c r="D27" s="309">
        <v>57183.408739999999</v>
      </c>
      <c r="E27" s="309">
        <v>86814.32</v>
      </c>
      <c r="F27" s="596">
        <v>25825</v>
      </c>
      <c r="G27" s="596">
        <v>30611</v>
      </c>
      <c r="H27" s="596">
        <v>5520</v>
      </c>
    </row>
    <row r="28" spans="1:8" ht="13" customHeight="1">
      <c r="A28" s="114" t="s">
        <v>41</v>
      </c>
      <c r="B28" s="309">
        <v>390972.78731761378</v>
      </c>
      <c r="C28" s="309">
        <v>76264.800000000003</v>
      </c>
      <c r="D28" s="309">
        <v>65607.8</v>
      </c>
      <c r="E28" s="309">
        <v>40146.899999999994</v>
      </c>
      <c r="F28" s="596">
        <v>16519.3</v>
      </c>
      <c r="G28" s="596">
        <v>21097.4</v>
      </c>
      <c r="H28" s="596">
        <v>10267</v>
      </c>
    </row>
    <row r="29" spans="1:8" ht="13" customHeight="1">
      <c r="A29" s="114" t="s">
        <v>42</v>
      </c>
      <c r="B29" s="309">
        <v>240479.29233137384</v>
      </c>
      <c r="C29" s="309">
        <v>39383.4</v>
      </c>
      <c r="D29" s="309">
        <v>24312.6</v>
      </c>
      <c r="E29" s="309">
        <v>20009.3</v>
      </c>
      <c r="F29" s="596">
        <v>4996</v>
      </c>
      <c r="G29" s="596">
        <v>14474.4</v>
      </c>
      <c r="H29" s="596">
        <v>5261.3</v>
      </c>
    </row>
    <row r="30" spans="1:8" ht="13" customHeight="1">
      <c r="A30" s="114" t="s">
        <v>43</v>
      </c>
      <c r="B30" s="309">
        <v>150493.49498623991</v>
      </c>
      <c r="C30" s="309">
        <v>36881.4</v>
      </c>
      <c r="D30" s="309">
        <v>41295.199999999997</v>
      </c>
      <c r="E30" s="309">
        <v>20137.599999999999</v>
      </c>
      <c r="F30" s="596">
        <v>11523.3</v>
      </c>
      <c r="G30" s="596">
        <v>6623</v>
      </c>
      <c r="H30" s="596">
        <v>5005.7000000000007</v>
      </c>
    </row>
    <row r="31" spans="1:8" ht="13" customHeight="1">
      <c r="A31" s="114" t="s">
        <v>44</v>
      </c>
      <c r="B31" s="309">
        <v>1845088.5781965579</v>
      </c>
      <c r="C31" s="309">
        <v>302622</v>
      </c>
      <c r="D31" s="309">
        <v>104462</v>
      </c>
      <c r="E31" s="309">
        <v>75405</v>
      </c>
      <c r="F31" s="596">
        <v>4169</v>
      </c>
      <c r="G31" s="596">
        <v>94213</v>
      </c>
      <c r="H31" s="596">
        <v>20127</v>
      </c>
    </row>
    <row r="32" spans="1:8" ht="13" customHeight="1">
      <c r="A32" s="114" t="s">
        <v>45</v>
      </c>
      <c r="B32" s="309">
        <v>1292947.3629430626</v>
      </c>
      <c r="C32" s="309">
        <v>607120</v>
      </c>
      <c r="D32" s="309">
        <v>77120</v>
      </c>
      <c r="E32" s="309">
        <v>148290</v>
      </c>
      <c r="F32" s="596">
        <v>0</v>
      </c>
      <c r="G32" s="596">
        <v>209955</v>
      </c>
      <c r="H32" s="596">
        <v>39745</v>
      </c>
    </row>
    <row r="33" spans="1:8" ht="13" customHeight="1">
      <c r="A33" s="114" t="s">
        <v>46</v>
      </c>
      <c r="B33" s="309">
        <v>17707529.420271695</v>
      </c>
      <c r="C33" s="309">
        <v>5001</v>
      </c>
      <c r="D33" s="309">
        <v>74226</v>
      </c>
      <c r="E33" s="309">
        <v>53860</v>
      </c>
      <c r="F33" s="596">
        <v>0</v>
      </c>
      <c r="G33" s="596">
        <v>0</v>
      </c>
      <c r="H33" s="596">
        <v>0</v>
      </c>
    </row>
    <row r="34" spans="1:8" ht="13" customHeight="1">
      <c r="A34" s="114" t="s">
        <v>47</v>
      </c>
      <c r="B34" s="309">
        <v>11710287.816596728</v>
      </c>
      <c r="C34" s="309">
        <v>2117</v>
      </c>
      <c r="D34" s="309">
        <v>47120</v>
      </c>
      <c r="E34" s="309">
        <v>10547</v>
      </c>
      <c r="F34" s="596">
        <v>29</v>
      </c>
      <c r="G34" s="596">
        <v>0</v>
      </c>
      <c r="H34" s="596">
        <v>0</v>
      </c>
    </row>
    <row r="35" spans="1:8" ht="13" customHeight="1">
      <c r="A35" s="114" t="s">
        <v>48</v>
      </c>
      <c r="B35" s="309">
        <v>7107179.6352469213</v>
      </c>
      <c r="C35" s="309">
        <v>2476</v>
      </c>
      <c r="D35" s="309">
        <v>16005</v>
      </c>
      <c r="E35" s="309">
        <v>17092</v>
      </c>
      <c r="F35" s="596">
        <v>0</v>
      </c>
      <c r="G35" s="596">
        <v>0</v>
      </c>
      <c r="H35" s="596">
        <v>0</v>
      </c>
    </row>
    <row r="36" spans="1:8" ht="13" customHeight="1" thickBot="1">
      <c r="A36" s="115" t="s">
        <v>49</v>
      </c>
      <c r="B36" s="599">
        <v>4303100.0381710622</v>
      </c>
      <c r="C36" s="599">
        <v>1676</v>
      </c>
      <c r="D36" s="599">
        <v>19078</v>
      </c>
      <c r="E36" s="599">
        <v>13775</v>
      </c>
      <c r="F36" s="598">
        <v>0</v>
      </c>
      <c r="G36" s="598">
        <v>0</v>
      </c>
      <c r="H36" s="598">
        <v>0</v>
      </c>
    </row>
    <row r="37" spans="1:8" ht="9" customHeight="1">
      <c r="A37" s="999" t="s">
        <v>538</v>
      </c>
      <c r="B37" s="1016"/>
      <c r="C37" s="1019"/>
      <c r="D37" s="1016"/>
      <c r="E37" s="1016"/>
      <c r="F37" s="305"/>
      <c r="G37" s="305"/>
      <c r="H37" s="264"/>
    </row>
    <row r="38" spans="1:8" ht="9" customHeight="1">
      <c r="A38" s="999" t="s">
        <v>367</v>
      </c>
      <c r="B38" s="1020"/>
      <c r="C38" s="1020"/>
      <c r="D38" s="1020"/>
      <c r="E38" s="1020"/>
      <c r="F38" s="306"/>
      <c r="G38" s="306"/>
      <c r="H38" s="263"/>
    </row>
    <row r="39" spans="1:8" ht="9" customHeight="1">
      <c r="A39" s="1001" t="s">
        <v>366</v>
      </c>
      <c r="B39" s="1021"/>
      <c r="C39" s="1021"/>
      <c r="D39" s="1021"/>
      <c r="E39" s="1021"/>
      <c r="F39" s="296"/>
      <c r="G39" s="296"/>
      <c r="H39" s="118"/>
    </row>
    <row r="40" spans="1:8" ht="13" customHeight="1">
      <c r="A40" s="1001"/>
      <c r="B40" s="1018"/>
      <c r="C40" s="1018"/>
      <c r="D40" s="1018"/>
      <c r="E40" s="1018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9" tint="0.59999389629810485"/>
  </sheetPr>
  <dimension ref="A2:H40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4" style="114" customWidth="1"/>
    <col min="2" max="8" width="9.59765625" style="114" customWidth="1"/>
    <col min="9" max="9" width="8" style="114" customWidth="1"/>
    <col min="10" max="16384" width="7" style="114"/>
  </cols>
  <sheetData>
    <row r="2" spans="1:8" ht="13" customHeight="1">
      <c r="A2" s="303" t="s">
        <v>405</v>
      </c>
    </row>
    <row r="3" spans="1:8" ht="13" customHeight="1">
      <c r="A3" s="307" t="s">
        <v>230</v>
      </c>
      <c r="B3" s="149"/>
      <c r="C3" s="149"/>
      <c r="D3" s="149"/>
      <c r="E3" s="149"/>
      <c r="F3" s="149"/>
      <c r="G3" s="149"/>
      <c r="H3" s="149"/>
    </row>
    <row r="4" spans="1:8" ht="5" customHeight="1" thickBot="1">
      <c r="A4" s="158"/>
      <c r="B4" s="158"/>
      <c r="C4" s="158"/>
      <c r="D4" s="158"/>
      <c r="E4" s="158"/>
      <c r="F4" s="158"/>
      <c r="G4" s="158"/>
      <c r="H4" s="158"/>
    </row>
    <row r="5" spans="1:8" ht="15" customHeight="1">
      <c r="A5" s="765" t="s">
        <v>18</v>
      </c>
      <c r="B5" s="765" t="s">
        <v>19</v>
      </c>
      <c r="C5" s="765" t="s">
        <v>5</v>
      </c>
      <c r="D5" s="765" t="s">
        <v>6</v>
      </c>
      <c r="E5" s="765" t="s">
        <v>7</v>
      </c>
      <c r="F5" s="765" t="s">
        <v>8</v>
      </c>
      <c r="G5" s="765" t="s">
        <v>9</v>
      </c>
      <c r="H5" s="765" t="s">
        <v>10</v>
      </c>
    </row>
    <row r="6" spans="1:8" ht="15" customHeight="1">
      <c r="A6" s="753" t="s">
        <v>90</v>
      </c>
      <c r="B6" s="754">
        <f t="shared" ref="B6:H6" si="0">(B8+B9+B10+B11+B12+B16+B17+B18+B19+B20+B21+B22+B23+B24+B25+B26+B27+B28+B31+B32+B33+B34+B35+B36)</f>
        <v>1751607.8070422972</v>
      </c>
      <c r="C6" s="820">
        <f t="shared" si="0"/>
        <v>33259.223359128613</v>
      </c>
      <c r="D6" s="820">
        <f t="shared" si="0"/>
        <v>176149.67439979623</v>
      </c>
      <c r="E6" s="820">
        <f t="shared" si="0"/>
        <v>189922.91683994033</v>
      </c>
      <c r="F6" s="820">
        <f t="shared" si="0"/>
        <v>4947.7847860112006</v>
      </c>
      <c r="G6" s="820">
        <f t="shared" si="0"/>
        <v>12581.237251994247</v>
      </c>
      <c r="H6" s="820">
        <f t="shared" si="0"/>
        <v>3940.0390321999998</v>
      </c>
    </row>
    <row r="7" spans="1:8" ht="3" customHeight="1">
      <c r="A7" s="262"/>
      <c r="B7" s="663"/>
      <c r="C7" s="1135"/>
      <c r="D7" s="1135"/>
      <c r="E7" s="1135"/>
      <c r="F7" s="1135"/>
      <c r="G7" s="1135"/>
      <c r="H7" s="1135"/>
    </row>
    <row r="8" spans="1:8" ht="13" customHeight="1">
      <c r="A8" s="114" t="s">
        <v>21</v>
      </c>
      <c r="B8" s="596">
        <v>245.57837790360134</v>
      </c>
      <c r="C8" s="592">
        <v>28.366681</v>
      </c>
      <c r="D8" s="592">
        <v>306.00196999999997</v>
      </c>
      <c r="E8" s="592">
        <v>555.17007000000001</v>
      </c>
      <c r="F8" s="592">
        <v>188.9932</v>
      </c>
      <c r="G8" s="592">
        <v>0</v>
      </c>
      <c r="H8" s="592">
        <v>0</v>
      </c>
    </row>
    <row r="9" spans="1:8" ht="13" customHeight="1">
      <c r="A9" s="114" t="s">
        <v>22</v>
      </c>
      <c r="B9" s="597">
        <v>32474.209628233315</v>
      </c>
      <c r="C9" s="593">
        <v>1767.70665798184</v>
      </c>
      <c r="D9" s="593">
        <v>6077.5738081216123</v>
      </c>
      <c r="E9" s="593">
        <v>7283.2215864717946</v>
      </c>
      <c r="F9" s="593">
        <v>1330.3794054478358</v>
      </c>
      <c r="G9" s="593">
        <v>0</v>
      </c>
      <c r="H9" s="593">
        <v>0</v>
      </c>
    </row>
    <row r="10" spans="1:8" ht="13" customHeight="1">
      <c r="A10" s="114" t="s">
        <v>23</v>
      </c>
      <c r="B10" s="597">
        <v>26085.997252921487</v>
      </c>
      <c r="C10" s="593">
        <v>448.49783972702937</v>
      </c>
      <c r="D10" s="593">
        <v>1522.9777681454702</v>
      </c>
      <c r="E10" s="593">
        <v>3002.851791538149</v>
      </c>
      <c r="F10" s="593">
        <v>312.39979867820227</v>
      </c>
      <c r="G10" s="593">
        <v>0</v>
      </c>
      <c r="H10" s="593">
        <v>0</v>
      </c>
    </row>
    <row r="11" spans="1:8" ht="13" customHeight="1">
      <c r="A11" s="114" t="s">
        <v>24</v>
      </c>
      <c r="B11" s="597">
        <v>311654.48137999105</v>
      </c>
      <c r="C11" s="593">
        <v>2608.0328000000004</v>
      </c>
      <c r="D11" s="593">
        <v>19651.834897500001</v>
      </c>
      <c r="E11" s="593">
        <v>8647.0824360000006</v>
      </c>
      <c r="F11" s="593">
        <v>472.11923166399998</v>
      </c>
      <c r="G11" s="593">
        <v>43.977822750000001</v>
      </c>
      <c r="H11" s="593">
        <v>0</v>
      </c>
    </row>
    <row r="12" spans="1:8" ht="13" customHeight="1">
      <c r="A12" s="114" t="s">
        <v>25</v>
      </c>
      <c r="B12" s="597">
        <v>3688.5931092801138</v>
      </c>
      <c r="C12" s="593">
        <v>953.6187824000001</v>
      </c>
      <c r="D12" s="593">
        <v>5799.7487875000006</v>
      </c>
      <c r="E12" s="593">
        <v>24252.658165150006</v>
      </c>
      <c r="F12" s="593">
        <v>248.71133099999997</v>
      </c>
      <c r="G12" s="593">
        <v>0</v>
      </c>
      <c r="H12" s="593">
        <v>0</v>
      </c>
    </row>
    <row r="13" spans="1:8" ht="13" customHeight="1">
      <c r="A13" s="114" t="s">
        <v>26</v>
      </c>
      <c r="B13" s="597">
        <v>2382.3104801959989</v>
      </c>
      <c r="C13" s="593">
        <v>648.81109240000001</v>
      </c>
      <c r="D13" s="593">
        <v>1987.0558500000002</v>
      </c>
      <c r="E13" s="593">
        <v>12457.473610949999</v>
      </c>
      <c r="F13" s="593">
        <v>139.36359999999999</v>
      </c>
      <c r="G13" s="593">
        <v>0</v>
      </c>
      <c r="H13" s="593">
        <v>0</v>
      </c>
    </row>
    <row r="14" spans="1:8" ht="13" customHeight="1">
      <c r="A14" s="114" t="s">
        <v>27</v>
      </c>
      <c r="B14" s="597">
        <v>628.64294549627471</v>
      </c>
      <c r="C14" s="593">
        <v>258.590214</v>
      </c>
      <c r="D14" s="593">
        <v>1983.1560500000001</v>
      </c>
      <c r="E14" s="593">
        <v>7109.6929300000011</v>
      </c>
      <c r="F14" s="593">
        <v>16.67229</v>
      </c>
      <c r="G14" s="593">
        <v>0</v>
      </c>
      <c r="H14" s="593">
        <v>0</v>
      </c>
    </row>
    <row r="15" spans="1:8" ht="13" customHeight="1">
      <c r="A15" s="114" t="s">
        <v>28</v>
      </c>
      <c r="B15" s="597">
        <v>677.63968358784018</v>
      </c>
      <c r="C15" s="593">
        <v>46.217475999999998</v>
      </c>
      <c r="D15" s="593">
        <v>1829.5368874999999</v>
      </c>
      <c r="E15" s="593">
        <v>4685.4916241999999</v>
      </c>
      <c r="F15" s="593">
        <v>92.675441000000006</v>
      </c>
      <c r="G15" s="593">
        <v>0</v>
      </c>
      <c r="H15" s="593">
        <v>0</v>
      </c>
    </row>
    <row r="16" spans="1:8" ht="13" customHeight="1">
      <c r="A16" s="114" t="s">
        <v>29</v>
      </c>
      <c r="B16" s="597">
        <v>806.67446053789763</v>
      </c>
      <c r="C16" s="593">
        <v>50.706400000000009</v>
      </c>
      <c r="D16" s="593">
        <v>1513.2697500000002</v>
      </c>
      <c r="E16" s="593">
        <v>7369.1027099999974</v>
      </c>
      <c r="F16" s="593">
        <v>54.0548</v>
      </c>
      <c r="G16" s="593">
        <v>0</v>
      </c>
      <c r="H16" s="593">
        <v>0</v>
      </c>
    </row>
    <row r="17" spans="1:8" ht="13" customHeight="1">
      <c r="A17" s="114" t="s">
        <v>30</v>
      </c>
      <c r="B17" s="597">
        <v>37543.044094492623</v>
      </c>
      <c r="C17" s="593">
        <v>1421.5318010752062</v>
      </c>
      <c r="D17" s="593">
        <v>1799.3087218291419</v>
      </c>
      <c r="E17" s="593">
        <v>8650.8109257125489</v>
      </c>
      <c r="F17" s="593">
        <v>205.29895418853135</v>
      </c>
      <c r="G17" s="593">
        <v>12.328674744248964</v>
      </c>
      <c r="H17" s="593">
        <v>0</v>
      </c>
    </row>
    <row r="18" spans="1:8" ht="13" customHeight="1">
      <c r="A18" s="114" t="s">
        <v>31</v>
      </c>
      <c r="B18" s="597">
        <v>941312.95006147982</v>
      </c>
      <c r="C18" s="593">
        <v>707.65369200000009</v>
      </c>
      <c r="D18" s="593">
        <v>75883.193832500008</v>
      </c>
      <c r="E18" s="593">
        <v>21186.779173200001</v>
      </c>
      <c r="F18" s="593">
        <v>472.98121600000002</v>
      </c>
      <c r="G18" s="593">
        <v>88.689019999999985</v>
      </c>
      <c r="H18" s="593">
        <v>63.390755000000006</v>
      </c>
    </row>
    <row r="19" spans="1:8" ht="13" customHeight="1">
      <c r="A19" s="114" t="s">
        <v>32</v>
      </c>
      <c r="B19" s="597">
        <v>97956.898935679783</v>
      </c>
      <c r="C19" s="593">
        <v>138.28906494452579</v>
      </c>
      <c r="D19" s="593">
        <v>12576.483275000001</v>
      </c>
      <c r="E19" s="593">
        <v>2694.5477232558424</v>
      </c>
      <c r="F19" s="593">
        <v>294.05110903263233</v>
      </c>
      <c r="G19" s="593">
        <v>0</v>
      </c>
      <c r="H19" s="593">
        <v>0</v>
      </c>
    </row>
    <row r="20" spans="1:8" ht="13" customHeight="1">
      <c r="A20" s="114" t="s">
        <v>33</v>
      </c>
      <c r="B20" s="597">
        <v>1297.5511613873325</v>
      </c>
      <c r="C20" s="593">
        <v>1760.9815320000002</v>
      </c>
      <c r="D20" s="593">
        <v>8094.1803875000005</v>
      </c>
      <c r="E20" s="593">
        <v>25066.734583199999</v>
      </c>
      <c r="F20" s="593">
        <v>248.22739999999999</v>
      </c>
      <c r="G20" s="593">
        <v>42.666525</v>
      </c>
      <c r="H20" s="593">
        <v>0</v>
      </c>
    </row>
    <row r="21" spans="1:8" ht="13" customHeight="1">
      <c r="A21" s="114" t="s">
        <v>34</v>
      </c>
      <c r="B21" s="597">
        <v>606.56403875389174</v>
      </c>
      <c r="C21" s="593">
        <v>1366.2015440000002</v>
      </c>
      <c r="D21" s="593">
        <v>1403.4169925000001</v>
      </c>
      <c r="E21" s="593">
        <v>3787.8939912000005</v>
      </c>
      <c r="F21" s="593">
        <v>11.868504000000001</v>
      </c>
      <c r="G21" s="593">
        <v>404.74612350000001</v>
      </c>
      <c r="H21" s="593">
        <v>119.08182400000001</v>
      </c>
    </row>
    <row r="22" spans="1:8" ht="13" customHeight="1">
      <c r="A22" s="114" t="s">
        <v>35</v>
      </c>
      <c r="B22" s="597">
        <v>10766.124138942665</v>
      </c>
      <c r="C22" s="593">
        <v>3204.1516000000001</v>
      </c>
      <c r="D22" s="593">
        <v>5225.2769999999991</v>
      </c>
      <c r="E22" s="593">
        <v>7169.3810999999996</v>
      </c>
      <c r="F22" s="593">
        <v>38.051200000000001</v>
      </c>
      <c r="G22" s="593">
        <v>289.99305000000004</v>
      </c>
      <c r="H22" s="593">
        <v>231.67079999999996</v>
      </c>
    </row>
    <row r="23" spans="1:8" ht="13" customHeight="1">
      <c r="A23" s="114" t="s">
        <v>36</v>
      </c>
      <c r="B23" s="597">
        <v>988.20967987759411</v>
      </c>
      <c r="C23" s="593">
        <v>1324.0203570000001</v>
      </c>
      <c r="D23" s="593">
        <v>1536.3650200000002</v>
      </c>
      <c r="E23" s="593">
        <v>3222.1172000000001</v>
      </c>
      <c r="F23" s="593">
        <v>294.88436999999999</v>
      </c>
      <c r="G23" s="593">
        <v>525.63521000000014</v>
      </c>
      <c r="H23" s="593">
        <v>257.60435699999999</v>
      </c>
    </row>
    <row r="24" spans="1:8" ht="13" customHeight="1">
      <c r="A24" s="114" t="s">
        <v>37</v>
      </c>
      <c r="B24" s="597">
        <v>167137.55045002452</v>
      </c>
      <c r="C24" s="593">
        <v>2040.8245999999999</v>
      </c>
      <c r="D24" s="593">
        <v>11518.116999999998</v>
      </c>
      <c r="E24" s="593">
        <v>5005.2669999999989</v>
      </c>
      <c r="F24" s="593">
        <v>121.97359999999999</v>
      </c>
      <c r="G24" s="593">
        <v>1067.4586999999999</v>
      </c>
      <c r="H24" s="593">
        <v>435.18440000000004</v>
      </c>
    </row>
    <row r="25" spans="1:8" ht="13" customHeight="1">
      <c r="A25" s="114" t="s">
        <v>38</v>
      </c>
      <c r="B25" s="597">
        <v>197.64612519992065</v>
      </c>
      <c r="C25" s="593">
        <v>71.202550000000002</v>
      </c>
      <c r="D25" s="593">
        <v>1228.8277395000002</v>
      </c>
      <c r="E25" s="593">
        <v>719.54004776000011</v>
      </c>
      <c r="F25" s="593">
        <v>14.305326000000001</v>
      </c>
      <c r="G25" s="593">
        <v>130.299194</v>
      </c>
      <c r="H25" s="593">
        <v>60.364601200000003</v>
      </c>
    </row>
    <row r="26" spans="1:8" ht="13" customHeight="1">
      <c r="A26" s="114" t="s">
        <v>39</v>
      </c>
      <c r="B26" s="597">
        <v>19859.345448488999</v>
      </c>
      <c r="C26" s="593">
        <v>197.08440000000002</v>
      </c>
      <c r="D26" s="593">
        <v>2827.4947499999998</v>
      </c>
      <c r="E26" s="593">
        <v>985.71780000000001</v>
      </c>
      <c r="F26" s="593">
        <v>82.830399999999997</v>
      </c>
      <c r="G26" s="593">
        <v>244.81125000000003</v>
      </c>
      <c r="H26" s="593">
        <v>144.84240000000003</v>
      </c>
    </row>
    <row r="27" spans="1:8" ht="13" customHeight="1">
      <c r="A27" s="114" t="s">
        <v>40</v>
      </c>
      <c r="B27" s="597">
        <v>1072.7714498819612</v>
      </c>
      <c r="C27" s="593">
        <v>1736.3570000000004</v>
      </c>
      <c r="D27" s="593">
        <v>2551.9107500000005</v>
      </c>
      <c r="E27" s="593">
        <v>11078.818175552</v>
      </c>
      <c r="F27" s="593">
        <v>317.71348999999998</v>
      </c>
      <c r="G27" s="593">
        <v>804.46028500000011</v>
      </c>
      <c r="H27" s="593">
        <v>169.26830000000001</v>
      </c>
    </row>
    <row r="28" spans="1:8" ht="13" customHeight="1">
      <c r="A28" s="114" t="s">
        <v>41</v>
      </c>
      <c r="B28" s="597">
        <v>793.78626008530932</v>
      </c>
      <c r="C28" s="593">
        <v>848.42617699999994</v>
      </c>
      <c r="D28" s="593">
        <v>2655.7985447000001</v>
      </c>
      <c r="E28" s="593">
        <v>4484.3336399999998</v>
      </c>
      <c r="F28" s="593">
        <v>185.05545000000001</v>
      </c>
      <c r="G28" s="593">
        <v>540.48814700000003</v>
      </c>
      <c r="H28" s="593">
        <v>285.362345</v>
      </c>
    </row>
    <row r="29" spans="1:8" ht="13" customHeight="1">
      <c r="A29" s="114" t="s">
        <v>42</v>
      </c>
      <c r="B29" s="597">
        <v>485.46027201443667</v>
      </c>
      <c r="C29" s="593">
        <v>456.05031000000002</v>
      </c>
      <c r="D29" s="593">
        <v>913.46622469999988</v>
      </c>
      <c r="E29" s="593">
        <v>2310.0124000000005</v>
      </c>
      <c r="F29" s="593">
        <v>58.964108999999986</v>
      </c>
      <c r="G29" s="593">
        <v>371.23065699999995</v>
      </c>
      <c r="H29" s="593">
        <v>145.731562</v>
      </c>
    </row>
    <row r="30" spans="1:8" ht="13" customHeight="1">
      <c r="A30" s="114" t="s">
        <v>43</v>
      </c>
      <c r="B30" s="597">
        <v>308.32598807087254</v>
      </c>
      <c r="C30" s="593">
        <v>392.37586700000003</v>
      </c>
      <c r="D30" s="593">
        <v>1742.33232</v>
      </c>
      <c r="E30" s="593">
        <v>2174.3212400000002</v>
      </c>
      <c r="F30" s="593">
        <v>126.09134100000001</v>
      </c>
      <c r="G30" s="593">
        <v>169.25749000000002</v>
      </c>
      <c r="H30" s="593">
        <v>139.63078300000001</v>
      </c>
    </row>
    <row r="31" spans="1:8" ht="13" customHeight="1">
      <c r="A31" s="114" t="s">
        <v>44</v>
      </c>
      <c r="B31" s="597">
        <v>3977.1801689690001</v>
      </c>
      <c r="C31" s="593">
        <v>3968.3852000000002</v>
      </c>
      <c r="D31" s="593">
        <v>4221.5304999999998</v>
      </c>
      <c r="E31" s="593">
        <v>11741.259269999997</v>
      </c>
      <c r="F31" s="593">
        <v>53.784000000000006</v>
      </c>
      <c r="G31" s="593">
        <v>2544.5335499999997</v>
      </c>
      <c r="H31" s="593">
        <v>614.96774999999991</v>
      </c>
    </row>
    <row r="32" spans="1:8" ht="13" customHeight="1">
      <c r="A32" s="114" t="s">
        <v>45</v>
      </c>
      <c r="B32" s="597">
        <v>2667.5139339690922</v>
      </c>
      <c r="C32" s="593">
        <v>8469.8580000000002</v>
      </c>
      <c r="D32" s="593">
        <v>2611.1635000000001</v>
      </c>
      <c r="E32" s="593">
        <v>21339.691500000001</v>
      </c>
      <c r="F32" s="593">
        <v>0</v>
      </c>
      <c r="G32" s="593">
        <v>5841.149699999999</v>
      </c>
      <c r="H32" s="593">
        <v>1558.3015</v>
      </c>
    </row>
    <row r="33" spans="1:8" ht="13" customHeight="1">
      <c r="A33" s="114" t="s">
        <v>46</v>
      </c>
      <c r="B33" s="597">
        <v>39482.252325315523</v>
      </c>
      <c r="C33" s="593">
        <v>60.582119999999982</v>
      </c>
      <c r="D33" s="593">
        <v>3077.2896750000004</v>
      </c>
      <c r="E33" s="593">
        <v>5765.448714000001</v>
      </c>
      <c r="F33" s="593">
        <v>0</v>
      </c>
      <c r="G33" s="593">
        <v>0</v>
      </c>
      <c r="H33" s="593">
        <v>0</v>
      </c>
    </row>
    <row r="34" spans="1:8" ht="13" customHeight="1">
      <c r="A34" s="114" t="s">
        <v>47</v>
      </c>
      <c r="B34" s="597">
        <v>26003.136020944759</v>
      </c>
      <c r="C34" s="593">
        <v>28.856000000000002</v>
      </c>
      <c r="D34" s="593">
        <v>2108.5589999999997</v>
      </c>
      <c r="E34" s="593">
        <v>1512.8068800000001</v>
      </c>
      <c r="F34" s="593">
        <v>0.10200000000000001</v>
      </c>
      <c r="G34" s="593">
        <v>0</v>
      </c>
      <c r="H34" s="593">
        <v>0</v>
      </c>
    </row>
    <row r="35" spans="1:8" ht="13" customHeight="1">
      <c r="A35" s="114" t="s">
        <v>48</v>
      </c>
      <c r="B35" s="597">
        <v>15498.822072288087</v>
      </c>
      <c r="C35" s="593">
        <v>28.997559999999996</v>
      </c>
      <c r="D35" s="593">
        <v>719.23500000000013</v>
      </c>
      <c r="E35" s="593">
        <v>2179.9009199999996</v>
      </c>
      <c r="F35" s="593">
        <v>0</v>
      </c>
      <c r="G35" s="593">
        <v>0</v>
      </c>
      <c r="H35" s="593">
        <v>0</v>
      </c>
    </row>
    <row r="36" spans="1:8" ht="13" customHeight="1" thickBot="1">
      <c r="A36" s="115" t="s">
        <v>49</v>
      </c>
      <c r="B36" s="598">
        <v>9490.9264676484818</v>
      </c>
      <c r="C36" s="594">
        <v>28.891000000000005</v>
      </c>
      <c r="D36" s="594">
        <v>1240.1157299999998</v>
      </c>
      <c r="E36" s="594">
        <v>2221.7814369000002</v>
      </c>
      <c r="F36" s="594">
        <v>0</v>
      </c>
      <c r="G36" s="594">
        <v>0</v>
      </c>
      <c r="H36" s="594">
        <v>0</v>
      </c>
    </row>
    <row r="37" spans="1:8" ht="9" customHeight="1">
      <c r="A37" s="999" t="s">
        <v>538</v>
      </c>
      <c r="B37" s="1016"/>
      <c r="C37" s="1019"/>
      <c r="D37" s="1019"/>
      <c r="E37" s="1016"/>
      <c r="F37" s="305"/>
      <c r="G37" s="305"/>
      <c r="H37" s="263"/>
    </row>
    <row r="38" spans="1:8" ht="9" customHeight="1">
      <c r="A38" s="999" t="s">
        <v>367</v>
      </c>
      <c r="B38" s="1020"/>
      <c r="C38" s="1020"/>
      <c r="D38" s="1020"/>
      <c r="E38" s="1020"/>
      <c r="F38" s="306"/>
      <c r="G38" s="306"/>
      <c r="H38" s="118"/>
    </row>
    <row r="39" spans="1:8" ht="9" customHeight="1">
      <c r="A39" s="1001" t="s">
        <v>366</v>
      </c>
      <c r="B39" s="1021"/>
      <c r="C39" s="1021"/>
      <c r="D39" s="1021"/>
      <c r="E39" s="1021"/>
      <c r="F39" s="296"/>
      <c r="G39" s="296"/>
    </row>
    <row r="40" spans="1:8" ht="13" customHeight="1">
      <c r="A40" s="1001"/>
      <c r="B40" s="1018"/>
      <c r="C40" s="1018"/>
      <c r="D40" s="1018"/>
      <c r="E40" s="1018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9" tint="0.59999389629810485"/>
  </sheetPr>
  <dimension ref="A2:I40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4" style="114" customWidth="1"/>
    <col min="2" max="8" width="9" style="114" customWidth="1"/>
    <col min="9" max="9" width="8" style="114" customWidth="1"/>
    <col min="10" max="16384" width="7" style="114"/>
  </cols>
  <sheetData>
    <row r="2" spans="1:9" ht="13" customHeight="1">
      <c r="A2" s="303" t="s">
        <v>406</v>
      </c>
      <c r="B2" s="156"/>
      <c r="C2" s="156"/>
    </row>
    <row r="3" spans="1:9" ht="13" customHeight="1">
      <c r="A3" s="307" t="s">
        <v>231</v>
      </c>
      <c r="B3" s="150"/>
      <c r="C3" s="150"/>
      <c r="D3" s="149"/>
      <c r="E3" s="149"/>
      <c r="F3" s="149"/>
      <c r="G3" s="149"/>
      <c r="H3" s="149"/>
    </row>
    <row r="4" spans="1:9" ht="5" customHeight="1" thickBot="1">
      <c r="A4" s="158"/>
      <c r="B4" s="158"/>
      <c r="C4" s="158"/>
      <c r="D4" s="158"/>
      <c r="E4" s="158"/>
      <c r="F4" s="158"/>
      <c r="G4" s="158"/>
      <c r="H4" s="158"/>
    </row>
    <row r="5" spans="1:9" ht="15" customHeight="1">
      <c r="A5" s="765" t="s">
        <v>18</v>
      </c>
      <c r="B5" s="1123" t="s">
        <v>19</v>
      </c>
      <c r="C5" s="1123" t="s">
        <v>5</v>
      </c>
      <c r="D5" s="1123" t="s">
        <v>6</v>
      </c>
      <c r="E5" s="1123" t="s">
        <v>7</v>
      </c>
      <c r="F5" s="1123" t="s">
        <v>8</v>
      </c>
      <c r="G5" s="1123" t="s">
        <v>9</v>
      </c>
      <c r="H5" s="1123" t="s">
        <v>10</v>
      </c>
    </row>
    <row r="6" spans="1:9" ht="15" customHeight="1">
      <c r="A6" s="753" t="s">
        <v>90</v>
      </c>
      <c r="B6" s="755">
        <f>('C 8'!B6/'C 7'!B6)*1000</f>
        <v>2.2564990270553311</v>
      </c>
      <c r="C6" s="756">
        <f>('C 8'!C6/'C 7'!C6)*1000</f>
        <v>12.908324795785321</v>
      </c>
      <c r="D6" s="756">
        <f>('C 8'!D6/'C 7'!D6)*1000</f>
        <v>53.138911131779146</v>
      </c>
      <c r="E6" s="756">
        <f>('C 8'!E6/'C 7'!E6)*1000</f>
        <v>145.75039632378494</v>
      </c>
      <c r="F6" s="1131">
        <f>('C 8'!F6/'C 7'!F6)*1000</f>
        <v>12.677147901181071</v>
      </c>
      <c r="G6" s="1131">
        <f>('C 8'!G6/'C 7'!G6)*1000</f>
        <v>26.78999909713858</v>
      </c>
      <c r="H6" s="1131">
        <f>('C 8'!H6/'C 7'!H6)*1000</f>
        <v>33.480302749011528</v>
      </c>
    </row>
    <row r="7" spans="1:9" ht="3" customHeight="1">
      <c r="A7" s="262"/>
      <c r="B7" s="642"/>
      <c r="C7" s="645"/>
      <c r="D7" s="645"/>
      <c r="E7" s="645"/>
      <c r="F7" s="1132"/>
      <c r="G7" s="1132"/>
      <c r="H7" s="1132"/>
    </row>
    <row r="8" spans="1:9" ht="13" customHeight="1">
      <c r="A8" s="114" t="s">
        <v>21</v>
      </c>
      <c r="B8" s="643">
        <f>'C 8'!B8/'C 7'!B8*1000</f>
        <v>2.5177971931538208</v>
      </c>
      <c r="C8" s="646">
        <f>'C 8'!C8/'C 7'!C8*1000</f>
        <v>12.205972891566264</v>
      </c>
      <c r="D8" s="646">
        <f>'C 8'!D8/'C 7'!D8*1000</f>
        <v>50.864689162234036</v>
      </c>
      <c r="E8" s="646">
        <f>'C 8'!E8/'C 7'!E8*1000</f>
        <v>151.35498091603054</v>
      </c>
      <c r="F8" s="1133">
        <f>'C 8'!F8/'C 7'!F8*1000</f>
        <v>10.496706470424883</v>
      </c>
      <c r="G8" s="1133">
        <v>0</v>
      </c>
      <c r="H8" s="1133">
        <v>0</v>
      </c>
      <c r="I8" s="266" t="s">
        <v>75</v>
      </c>
    </row>
    <row r="9" spans="1:9" ht="13" customHeight="1">
      <c r="A9" s="114" t="s">
        <v>22</v>
      </c>
      <c r="B9" s="643">
        <f>'C 8'!B9/'C 7'!B9*1000</f>
        <v>2.2270642738942996</v>
      </c>
      <c r="C9" s="646">
        <f>'C 8'!C9/'C 7'!C9*1000</f>
        <v>15.992124418847984</v>
      </c>
      <c r="D9" s="646">
        <f>'C 8'!D9/'C 7'!D9*1000</f>
        <v>52.332891006696066</v>
      </c>
      <c r="E9" s="646">
        <f>'C 8'!E9/'C 7'!E9*1000</f>
        <v>153.65081657020963</v>
      </c>
      <c r="F9" s="1133">
        <f>'C 8'!F9/'C 7'!F9*1000</f>
        <v>14.519948467588103</v>
      </c>
      <c r="G9" s="1133">
        <v>0</v>
      </c>
      <c r="H9" s="1133">
        <v>0</v>
      </c>
    </row>
    <row r="10" spans="1:9" ht="13" customHeight="1">
      <c r="A10" s="114" t="s">
        <v>23</v>
      </c>
      <c r="B10" s="643">
        <f>'C 8'!B10/'C 7'!B10*1000</f>
        <v>2.2375419572607642</v>
      </c>
      <c r="C10" s="646">
        <f>'C 8'!C10/'C 7'!C10*1000</f>
        <v>16.043422191940426</v>
      </c>
      <c r="D10" s="646">
        <f>'C 8'!D10/'C 7'!D10*1000</f>
        <v>51.929887164102183</v>
      </c>
      <c r="E10" s="646">
        <f>'C 8'!E10/'C 7'!E10*1000</f>
        <v>146.98514724444505</v>
      </c>
      <c r="F10" s="1133">
        <f>'C 8'!F10/'C 7'!F10*1000</f>
        <v>14.987976923020197</v>
      </c>
      <c r="G10" s="1133">
        <v>0</v>
      </c>
      <c r="H10" s="1133">
        <v>0</v>
      </c>
    </row>
    <row r="11" spans="1:9" ht="13" customHeight="1">
      <c r="A11" s="114" t="s">
        <v>24</v>
      </c>
      <c r="B11" s="643">
        <f>'C 8'!B11/'C 7'!B11*1000</f>
        <v>2.2640631023004736</v>
      </c>
      <c r="C11" s="646">
        <f>'C 8'!C11/'C 7'!C11*1000</f>
        <v>13.258329817141059</v>
      </c>
      <c r="D11" s="646">
        <f>'C 8'!D11/'C 7'!D11*1000</f>
        <v>58.150641661266413</v>
      </c>
      <c r="E11" s="646">
        <f>'C 8'!E11/'C 7'!E11*1000</f>
        <v>141.78799127668645</v>
      </c>
      <c r="F11" s="1133">
        <f>'C 8'!F11/'C 7'!F11*1000</f>
        <v>12.655655586757808</v>
      </c>
      <c r="G11" s="1133">
        <f>'C 8'!G11/'C 7'!G11*1000</f>
        <v>31.145766820113316</v>
      </c>
      <c r="H11" s="1133">
        <v>0</v>
      </c>
    </row>
    <row r="12" spans="1:9" ht="13" customHeight="1">
      <c r="A12" s="114" t="s">
        <v>25</v>
      </c>
      <c r="B12" s="643">
        <f>'C 8'!B12/'C 7'!B12*1000</f>
        <v>2.1272102738184318</v>
      </c>
      <c r="C12" s="646">
        <f>'C 8'!C12/'C 7'!C12*1000</f>
        <v>11.473720600674021</v>
      </c>
      <c r="D12" s="646">
        <f>'C 8'!D12/'C 7'!D12*1000</f>
        <v>41.983538753932514</v>
      </c>
      <c r="E12" s="646">
        <f>'C 8'!E12/'C 7'!E12*1000</f>
        <v>131.40200687197813</v>
      </c>
      <c r="F12" s="1133">
        <f>'C 8'!F12/'C 7'!F12*1000</f>
        <v>10.625510787371297</v>
      </c>
      <c r="G12" s="1133">
        <v>0</v>
      </c>
      <c r="H12" s="1133">
        <v>0</v>
      </c>
    </row>
    <row r="13" spans="1:9" ht="13" customHeight="1">
      <c r="A13" s="114" t="s">
        <v>26</v>
      </c>
      <c r="B13" s="643">
        <f>'C 8'!B13/'C 7'!B13*1000</f>
        <v>2.1724500275120366</v>
      </c>
      <c r="C13" s="646">
        <f>'C 8'!C13/'C 7'!C13*1000</f>
        <v>11.261539798309409</v>
      </c>
      <c r="D13" s="646">
        <f>'C 8'!D13/'C 7'!D13*1000</f>
        <v>37.390735374367274</v>
      </c>
      <c r="E13" s="646">
        <f>'C 8'!E13/'C 7'!E13*1000</f>
        <v>121.61226142127767</v>
      </c>
      <c r="F13" s="1133">
        <f>'C 8'!F13/'C 7'!F13*1000</f>
        <v>10.136271728853007</v>
      </c>
      <c r="G13" s="1133">
        <v>0</v>
      </c>
      <c r="H13" s="1133">
        <v>0</v>
      </c>
    </row>
    <row r="14" spans="1:9" ht="13" customHeight="1">
      <c r="A14" s="114" t="s">
        <v>27</v>
      </c>
      <c r="B14" s="643">
        <f>'C 8'!B14/'C 7'!B14*1000</f>
        <v>2.0543021866094371</v>
      </c>
      <c r="C14" s="646">
        <f>'C 8'!C14/'C 7'!C14*1000</f>
        <v>12.169982116132189</v>
      </c>
      <c r="D14" s="646">
        <f>'C 8'!D14/'C 7'!D14*1000</f>
        <v>41.983996316368874</v>
      </c>
      <c r="E14" s="646">
        <f>'C 8'!E14/'C 7'!E14*1000</f>
        <v>137.12040366441661</v>
      </c>
      <c r="F14" s="1133">
        <f>'C 8'!F14/'C 7'!F14*1000</f>
        <v>12.649688922610016</v>
      </c>
      <c r="G14" s="1133">
        <v>0</v>
      </c>
      <c r="H14" s="1133">
        <v>0</v>
      </c>
    </row>
    <row r="15" spans="1:9" ht="13" customHeight="1">
      <c r="A15" s="114" t="s">
        <v>28</v>
      </c>
      <c r="B15" s="643">
        <f>'C 8'!B15/'C 7'!B15*1000</f>
        <v>2.0448329068374393</v>
      </c>
      <c r="C15" s="646">
        <f>'C 8'!C15/'C 7'!C15*1000</f>
        <v>10.869329507772628</v>
      </c>
      <c r="D15" s="646">
        <f>'C 8'!D15/'C 7'!D15*1000</f>
        <v>48.446073219751931</v>
      </c>
      <c r="E15" s="646">
        <f>'C 8'!E15/'C 7'!E15*1000</f>
        <v>154.72656144162943</v>
      </c>
      <c r="F15" s="1133">
        <f>'C 8'!F15/'C 7'!F15*1000</f>
        <v>11.112163189448443</v>
      </c>
      <c r="G15" s="1133">
        <v>0</v>
      </c>
      <c r="H15" s="1133">
        <v>0</v>
      </c>
    </row>
    <row r="16" spans="1:9" ht="13" customHeight="1">
      <c r="A16" s="114" t="s">
        <v>29</v>
      </c>
      <c r="B16" s="643">
        <f>'C 8'!B16/'C 7'!B16*1000</f>
        <v>2.1221239809226384</v>
      </c>
      <c r="C16" s="646">
        <f>'C 8'!C16/'C 7'!C16*1000</f>
        <v>15.895423197492168</v>
      </c>
      <c r="D16" s="646">
        <f>'C 8'!D16/'C 7'!D16*1000</f>
        <v>52.657448326257921</v>
      </c>
      <c r="E16" s="646">
        <f>'C 8'!E16/'C 7'!E16*1000</f>
        <v>144.60562617739399</v>
      </c>
      <c r="F16" s="1133">
        <f>'C 8'!F16/'C 7'!F16*1000</f>
        <v>12.60018648018648</v>
      </c>
      <c r="G16" s="1133">
        <v>0</v>
      </c>
      <c r="H16" s="1133">
        <v>0</v>
      </c>
    </row>
    <row r="17" spans="1:8" ht="13" customHeight="1">
      <c r="A17" s="114" t="s">
        <v>30</v>
      </c>
      <c r="B17" s="643">
        <f>'C 8'!B17/'C 7'!B17*1000</f>
        <v>2.2844365855680948</v>
      </c>
      <c r="C17" s="646">
        <f>'C 8'!C17/'C 7'!C17*1000</f>
        <v>10.796744727639551</v>
      </c>
      <c r="D17" s="646">
        <f>'C 8'!D17/'C 7'!D17*1000</f>
        <v>29.79135920375419</v>
      </c>
      <c r="E17" s="646">
        <f>'C 8'!E17/'C 7'!E17*1000</f>
        <v>138.09480438210443</v>
      </c>
      <c r="F17" s="1133">
        <f>'C 8'!F17/'C 7'!F17*1000</f>
        <v>10.20676912541172</v>
      </c>
      <c r="G17" s="1133">
        <f>'C 8'!G17/'C 7'!G17*1000</f>
        <v>28.472689940528785</v>
      </c>
      <c r="H17" s="1133">
        <v>0</v>
      </c>
    </row>
    <row r="18" spans="1:8" ht="13" customHeight="1">
      <c r="A18" s="114" t="s">
        <v>31</v>
      </c>
      <c r="B18" s="643">
        <f>'C 8'!B18/'C 7'!B18*1000</f>
        <v>2.2652766408590592</v>
      </c>
      <c r="C18" s="646">
        <f>'C 8'!C18/'C 7'!C18*1000</f>
        <v>12.25820111209271</v>
      </c>
      <c r="D18" s="646">
        <f>'C 8'!D18/'C 7'!D18*1000</f>
        <v>64.156968138038209</v>
      </c>
      <c r="E18" s="646">
        <f>'C 8'!E18/'C 7'!E18*1000</f>
        <v>193.01592621826234</v>
      </c>
      <c r="F18" s="1133">
        <f>'C 8'!F18/'C 7'!F18*1000</f>
        <v>13.200703767792353</v>
      </c>
      <c r="G18" s="1133">
        <f>'C 8'!G18/'C 7'!G18*1000</f>
        <v>29.260646651270203</v>
      </c>
      <c r="H18" s="1133">
        <f>'C 8'!H18/'C 7'!H18*1000</f>
        <v>29.816912041392289</v>
      </c>
    </row>
    <row r="19" spans="1:8" ht="13" customHeight="1">
      <c r="A19" s="114" t="s">
        <v>32</v>
      </c>
      <c r="B19" s="643">
        <f>'C 8'!B19/'C 7'!B19*1000</f>
        <v>2.2308956979177079</v>
      </c>
      <c r="C19" s="646">
        <f>'C 8'!C19/'C 7'!C19*1000</f>
        <v>10.251987911967218</v>
      </c>
      <c r="D19" s="646">
        <f>'C 8'!D19/'C 7'!D19*1000</f>
        <v>51.051281814491581</v>
      </c>
      <c r="E19" s="646">
        <f>'C 8'!E19/'C 7'!E19*1000</f>
        <v>132.02095655344647</v>
      </c>
      <c r="F19" s="1133">
        <f>'C 8'!F19/'C 7'!F19*1000</f>
        <v>12.342422498617724</v>
      </c>
      <c r="G19" s="1133">
        <v>0</v>
      </c>
      <c r="H19" s="1133">
        <v>0</v>
      </c>
    </row>
    <row r="20" spans="1:8" ht="13" customHeight="1">
      <c r="A20" s="114" t="s">
        <v>33</v>
      </c>
      <c r="B20" s="643">
        <f>'C 8'!B20/'C 7'!B20*1000</f>
        <v>2.1179577266555163</v>
      </c>
      <c r="C20" s="646">
        <f>'C 8'!C20/'C 7'!C20*1000</f>
        <v>11.404803745944163</v>
      </c>
      <c r="D20" s="646">
        <f>'C 8'!D20/'C 7'!D20*1000</f>
        <v>38.355227583968308</v>
      </c>
      <c r="E20" s="646">
        <f>'C 8'!E20/'C 7'!E20*1000</f>
        <v>166.7014782515013</v>
      </c>
      <c r="F20" s="1133">
        <f>'C 8'!F20/'C 7'!F20*1000</f>
        <v>10.319160257742672</v>
      </c>
      <c r="G20" s="1133">
        <f>'C 8'!G20/'C 7'!G20*1000</f>
        <v>26.000319926873857</v>
      </c>
      <c r="H20" s="1133">
        <v>0</v>
      </c>
    </row>
    <row r="21" spans="1:8" ht="13" customHeight="1">
      <c r="A21" s="114" t="s">
        <v>34</v>
      </c>
      <c r="B21" s="643">
        <f>'C 8'!B21/'C 7'!B21*1000</f>
        <v>2.1632853665411655</v>
      </c>
      <c r="C21" s="646">
        <f>'C 8'!C21/'C 7'!C21*1000</f>
        <v>12.330895293108897</v>
      </c>
      <c r="D21" s="646">
        <f>'C 8'!D21/'C 7'!D21*1000</f>
        <v>36.305282297702817</v>
      </c>
      <c r="E21" s="646">
        <f>'C 8'!E21/'C 7'!E21*1000</f>
        <v>159.67852589157746</v>
      </c>
      <c r="F21" s="1133">
        <f>'C 8'!F21/'C 7'!F21*1000</f>
        <v>11.445037608486018</v>
      </c>
      <c r="G21" s="1133">
        <f>'C 8'!G21/'C 7'!G21*1000</f>
        <v>22.978660355399114</v>
      </c>
      <c r="H21" s="1133">
        <f>'C 8'!H21/'C 7'!H21*1000</f>
        <v>28.889331392527904</v>
      </c>
    </row>
    <row r="22" spans="1:8" ht="13" customHeight="1">
      <c r="A22" s="114" t="s">
        <v>35</v>
      </c>
      <c r="B22" s="643">
        <f>'C 8'!B22/'C 7'!B22*1000</f>
        <v>2.2293591106936819</v>
      </c>
      <c r="C22" s="646">
        <f>'C 8'!C22/'C 7'!C22*1000</f>
        <v>11.104166291231451</v>
      </c>
      <c r="D22" s="646">
        <f>'C 8'!D22/'C 7'!D22*1000</f>
        <v>44.824075900937601</v>
      </c>
      <c r="E22" s="646">
        <f>'C 8'!E22/'C 7'!E22*1000</f>
        <v>130.33579544421619</v>
      </c>
      <c r="F22" s="1133">
        <f>'C 8'!F22/'C 7'!F22*1000</f>
        <v>10.239827771797632</v>
      </c>
      <c r="G22" s="1133">
        <f>'C 8'!G22/'C 7'!G22*1000</f>
        <v>22.539487797295198</v>
      </c>
      <c r="H22" s="1133">
        <f>'C 8'!H22/'C 7'!H22*1000</f>
        <v>27.708503767491923</v>
      </c>
    </row>
    <row r="23" spans="1:8" ht="13" customHeight="1">
      <c r="A23" s="114" t="s">
        <v>36</v>
      </c>
      <c r="B23" s="643">
        <f>'C 8'!B23/'C 7'!B23*1000</f>
        <v>2.0806777498941962</v>
      </c>
      <c r="C23" s="646">
        <f>'C 8'!C23/'C 7'!C23*1000</f>
        <v>13.254359225652998</v>
      </c>
      <c r="D23" s="646">
        <f>'C 8'!D23/'C 7'!D23*1000</f>
        <v>37.591142244754153</v>
      </c>
      <c r="E23" s="646">
        <f>'C 8'!E23/'C 7'!E23*1000</f>
        <v>115.18557537248952</v>
      </c>
      <c r="F23" s="1133">
        <f>'C 8'!F23/'C 7'!F23*1000</f>
        <v>12.908444119539666</v>
      </c>
      <c r="G23" s="1133">
        <f>'C 8'!G23/'C 7'!G23*1000</f>
        <v>25.886983994090134</v>
      </c>
      <c r="H23" s="1133">
        <f>'C 8'!H23/'C 7'!H23*1000</f>
        <v>31.417847499176762</v>
      </c>
    </row>
    <row r="24" spans="1:8" ht="13" customHeight="1">
      <c r="A24" s="114" t="s">
        <v>37</v>
      </c>
      <c r="B24" s="643">
        <f>'C 8'!B24/'C 7'!B24*1000</f>
        <v>2.2503126470408916</v>
      </c>
      <c r="C24" s="646">
        <f>'C 8'!C24/'C 7'!C24*1000</f>
        <v>14.518312003357781</v>
      </c>
      <c r="D24" s="646">
        <f>'C 8'!D24/'C 7'!D24*1000</f>
        <v>56.046503819765455</v>
      </c>
      <c r="E24" s="646">
        <f>'C 8'!E24/'C 7'!E24*1000</f>
        <v>164.22557254413013</v>
      </c>
      <c r="F24" s="1133">
        <f>'C 8'!F24/'C 7'!F24*1000</f>
        <v>11.813423728813557</v>
      </c>
      <c r="G24" s="1133">
        <f>'C 8'!G24/'C 7'!G24*1000</f>
        <v>24.519552084529685</v>
      </c>
      <c r="H24" s="1133">
        <f>'C 8'!H24/'C 7'!H24*1000</f>
        <v>34.505581985410728</v>
      </c>
    </row>
    <row r="25" spans="1:8" ht="13" customHeight="1">
      <c r="A25" s="114" t="s">
        <v>38</v>
      </c>
      <c r="B25" s="643">
        <f>'C 8'!B25/'C 7'!B25*1000</f>
        <v>2.1204949024965751</v>
      </c>
      <c r="C25" s="646">
        <f>'C 8'!C25/'C 7'!C25*1000</f>
        <v>21.184930080333235</v>
      </c>
      <c r="D25" s="646">
        <f>'C 8'!D25/'C 7'!D25*1000</f>
        <v>47.522149412174187</v>
      </c>
      <c r="E25" s="646">
        <f>'C 8'!E25/'C 7'!E25*1000</f>
        <v>201.0449979770886</v>
      </c>
      <c r="F25" s="1133">
        <f>'C 8'!F25/'C 7'!F25*1000</f>
        <v>16.889404958677687</v>
      </c>
      <c r="G25" s="1133">
        <f>'C 8'!G25/'C 7'!G25*1000</f>
        <v>29.647143117178612</v>
      </c>
      <c r="H25" s="1133">
        <f>'C 8'!H25/'C 7'!H25*1000</f>
        <v>36.255015735735739</v>
      </c>
    </row>
    <row r="26" spans="1:8" ht="13" customHeight="1">
      <c r="A26" s="114" t="s">
        <v>39</v>
      </c>
      <c r="B26" s="643">
        <f>'C 8'!B26/'C 7'!B26*1000</f>
        <v>2.2491213031419166</v>
      </c>
      <c r="C26" s="646">
        <f>'C 8'!C26/'C 7'!C26*1000</f>
        <v>23.301537006384489</v>
      </c>
      <c r="D26" s="646">
        <f>'C 8'!D26/'C 7'!D26*1000</f>
        <v>40.530005160328535</v>
      </c>
      <c r="E26" s="646">
        <f>'C 8'!E26/'C 7'!E26*1000</f>
        <v>190.4032837550705</v>
      </c>
      <c r="F26" s="1133">
        <f>'C 8'!F26/'C 7'!F26*1000</f>
        <v>14.577683914114749</v>
      </c>
      <c r="G26" s="1133">
        <f>'C 8'!G26/'C 7'!G26*1000</f>
        <v>28.747211131986852</v>
      </c>
      <c r="H26" s="1133">
        <f>'C 8'!H26/'C 7'!H26*1000</f>
        <v>29.332199270959908</v>
      </c>
    </row>
    <row r="27" spans="1:8" ht="13" customHeight="1">
      <c r="A27" s="114" t="s">
        <v>40</v>
      </c>
      <c r="B27" s="643">
        <f>'C 8'!B27/'C 7'!B27*1000</f>
        <v>2.0952723896634864</v>
      </c>
      <c r="C27" s="646">
        <f>'C 8'!C27/'C 7'!C27*1000</f>
        <v>11.84830329787307</v>
      </c>
      <c r="D27" s="646">
        <f>'C 8'!D27/'C 7'!D27*1000</f>
        <v>44.626768607009076</v>
      </c>
      <c r="E27" s="646">
        <f>'C 8'!E27/'C 7'!E27*1000</f>
        <v>127.61510054507136</v>
      </c>
      <c r="F27" s="1133">
        <f>'C 8'!F27/'C 7'!F27*1000</f>
        <v>12.302555275895449</v>
      </c>
      <c r="G27" s="1133">
        <f>'C 8'!G27/'C 7'!G27*1000</f>
        <v>26.280104700924507</v>
      </c>
      <c r="H27" s="1133">
        <f>'C 8'!H27/'C 7'!H27*1000</f>
        <v>30.664547101449276</v>
      </c>
    </row>
    <row r="28" spans="1:8" ht="13" customHeight="1">
      <c r="A28" s="114" t="s">
        <v>41</v>
      </c>
      <c r="B28" s="643">
        <f>'C 8'!B28/'C 7'!B28*1000</f>
        <v>2.0302851907707398</v>
      </c>
      <c r="C28" s="646">
        <f>'C 8'!C28/'C 7'!C28*1000</f>
        <v>11.1247413879011</v>
      </c>
      <c r="D28" s="646">
        <f>'C 8'!D28/'C 7'!D28*1000</f>
        <v>40.479920751800854</v>
      </c>
      <c r="E28" s="646">
        <f>'C 8'!E28/'C 7'!E28*1000</f>
        <v>111.69812961897432</v>
      </c>
      <c r="F28" s="1133">
        <f>'C 8'!F28/'C 7'!F28*1000</f>
        <v>11.202378430078758</v>
      </c>
      <c r="G28" s="1133">
        <f>'C 8'!G28/'C 7'!G28*1000</f>
        <v>25.61870879824054</v>
      </c>
      <c r="H28" s="1133">
        <f>'C 8'!H28/'C 7'!H28*1000</f>
        <v>27.794131197039057</v>
      </c>
    </row>
    <row r="29" spans="1:8" ht="13" customHeight="1">
      <c r="A29" s="114" t="s">
        <v>42</v>
      </c>
      <c r="B29" s="643">
        <f>'C 8'!B29/'C 7'!B29*1000</f>
        <v>2.0187196465360762</v>
      </c>
      <c r="C29" s="646">
        <f>'C 8'!C29/'C 7'!C29*1000</f>
        <v>11.579759746492178</v>
      </c>
      <c r="D29" s="646">
        <f>'C 8'!D29/'C 7'!D29*1000</f>
        <v>37.571721029425071</v>
      </c>
      <c r="E29" s="646">
        <f>'C 8'!E29/'C 7'!E29*1000</f>
        <v>115.44693717421401</v>
      </c>
      <c r="F29" s="1133">
        <f>'C 8'!F29/'C 7'!F29*1000</f>
        <v>11.802263610888708</v>
      </c>
      <c r="G29" s="1133">
        <f>'C 8'!G29/'C 7'!G29*1000</f>
        <v>25.647395194274026</v>
      </c>
      <c r="H29" s="1133">
        <f>'C 8'!H29/'C 7'!H29*1000</f>
        <v>27.698774447379925</v>
      </c>
    </row>
    <row r="30" spans="1:8" ht="13" customHeight="1">
      <c r="A30" s="114" t="s">
        <v>43</v>
      </c>
      <c r="B30" s="643">
        <f>'C 8'!B30/'C 7'!B30*1000</f>
        <v>2.0487662147726966</v>
      </c>
      <c r="C30" s="646">
        <f>'C 8'!C30/'C 7'!C30*1000</f>
        <v>10.63885500550413</v>
      </c>
      <c r="D30" s="646">
        <f>'C 8'!D30/'C 7'!D30*1000</f>
        <v>42.192126930006395</v>
      </c>
      <c r="E30" s="646">
        <f>'C 8'!E30/'C 7'!E30*1000</f>
        <v>107.97320634037821</v>
      </c>
      <c r="F30" s="1133">
        <f>'C 8'!F30/'C 7'!F30*1000</f>
        <v>10.942294394834814</v>
      </c>
      <c r="G30" s="1133">
        <f>'C 8'!G30/'C 7'!G30*1000</f>
        <v>25.55601540087574</v>
      </c>
      <c r="H30" s="1133">
        <f>'C 8'!H30/'C 7'!H30*1000</f>
        <v>27.894357032982395</v>
      </c>
    </row>
    <row r="31" spans="1:8" ht="13" customHeight="1">
      <c r="A31" s="114" t="s">
        <v>44</v>
      </c>
      <c r="B31" s="643">
        <f>'C 8'!B31/'C 7'!B31*1000</f>
        <v>2.1555497204673011</v>
      </c>
      <c r="C31" s="646">
        <f>'C 8'!C31/'C 7'!C31*1000</f>
        <v>13.11334007441627</v>
      </c>
      <c r="D31" s="646">
        <f>'C 8'!D31/'C 7'!D31*1000</f>
        <v>40.412116367674365</v>
      </c>
      <c r="E31" s="646">
        <f>'C 8'!E31/'C 7'!E31*1000</f>
        <v>155.70929341555595</v>
      </c>
      <c r="F31" s="1133">
        <f>'C 8'!F31/'C 7'!F31*1000</f>
        <v>12.900935476133366</v>
      </c>
      <c r="G31" s="1133">
        <f>'C 8'!G31/'C 7'!G31*1000</f>
        <v>27.00830617855285</v>
      </c>
      <c r="H31" s="1133">
        <f>'C 8'!H31/'C 7'!H31*1000</f>
        <v>30.554367267849155</v>
      </c>
    </row>
    <row r="32" spans="1:8" ht="13" customHeight="1">
      <c r="A32" s="114" t="s">
        <v>45</v>
      </c>
      <c r="B32" s="643">
        <f>'C 8'!B32/'C 7'!B32*1000</f>
        <v>2.0631264739944108</v>
      </c>
      <c r="C32" s="646">
        <f>'C 8'!C32/'C 7'!C32*1000</f>
        <v>13.950879562524706</v>
      </c>
      <c r="D32" s="646">
        <f>'C 8'!D32/'C 7'!D32*1000</f>
        <v>33.858447873443986</v>
      </c>
      <c r="E32" s="646">
        <f>'C 8'!E32/'C 7'!E32*1000</f>
        <v>143.90512846449525</v>
      </c>
      <c r="F32" s="1133">
        <v>0</v>
      </c>
      <c r="G32" s="1133">
        <f>'C 8'!G32/'C 7'!G32*1000</f>
        <v>27.820960205758372</v>
      </c>
      <c r="H32" s="1133">
        <f>'C 8'!H32/'C 7'!H32*1000</f>
        <v>39.207485218266449</v>
      </c>
    </row>
    <row r="33" spans="1:8" ht="13" customHeight="1">
      <c r="A33" s="114" t="s">
        <v>46</v>
      </c>
      <c r="B33" s="643">
        <f>'C 8'!B33/'C 7'!B33*1000</f>
        <v>2.2296872357651418</v>
      </c>
      <c r="C33" s="646">
        <f>'C 8'!C33/'C 7'!C33*1000</f>
        <v>12.114001199760045</v>
      </c>
      <c r="D33" s="646">
        <f>'C 8'!D33/'C 7'!D33*1000</f>
        <v>41.458379476194331</v>
      </c>
      <c r="E33" s="646">
        <f>'C 8'!E33/'C 7'!E33*1000</f>
        <v>107.04509309320461</v>
      </c>
      <c r="F33" s="1133">
        <v>0</v>
      </c>
      <c r="G33" s="1133">
        <v>0</v>
      </c>
      <c r="H33" s="1133">
        <v>0</v>
      </c>
    </row>
    <row r="34" spans="1:8" ht="13" customHeight="1">
      <c r="A34" s="114" t="s">
        <v>47</v>
      </c>
      <c r="B34" s="643">
        <f>'C 8'!B34/'C 7'!B34*1000</f>
        <v>2.2205377381152918</v>
      </c>
      <c r="C34" s="646">
        <f>'C 8'!C34/'C 7'!C34*1000</f>
        <v>13.630609352857817</v>
      </c>
      <c r="D34" s="646">
        <f>'C 8'!D34/'C 7'!D34*1000</f>
        <v>44.748705432937179</v>
      </c>
      <c r="E34" s="646">
        <f>'C 8'!E34/'C 7'!E34*1000</f>
        <v>143.4348042097279</v>
      </c>
      <c r="F34" s="1133">
        <f>'C 8'!F34/'C 7'!F34*1000</f>
        <v>3.5172413793103452</v>
      </c>
      <c r="G34" s="1133">
        <v>0</v>
      </c>
      <c r="H34" s="1133">
        <v>0</v>
      </c>
    </row>
    <row r="35" spans="1:8" ht="13" customHeight="1">
      <c r="A35" s="114" t="s">
        <v>48</v>
      </c>
      <c r="B35" s="643">
        <f>'C 8'!B35/'C 7'!B35*1000</f>
        <v>2.1807274991930914</v>
      </c>
      <c r="C35" s="646">
        <f>'C 8'!C35/'C 7'!C35*1000</f>
        <v>11.711453957996767</v>
      </c>
      <c r="D35" s="646">
        <f>'C 8'!D35/'C 7'!D35*1000</f>
        <v>44.938144329896915</v>
      </c>
      <c r="E35" s="646">
        <f>'C 8'!E35/'C 7'!E35*1000</f>
        <v>127.53925345190731</v>
      </c>
      <c r="F35" s="1133">
        <v>0</v>
      </c>
      <c r="G35" s="1133">
        <v>0</v>
      </c>
      <c r="H35" s="1133">
        <v>0</v>
      </c>
    </row>
    <row r="36" spans="1:8" ht="13" customHeight="1" thickBot="1">
      <c r="A36" s="115" t="s">
        <v>49</v>
      </c>
      <c r="B36" s="698">
        <f>'C 8'!B36/'C 7'!B36*1000</f>
        <v>2.205602096966909</v>
      </c>
      <c r="C36" s="699">
        <f>'C 8'!C36/'C 7'!C36*1000</f>
        <v>17.238066825775661</v>
      </c>
      <c r="D36" s="699">
        <f>'C 8'!D36/'C 7'!D36*1000</f>
        <v>65.002397001782143</v>
      </c>
      <c r="E36" s="699">
        <f>'C 8'!E36/'C 7'!E36*1000</f>
        <v>161.29084841379313</v>
      </c>
      <c r="F36" s="1134">
        <v>0</v>
      </c>
      <c r="G36" s="1134">
        <v>0</v>
      </c>
      <c r="H36" s="1134">
        <v>0</v>
      </c>
    </row>
    <row r="37" spans="1:8" ht="9" customHeight="1">
      <c r="A37" s="999" t="s">
        <v>538</v>
      </c>
      <c r="B37" s="1022"/>
      <c r="C37" s="1020"/>
      <c r="D37" s="1020"/>
      <c r="E37" s="1020"/>
      <c r="F37" s="306"/>
      <c r="G37" s="306"/>
      <c r="H37" s="263"/>
    </row>
    <row r="38" spans="1:8" ht="9" customHeight="1">
      <c r="A38" s="999" t="s">
        <v>367</v>
      </c>
      <c r="B38" s="1021"/>
      <c r="C38" s="1021"/>
      <c r="D38" s="1021"/>
      <c r="E38" s="1021"/>
      <c r="F38" s="296"/>
      <c r="G38" s="296"/>
      <c r="H38" s="118"/>
    </row>
    <row r="39" spans="1:8" ht="9" customHeight="1">
      <c r="A39" s="1001" t="s">
        <v>366</v>
      </c>
      <c r="B39" s="1018"/>
      <c r="C39" s="1018"/>
      <c r="D39" s="1018"/>
      <c r="E39" s="1018"/>
      <c r="F39" s="294"/>
      <c r="G39" s="294"/>
    </row>
    <row r="40" spans="1:8" ht="13" customHeight="1">
      <c r="A40" s="12"/>
    </row>
  </sheetData>
  <printOptions horizontalCentered="1" verticalCentered="1"/>
  <pageMargins left="0" right="0" top="0" bottom="0" header="0" footer="0"/>
  <pageSetup paperSize="9" orientation="portrait" copies="9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9" tint="0.59999389629810485"/>
  </sheetPr>
  <dimension ref="A2:F4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4.19921875" style="114" customWidth="1"/>
    <col min="2" max="6" width="12" style="114" customWidth="1"/>
    <col min="7" max="7" width="3.796875" style="114" customWidth="1"/>
    <col min="8" max="16384" width="7" style="114"/>
  </cols>
  <sheetData>
    <row r="2" spans="1:6" ht="13" customHeight="1">
      <c r="A2" s="303" t="s">
        <v>543</v>
      </c>
    </row>
    <row r="3" spans="1:6" ht="13" customHeight="1">
      <c r="A3" s="303" t="s">
        <v>544</v>
      </c>
    </row>
    <row r="4" spans="1:6" ht="13" customHeight="1">
      <c r="A4" s="304" t="s">
        <v>232</v>
      </c>
    </row>
    <row r="5" spans="1:6" ht="5" customHeight="1" thickBot="1">
      <c r="A5" s="158"/>
      <c r="B5" s="158"/>
      <c r="C5" s="158"/>
      <c r="D5" s="158"/>
      <c r="E5" s="158"/>
      <c r="F5" s="158"/>
    </row>
    <row r="6" spans="1:6" ht="22" customHeight="1">
      <c r="A6" s="765" t="s">
        <v>18</v>
      </c>
      <c r="B6" s="1023" t="s">
        <v>185</v>
      </c>
      <c r="C6" s="1023" t="s">
        <v>623</v>
      </c>
      <c r="D6" s="1024" t="s">
        <v>545</v>
      </c>
      <c r="E6" s="1024" t="s">
        <v>546</v>
      </c>
      <c r="F6" s="1024" t="s">
        <v>547</v>
      </c>
    </row>
    <row r="7" spans="1:6" ht="15" customHeight="1">
      <c r="A7" s="753" t="s">
        <v>90</v>
      </c>
      <c r="B7" s="820">
        <f>(B9+B10+B11+B12+B13+B17++B18+B19+B20+B21+B22+B23+B24+B25+B26+B27+B28+B29+B32+B33+B34+B35+B36+B37)</f>
        <v>28938922.256744094</v>
      </c>
      <c r="C7" s="786">
        <f>(C9+C10+C11+C12+C13+C17++C18+C19+C20+C21+C22+C23+C24+C25+C26+C27+C28+C29+C32+C33+C34+C35+C36+C37)</f>
        <v>932744.5855039435</v>
      </c>
      <c r="D7" s="820">
        <f>(D9+D10+D11+D12+D13+D17++D18+D19+D20+D21+D22+D23+D24+D25+D26+D27+D28+D29+D32+D33+D34+D35+D36+D37)</f>
        <v>2119402.2000000002</v>
      </c>
      <c r="E7" s="786">
        <f>(E9+E10+E11+E12+E13+E17++E18+E19+E20+E21+E22+E23+E24+E25+E26+E27+E28+E29+E32+E33+E34+E35+E36+E37)</f>
        <v>338242.3</v>
      </c>
      <c r="F7" s="820">
        <f>(F9+F10+F11+F12+F13+F17++F18+F19+F20+F21+F22+F23+F24+F25+F26+F27+F28+F29+F32+F33+F34+F35+F36+F37)</f>
        <v>4237001.4000000004</v>
      </c>
    </row>
    <row r="8" spans="1:6" ht="3" customHeight="1">
      <c r="A8" s="262"/>
      <c r="B8" s="1135"/>
      <c r="C8" s="311"/>
      <c r="D8" s="1135"/>
      <c r="E8" s="311"/>
      <c r="F8" s="1135"/>
    </row>
    <row r="9" spans="1:6" ht="13" customHeight="1">
      <c r="A9" s="114" t="s">
        <v>21</v>
      </c>
      <c r="B9" s="592">
        <v>11313.173004166665</v>
      </c>
      <c r="C9" s="312">
        <v>299.75</v>
      </c>
      <c r="D9" s="592">
        <v>0</v>
      </c>
      <c r="E9" s="1139">
        <v>0</v>
      </c>
      <c r="F9" s="1136">
        <v>0</v>
      </c>
    </row>
    <row r="10" spans="1:6" ht="13" customHeight="1">
      <c r="A10" s="114" t="s">
        <v>22</v>
      </c>
      <c r="B10" s="593">
        <v>391496.05905000004</v>
      </c>
      <c r="C10" s="313">
        <v>24340.999753943499</v>
      </c>
      <c r="D10" s="593">
        <v>49</v>
      </c>
      <c r="E10" s="1140">
        <v>0</v>
      </c>
      <c r="F10" s="1137">
        <v>23982</v>
      </c>
    </row>
    <row r="11" spans="1:6" ht="13" customHeight="1">
      <c r="A11" s="114" t="s">
        <v>23</v>
      </c>
      <c r="B11" s="593">
        <v>453900.63614166668</v>
      </c>
      <c r="C11" s="313">
        <v>18100.895333333334</v>
      </c>
      <c r="D11" s="593">
        <v>0</v>
      </c>
      <c r="E11" s="1140">
        <v>0</v>
      </c>
      <c r="F11" s="1137">
        <v>0</v>
      </c>
    </row>
    <row r="12" spans="1:6" ht="13" customHeight="1">
      <c r="A12" s="114" t="s">
        <v>24</v>
      </c>
      <c r="B12" s="593">
        <v>4766950.0898124995</v>
      </c>
      <c r="C12" s="313">
        <v>52129.25</v>
      </c>
      <c r="D12" s="593">
        <v>6052</v>
      </c>
      <c r="E12" s="1140">
        <v>0</v>
      </c>
      <c r="F12" s="1137">
        <v>254269</v>
      </c>
    </row>
    <row r="13" spans="1:6" ht="13" customHeight="1">
      <c r="A13" s="114" t="s">
        <v>25</v>
      </c>
      <c r="B13" s="593">
        <v>411010.90063333331</v>
      </c>
      <c r="C13" s="313">
        <v>169643.54166666666</v>
      </c>
      <c r="D13" s="593">
        <v>0</v>
      </c>
      <c r="E13" s="1140">
        <v>0</v>
      </c>
      <c r="F13" s="1137">
        <v>159350.13</v>
      </c>
    </row>
    <row r="14" spans="1:6" ht="13" customHeight="1">
      <c r="A14" s="114" t="s">
        <v>26</v>
      </c>
      <c r="B14" s="593">
        <v>193186.77563333334</v>
      </c>
      <c r="C14" s="313">
        <v>100286.58333333333</v>
      </c>
      <c r="D14" s="593">
        <v>0</v>
      </c>
      <c r="E14" s="1140">
        <v>0</v>
      </c>
      <c r="F14" s="1137">
        <v>124989.12999999999</v>
      </c>
    </row>
    <row r="15" spans="1:6" ht="13" customHeight="1">
      <c r="A15" s="114" t="s">
        <v>27</v>
      </c>
      <c r="B15" s="593">
        <v>140540.875</v>
      </c>
      <c r="C15" s="313">
        <v>63450.375</v>
      </c>
      <c r="D15" s="593">
        <v>0</v>
      </c>
      <c r="E15" s="1140">
        <v>0</v>
      </c>
      <c r="F15" s="1137">
        <v>34361</v>
      </c>
    </row>
    <row r="16" spans="1:6" ht="13" customHeight="1">
      <c r="A16" s="114" t="s">
        <v>28</v>
      </c>
      <c r="B16" s="593">
        <v>77283.250000000015</v>
      </c>
      <c r="C16" s="313">
        <v>5906.583333333333</v>
      </c>
      <c r="D16" s="593">
        <v>0</v>
      </c>
      <c r="E16" s="1140">
        <v>0</v>
      </c>
      <c r="F16" s="1137">
        <v>0</v>
      </c>
    </row>
    <row r="17" spans="1:6" ht="13" customHeight="1">
      <c r="A17" s="114" t="s">
        <v>29</v>
      </c>
      <c r="B17" s="593">
        <v>129592.66666666664</v>
      </c>
      <c r="C17" s="313">
        <v>80864.333333333328</v>
      </c>
      <c r="D17" s="593">
        <v>0</v>
      </c>
      <c r="E17" s="1140">
        <v>0</v>
      </c>
      <c r="F17" s="1137">
        <v>6224</v>
      </c>
    </row>
    <row r="18" spans="1:6" ht="13" customHeight="1">
      <c r="A18" s="114" t="s">
        <v>30</v>
      </c>
      <c r="B18" s="593">
        <v>207400.15228333336</v>
      </c>
      <c r="C18" s="313">
        <v>16461.5</v>
      </c>
      <c r="D18" s="593">
        <v>0</v>
      </c>
      <c r="E18" s="1140">
        <v>0</v>
      </c>
      <c r="F18" s="1137">
        <v>6488</v>
      </c>
    </row>
    <row r="19" spans="1:6" ht="13" customHeight="1">
      <c r="A19" s="114" t="s">
        <v>31</v>
      </c>
      <c r="B19" s="593">
        <v>7647608.5926874988</v>
      </c>
      <c r="C19" s="313">
        <v>74209.007083333316</v>
      </c>
      <c r="D19" s="593">
        <v>19457.199999999997</v>
      </c>
      <c r="E19" s="1140">
        <v>1915</v>
      </c>
      <c r="F19" s="1137">
        <v>115395.70000000001</v>
      </c>
    </row>
    <row r="20" spans="1:6" ht="13" customHeight="1">
      <c r="A20" s="114" t="s">
        <v>32</v>
      </c>
      <c r="B20" s="593">
        <v>10336665.778845834</v>
      </c>
      <c r="C20" s="313">
        <v>15390.083333333334</v>
      </c>
      <c r="D20" s="593">
        <v>0</v>
      </c>
      <c r="E20" s="1140">
        <v>0</v>
      </c>
      <c r="F20" s="1137">
        <v>0</v>
      </c>
    </row>
    <row r="21" spans="1:6" ht="13" customHeight="1">
      <c r="A21" s="114" t="s">
        <v>33</v>
      </c>
      <c r="B21" s="593">
        <v>180007.72533333334</v>
      </c>
      <c r="C21" s="313">
        <v>39351.75</v>
      </c>
      <c r="D21" s="593">
        <v>1803</v>
      </c>
      <c r="E21" s="1140">
        <v>0</v>
      </c>
      <c r="F21" s="1137">
        <v>98449</v>
      </c>
    </row>
    <row r="22" spans="1:6" ht="13" customHeight="1">
      <c r="A22" s="114" t="s">
        <v>34</v>
      </c>
      <c r="B22" s="593">
        <v>34993.720479166666</v>
      </c>
      <c r="C22" s="313">
        <v>30414.5</v>
      </c>
      <c r="D22" s="593">
        <v>97315</v>
      </c>
      <c r="E22" s="1140">
        <v>9553</v>
      </c>
      <c r="F22" s="1137">
        <v>386152</v>
      </c>
    </row>
    <row r="23" spans="1:6" ht="13" customHeight="1">
      <c r="A23" s="114" t="s">
        <v>35</v>
      </c>
      <c r="B23" s="593">
        <v>159118.79071249999</v>
      </c>
      <c r="C23" s="313">
        <v>41667.333333333336</v>
      </c>
      <c r="D23" s="593">
        <v>59359</v>
      </c>
      <c r="E23" s="1140">
        <v>33204</v>
      </c>
      <c r="F23" s="1137">
        <v>701476</v>
      </c>
    </row>
    <row r="24" spans="1:6" ht="13" customHeight="1">
      <c r="A24" s="114" t="s">
        <v>36</v>
      </c>
      <c r="B24" s="593">
        <v>141565.08132607542</v>
      </c>
      <c r="C24" s="313">
        <v>12360.925000000001</v>
      </c>
      <c r="D24" s="593">
        <v>53793.8</v>
      </c>
      <c r="E24" s="1140">
        <v>6470.1</v>
      </c>
      <c r="F24" s="1137">
        <v>146554.5</v>
      </c>
    </row>
    <row r="25" spans="1:6" ht="13" customHeight="1">
      <c r="A25" s="114" t="s">
        <v>37</v>
      </c>
      <c r="B25" s="593">
        <v>1088507.3115583335</v>
      </c>
      <c r="C25" s="313">
        <v>75901.333333333328</v>
      </c>
      <c r="D25" s="593">
        <v>64699</v>
      </c>
      <c r="E25" s="1140">
        <v>17580</v>
      </c>
      <c r="F25" s="1137">
        <v>34122</v>
      </c>
    </row>
    <row r="26" spans="1:6" ht="13" customHeight="1">
      <c r="A26" s="114" t="s">
        <v>38</v>
      </c>
      <c r="B26" s="593">
        <v>31481.732124999999</v>
      </c>
      <c r="C26" s="313">
        <v>5738.416666666667</v>
      </c>
      <c r="D26" s="593">
        <v>27997</v>
      </c>
      <c r="E26" s="1140">
        <v>3787</v>
      </c>
      <c r="F26" s="1137">
        <v>2630</v>
      </c>
    </row>
    <row r="27" spans="1:6" ht="13" customHeight="1">
      <c r="A27" s="114" t="s">
        <v>39</v>
      </c>
      <c r="B27" s="593">
        <v>323052.63338749995</v>
      </c>
      <c r="C27" s="313">
        <v>5450.583333333333</v>
      </c>
      <c r="D27" s="593">
        <v>33500</v>
      </c>
      <c r="E27" s="1140">
        <v>0</v>
      </c>
      <c r="F27" s="1137">
        <v>0</v>
      </c>
    </row>
    <row r="28" spans="1:6" ht="13" customHeight="1">
      <c r="A28" s="114" t="s">
        <v>40</v>
      </c>
      <c r="B28" s="593">
        <v>157652.52013333334</v>
      </c>
      <c r="C28" s="313">
        <v>31394.5</v>
      </c>
      <c r="D28" s="593">
        <v>82600</v>
      </c>
      <c r="E28" s="1140">
        <v>6425</v>
      </c>
      <c r="F28" s="1137">
        <v>135385.70000000001</v>
      </c>
    </row>
    <row r="29" spans="1:6" ht="13" customHeight="1">
      <c r="A29" s="114" t="s">
        <v>41</v>
      </c>
      <c r="B29" s="593">
        <v>106379.03100969201</v>
      </c>
      <c r="C29" s="313">
        <v>30696.883333333331</v>
      </c>
      <c r="D29" s="593">
        <v>38917.200000000004</v>
      </c>
      <c r="E29" s="1140">
        <v>17583.2</v>
      </c>
      <c r="F29" s="1137">
        <v>74081.37</v>
      </c>
    </row>
    <row r="30" spans="1:6" ht="13" customHeight="1">
      <c r="A30" s="114" t="s">
        <v>42</v>
      </c>
      <c r="B30" s="593">
        <v>52993.797676358685</v>
      </c>
      <c r="C30" s="313">
        <v>19190.083333333332</v>
      </c>
      <c r="D30" s="593">
        <v>30436.799999999999</v>
      </c>
      <c r="E30" s="1140">
        <v>10882.4</v>
      </c>
      <c r="F30" s="1137">
        <v>60306.97</v>
      </c>
    </row>
    <row r="31" spans="1:6" ht="13" customHeight="1">
      <c r="A31" s="114" t="s">
        <v>43</v>
      </c>
      <c r="B31" s="593">
        <v>53385.233333333337</v>
      </c>
      <c r="C31" s="313">
        <v>11506.800000000001</v>
      </c>
      <c r="D31" s="593">
        <v>8480.4</v>
      </c>
      <c r="E31" s="1140">
        <v>6700.7999999999993</v>
      </c>
      <c r="F31" s="1137">
        <v>13774.4</v>
      </c>
    </row>
    <row r="32" spans="1:6" ht="13" customHeight="1">
      <c r="A32" s="114" t="s">
        <v>44</v>
      </c>
      <c r="B32" s="593">
        <v>228920.90188750005</v>
      </c>
      <c r="C32" s="313">
        <v>83162</v>
      </c>
      <c r="D32" s="593">
        <v>342445</v>
      </c>
      <c r="E32" s="1140">
        <v>19525</v>
      </c>
      <c r="F32" s="1137">
        <v>504162</v>
      </c>
    </row>
    <row r="33" spans="1:6" ht="13" customHeight="1">
      <c r="A33" s="114" t="s">
        <v>45</v>
      </c>
      <c r="B33" s="593">
        <v>371553.60091666668</v>
      </c>
      <c r="C33" s="313">
        <v>98942.083333333328</v>
      </c>
      <c r="D33" s="593">
        <v>1291415</v>
      </c>
      <c r="E33" s="1140">
        <v>222200</v>
      </c>
      <c r="F33" s="1137">
        <v>1588280</v>
      </c>
    </row>
    <row r="34" spans="1:6" ht="13" customHeight="1">
      <c r="A34" s="114" t="s">
        <v>46</v>
      </c>
      <c r="B34" s="593">
        <v>926864.3042499997</v>
      </c>
      <c r="C34" s="313">
        <v>20316.416666666668</v>
      </c>
      <c r="D34" s="593">
        <v>0</v>
      </c>
      <c r="E34" s="1140">
        <v>0</v>
      </c>
      <c r="F34" s="1137">
        <v>0</v>
      </c>
    </row>
    <row r="35" spans="1:6" ht="13" customHeight="1">
      <c r="A35" s="114" t="s">
        <v>47</v>
      </c>
      <c r="B35" s="593">
        <v>376093.61635833333</v>
      </c>
      <c r="C35" s="313">
        <v>1216.5</v>
      </c>
      <c r="D35" s="593">
        <v>0</v>
      </c>
      <c r="E35" s="1140">
        <v>0</v>
      </c>
      <c r="F35" s="1137">
        <v>0</v>
      </c>
    </row>
    <row r="36" spans="1:6" ht="13" customHeight="1">
      <c r="A36" s="114" t="s">
        <v>48</v>
      </c>
      <c r="B36" s="593">
        <v>253644.02141250003</v>
      </c>
      <c r="C36" s="313">
        <v>3692.4166666666665</v>
      </c>
      <c r="D36" s="593">
        <v>0</v>
      </c>
      <c r="E36" s="1140">
        <v>0</v>
      </c>
      <c r="F36" s="1137">
        <v>0</v>
      </c>
    </row>
    <row r="37" spans="1:6" ht="13" customHeight="1" thickBot="1">
      <c r="A37" s="115" t="s">
        <v>49</v>
      </c>
      <c r="B37" s="594">
        <v>203149.21672916668</v>
      </c>
      <c r="C37" s="789">
        <v>999.58333333333337</v>
      </c>
      <c r="D37" s="594">
        <v>0</v>
      </c>
      <c r="E37" s="1141">
        <v>0</v>
      </c>
      <c r="F37" s="1138">
        <v>0</v>
      </c>
    </row>
    <row r="38" spans="1:6" ht="9" customHeight="1">
      <c r="A38" s="999" t="s">
        <v>538</v>
      </c>
      <c r="B38" s="1016"/>
      <c r="C38" s="1016"/>
      <c r="D38" s="1016"/>
      <c r="E38" s="1016"/>
      <c r="F38" s="292"/>
    </row>
    <row r="39" spans="1:6" ht="9" customHeight="1">
      <c r="A39" s="999" t="s">
        <v>367</v>
      </c>
      <c r="B39" s="1016"/>
      <c r="C39" s="1016"/>
      <c r="D39" s="1016"/>
      <c r="E39" s="1016"/>
      <c r="F39" s="292"/>
    </row>
    <row r="40" spans="1:6" ht="9" customHeight="1">
      <c r="A40" s="1001" t="s">
        <v>366</v>
      </c>
      <c r="B40" s="1016"/>
      <c r="C40" s="1016"/>
      <c r="D40" s="1016"/>
      <c r="E40" s="1016"/>
      <c r="F40" s="292"/>
    </row>
    <row r="41" spans="1:6" ht="13" customHeight="1">
      <c r="A41" s="1001"/>
      <c r="B41" s="1016"/>
      <c r="C41" s="1016"/>
      <c r="D41" s="1016"/>
      <c r="E41" s="1016"/>
      <c r="F41" s="144"/>
    </row>
    <row r="42" spans="1:6" ht="13" customHeight="1">
      <c r="B42" s="144"/>
      <c r="C42" s="144"/>
      <c r="D42" s="144"/>
      <c r="E42" s="144"/>
      <c r="F42" s="144"/>
    </row>
    <row r="43" spans="1:6" ht="13" customHeight="1">
      <c r="A43" s="158"/>
      <c r="B43" s="158"/>
      <c r="C43" s="144"/>
      <c r="D43" s="265"/>
      <c r="E43" s="265"/>
      <c r="F43" s="265"/>
    </row>
    <row r="44" spans="1:6" ht="13" customHeight="1">
      <c r="A44" s="30"/>
      <c r="B44" s="151"/>
      <c r="C44" s="263"/>
      <c r="D44" s="263"/>
      <c r="E44" s="263"/>
      <c r="F44" s="263"/>
    </row>
    <row r="45" spans="1:6" ht="13" customHeight="1">
      <c r="A45" s="57"/>
      <c r="B45" s="151"/>
      <c r="C45" s="263"/>
      <c r="D45" s="263"/>
      <c r="E45" s="263"/>
      <c r="F45" s="263"/>
    </row>
    <row r="46" spans="1:6" ht="13" customHeight="1">
      <c r="A46" s="30"/>
      <c r="C46" s="118"/>
      <c r="D46" s="118"/>
      <c r="E46" s="118"/>
      <c r="F46" s="118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theme="9" tint="0.59999389629810485"/>
  </sheetPr>
  <dimension ref="A2:F4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4" style="114" customWidth="1"/>
    <col min="2" max="6" width="13" style="114" customWidth="1"/>
    <col min="7" max="16384" width="7" style="114"/>
  </cols>
  <sheetData>
    <row r="2" spans="1:6" ht="13" customHeight="1">
      <c r="A2" s="303" t="s">
        <v>407</v>
      </c>
    </row>
    <row r="3" spans="1:6" ht="13" customHeight="1">
      <c r="A3" s="304" t="s">
        <v>236</v>
      </c>
      <c r="B3" s="149"/>
    </row>
    <row r="4" spans="1:6" ht="5" customHeight="1" thickBot="1">
      <c r="A4" s="149"/>
      <c r="B4" s="149"/>
      <c r="C4" s="149"/>
      <c r="D4" s="149"/>
      <c r="E4" s="149"/>
      <c r="F4" s="149"/>
    </row>
    <row r="5" spans="1:6" ht="23" customHeight="1">
      <c r="A5" s="765" t="s">
        <v>18</v>
      </c>
      <c r="B5" s="1023" t="s">
        <v>624</v>
      </c>
      <c r="C5" s="1024" t="s">
        <v>235</v>
      </c>
      <c r="D5" s="1024" t="s">
        <v>625</v>
      </c>
      <c r="E5" s="1024" t="s">
        <v>626</v>
      </c>
      <c r="F5" s="1023" t="s">
        <v>627</v>
      </c>
    </row>
    <row r="6" spans="1:6" ht="15" customHeight="1">
      <c r="A6" s="753" t="s">
        <v>90</v>
      </c>
      <c r="B6" s="788">
        <f>(B8+B9+B10+B11+B12+B16++B17+B18+B19+B20+B21+B22+B23+B24+B25+B26+B27+B28+B31+B32+B33+B34+B35+B36)</f>
        <v>504112.03933299589</v>
      </c>
      <c r="C6" s="786">
        <f>(C8+C9+C10+C11+C12+C16++C17+C18+C19+C20+C21+C22+C23+C24+C25+C26+C27+C28+C31+C32+C33+C34+C35+C36)</f>
        <v>2184934.5376475886</v>
      </c>
      <c r="D6" s="787">
        <f>(D8+D9+D10+D11+D12+D16++D17+D18+D19+D20+D21+D22+D23+D24+D25+D26+D27+D28+D31+D32+D33+D34+D35+D36)</f>
        <v>4403.3227581280007</v>
      </c>
      <c r="E6" s="787">
        <f>(E8+E9+E10+E11+E12+E16++E17+E18+E19+E20+E21+E22+E23+E24+E25+E26+E27+E28+E31+E32+E33+E34+E35+E36)</f>
        <v>672.83795209999994</v>
      </c>
      <c r="F6" s="788">
        <f>(F8+F9+F10+F11+F12+F16++F17+F18+F19+F20+F21+F22+F23+F24+F25+F26+F27+F28+F31+F32+F33+F34+F35+F36)</f>
        <v>7690.2523709422921</v>
      </c>
    </row>
    <row r="7" spans="1:6" ht="3" customHeight="1">
      <c r="A7" s="262"/>
      <c r="B7" s="314"/>
      <c r="C7" s="311"/>
      <c r="D7" s="660"/>
      <c r="E7" s="660"/>
      <c r="F7" s="314"/>
    </row>
    <row r="8" spans="1:6" ht="13" customHeight="1">
      <c r="A8" s="114" t="s">
        <v>21</v>
      </c>
      <c r="B8" s="315">
        <v>101.9350335691</v>
      </c>
      <c r="C8" s="312">
        <v>324.47107999999997</v>
      </c>
      <c r="D8" s="661">
        <v>0</v>
      </c>
      <c r="E8" s="661">
        <v>0</v>
      </c>
      <c r="F8" s="315">
        <v>0</v>
      </c>
    </row>
    <row r="9" spans="1:6" ht="13" customHeight="1">
      <c r="A9" s="114" t="s">
        <v>22</v>
      </c>
      <c r="B9" s="316">
        <v>4859.8705437670005</v>
      </c>
      <c r="C9" s="313">
        <v>43392.219259376849</v>
      </c>
      <c r="D9" s="662">
        <v>7.1050000000000002E-2</v>
      </c>
      <c r="E9" s="662">
        <v>0</v>
      </c>
      <c r="F9" s="316">
        <v>25.458295814292619</v>
      </c>
    </row>
    <row r="10" spans="1:6" ht="13" customHeight="1">
      <c r="A10" s="114" t="s">
        <v>23</v>
      </c>
      <c r="B10" s="316">
        <v>7410.3910304130004</v>
      </c>
      <c r="C10" s="313">
        <v>48054.659976731207</v>
      </c>
      <c r="D10" s="662">
        <v>0</v>
      </c>
      <c r="E10" s="662">
        <v>0</v>
      </c>
      <c r="F10" s="316">
        <v>0</v>
      </c>
    </row>
    <row r="11" spans="1:6" ht="13" customHeight="1">
      <c r="A11" s="114" t="s">
        <v>24</v>
      </c>
      <c r="B11" s="316">
        <v>87763.01691340901</v>
      </c>
      <c r="C11" s="313">
        <v>160701.33991999997</v>
      </c>
      <c r="D11" s="662">
        <v>16.611300799999999</v>
      </c>
      <c r="E11" s="662">
        <v>0</v>
      </c>
      <c r="F11" s="316">
        <v>751.87728599999991</v>
      </c>
    </row>
    <row r="12" spans="1:6" ht="13" customHeight="1">
      <c r="A12" s="114" t="s">
        <v>25</v>
      </c>
      <c r="B12" s="316">
        <v>2307.5685554959996</v>
      </c>
      <c r="C12" s="313">
        <v>380550.04370449198</v>
      </c>
      <c r="D12" s="662">
        <v>0</v>
      </c>
      <c r="E12" s="662">
        <v>0</v>
      </c>
      <c r="F12" s="316">
        <v>262.62377399999997</v>
      </c>
    </row>
    <row r="13" spans="1:6" ht="13" customHeight="1">
      <c r="A13" s="114" t="s">
        <v>26</v>
      </c>
      <c r="B13" s="316">
        <v>1301.1083354959999</v>
      </c>
      <c r="C13" s="313">
        <v>231898.16126977204</v>
      </c>
      <c r="D13" s="662">
        <v>0</v>
      </c>
      <c r="E13" s="662">
        <v>0</v>
      </c>
      <c r="F13" s="316">
        <v>213.78168399999998</v>
      </c>
    </row>
    <row r="14" spans="1:6" ht="13" customHeight="1">
      <c r="A14" s="114" t="s">
        <v>27</v>
      </c>
      <c r="B14" s="316">
        <v>641.61332999999991</v>
      </c>
      <c r="C14" s="313">
        <v>139997.43644799999</v>
      </c>
      <c r="D14" s="662">
        <v>0</v>
      </c>
      <c r="E14" s="662">
        <v>0</v>
      </c>
      <c r="F14" s="316">
        <v>48.842089999999999</v>
      </c>
    </row>
    <row r="15" spans="1:6" ht="13" customHeight="1">
      <c r="A15" s="114" t="s">
        <v>28</v>
      </c>
      <c r="B15" s="316">
        <v>364.84688999999992</v>
      </c>
      <c r="C15" s="313">
        <v>8654.4459867200003</v>
      </c>
      <c r="D15" s="662">
        <v>0</v>
      </c>
      <c r="E15" s="662">
        <v>0</v>
      </c>
      <c r="F15" s="316">
        <v>0</v>
      </c>
    </row>
    <row r="16" spans="1:6" ht="13" customHeight="1">
      <c r="A16" s="114" t="s">
        <v>29</v>
      </c>
      <c r="B16" s="316">
        <v>1423.7121639999998</v>
      </c>
      <c r="C16" s="313">
        <v>103409.71310699999</v>
      </c>
      <c r="D16" s="662">
        <v>0</v>
      </c>
      <c r="E16" s="662">
        <v>0</v>
      </c>
      <c r="F16" s="316">
        <v>3.9077640000000002</v>
      </c>
    </row>
    <row r="17" spans="1:6" ht="13" customHeight="1">
      <c r="A17" s="114" t="s">
        <v>30</v>
      </c>
      <c r="B17" s="316">
        <v>1339.4831994040001</v>
      </c>
      <c r="C17" s="313">
        <v>20090.646555324369</v>
      </c>
      <c r="D17" s="662">
        <v>0</v>
      </c>
      <c r="E17" s="662">
        <v>0</v>
      </c>
      <c r="F17" s="316">
        <v>9.4506829999999997</v>
      </c>
    </row>
    <row r="18" spans="1:6" ht="13" customHeight="1">
      <c r="A18" s="114" t="s">
        <v>31</v>
      </c>
      <c r="B18" s="316">
        <v>138207.81569148198</v>
      </c>
      <c r="C18" s="313">
        <v>364677.18417850503</v>
      </c>
      <c r="D18" s="662">
        <v>29.676598560000002</v>
      </c>
      <c r="E18" s="662">
        <v>2.4991455999999999</v>
      </c>
      <c r="F18" s="316">
        <v>145.58913432</v>
      </c>
    </row>
    <row r="19" spans="1:6" ht="13" customHeight="1">
      <c r="A19" s="114" t="s">
        <v>32</v>
      </c>
      <c r="B19" s="316">
        <v>203352.31284979091</v>
      </c>
      <c r="C19" s="313">
        <v>85602.637403936998</v>
      </c>
      <c r="D19" s="662">
        <v>0</v>
      </c>
      <c r="E19" s="662">
        <v>0</v>
      </c>
      <c r="F19" s="316">
        <v>0</v>
      </c>
    </row>
    <row r="20" spans="1:6" ht="13" customHeight="1">
      <c r="A20" s="114" t="s">
        <v>33</v>
      </c>
      <c r="B20" s="316">
        <v>1289.0404765400001</v>
      </c>
      <c r="C20" s="313">
        <v>60173.606383776001</v>
      </c>
      <c r="D20" s="662">
        <v>4.6893272800000005</v>
      </c>
      <c r="E20" s="662">
        <v>0</v>
      </c>
      <c r="F20" s="316">
        <v>167.55294216000001</v>
      </c>
    </row>
    <row r="21" spans="1:6" ht="13" customHeight="1">
      <c r="A21" s="114" t="s">
        <v>34</v>
      </c>
      <c r="B21" s="316">
        <v>166.88479015499999</v>
      </c>
      <c r="C21" s="313">
        <v>38819.700320454009</v>
      </c>
      <c r="D21" s="662">
        <v>193.45669408800001</v>
      </c>
      <c r="E21" s="662">
        <v>15.830186400000002</v>
      </c>
      <c r="F21" s="316">
        <v>685.835570448</v>
      </c>
    </row>
    <row r="22" spans="1:6" ht="13" customHeight="1">
      <c r="A22" s="114" t="s">
        <v>35</v>
      </c>
      <c r="B22" s="316">
        <v>1065.658755376</v>
      </c>
      <c r="C22" s="313">
        <v>59726.242538100014</v>
      </c>
      <c r="D22" s="662">
        <v>166.04345520000001</v>
      </c>
      <c r="E22" s="662">
        <v>79.393154399999986</v>
      </c>
      <c r="F22" s="316">
        <v>1214.3434744000001</v>
      </c>
    </row>
    <row r="23" spans="1:6" ht="13" customHeight="1">
      <c r="A23" s="114" t="s">
        <v>36</v>
      </c>
      <c r="B23" s="316">
        <v>619.77268599999991</v>
      </c>
      <c r="C23" s="313">
        <v>22553.269700000001</v>
      </c>
      <c r="D23" s="662">
        <v>99.685661400000001</v>
      </c>
      <c r="E23" s="662">
        <v>12.204976</v>
      </c>
      <c r="F23" s="316">
        <v>228.60188000000002</v>
      </c>
    </row>
    <row r="24" spans="1:6" ht="13" customHeight="1">
      <c r="A24" s="114" t="s">
        <v>37</v>
      </c>
      <c r="B24" s="316">
        <v>18131.349959731</v>
      </c>
      <c r="C24" s="313">
        <v>358697.13757999998</v>
      </c>
      <c r="D24" s="662">
        <v>123.34358999999999</v>
      </c>
      <c r="E24" s="662">
        <v>38.264749999999999</v>
      </c>
      <c r="F24" s="316">
        <v>51.620620000000002</v>
      </c>
    </row>
    <row r="25" spans="1:6" ht="13" customHeight="1">
      <c r="A25" s="114" t="s">
        <v>38</v>
      </c>
      <c r="B25" s="316">
        <v>342.00880054999999</v>
      </c>
      <c r="C25" s="313">
        <v>17974.922190290003</v>
      </c>
      <c r="D25" s="662">
        <v>57.480685999999999</v>
      </c>
      <c r="E25" s="662">
        <v>7.3089466999999999</v>
      </c>
      <c r="F25" s="316">
        <v>3.7462300000000002</v>
      </c>
    </row>
    <row r="26" spans="1:6" ht="13" customHeight="1">
      <c r="A26" s="114" t="s">
        <v>39</v>
      </c>
      <c r="B26" s="316">
        <v>5486.5449570280007</v>
      </c>
      <c r="C26" s="313">
        <v>23998.151576916003</v>
      </c>
      <c r="D26" s="662">
        <v>117.18574560000002</v>
      </c>
      <c r="E26" s="662">
        <v>0</v>
      </c>
      <c r="F26" s="316">
        <v>0</v>
      </c>
    </row>
    <row r="27" spans="1:6" ht="13" customHeight="1">
      <c r="A27" s="114" t="s">
        <v>40</v>
      </c>
      <c r="B27" s="316">
        <v>842.01993711399984</v>
      </c>
      <c r="C27" s="313">
        <v>60206.260619658424</v>
      </c>
      <c r="D27" s="662">
        <v>149.62766000000002</v>
      </c>
      <c r="E27" s="662">
        <v>8.8813200000000005</v>
      </c>
      <c r="F27" s="316">
        <v>197.507958</v>
      </c>
    </row>
    <row r="28" spans="1:6" ht="13" customHeight="1">
      <c r="A28" s="114" t="s">
        <v>41</v>
      </c>
      <c r="B28" s="316">
        <v>527.68597290000002</v>
      </c>
      <c r="C28" s="313">
        <v>33244.0841</v>
      </c>
      <c r="D28" s="662">
        <v>76.699483999999998</v>
      </c>
      <c r="E28" s="662">
        <v>30.610896999999998</v>
      </c>
      <c r="F28" s="316">
        <v>132.84943800000002</v>
      </c>
    </row>
    <row r="29" spans="1:6" ht="13" customHeight="1">
      <c r="A29" s="114" t="s">
        <v>42</v>
      </c>
      <c r="B29" s="316">
        <v>272.52731690000002</v>
      </c>
      <c r="C29" s="313">
        <v>18208.937999999998</v>
      </c>
      <c r="D29" s="662">
        <v>61.773177000000004</v>
      </c>
      <c r="E29" s="662">
        <v>18.384456</v>
      </c>
      <c r="F29" s="316">
        <v>109.33570000000002</v>
      </c>
    </row>
    <row r="30" spans="1:6" ht="13" customHeight="1">
      <c r="A30" s="114" t="s">
        <v>43</v>
      </c>
      <c r="B30" s="316">
        <v>255.15865600000001</v>
      </c>
      <c r="C30" s="313">
        <v>15035.146100000002</v>
      </c>
      <c r="D30" s="662">
        <v>14.926306999999998</v>
      </c>
      <c r="E30" s="662">
        <v>12.226440999999999</v>
      </c>
      <c r="F30" s="316">
        <v>23.513738</v>
      </c>
    </row>
    <row r="31" spans="1:6" ht="13" customHeight="1">
      <c r="A31" s="114" t="s">
        <v>44</v>
      </c>
      <c r="B31" s="316">
        <v>855.83634990299993</v>
      </c>
      <c r="C31" s="313">
        <v>123961.34230560005</v>
      </c>
      <c r="D31" s="662">
        <v>677.30735520000007</v>
      </c>
      <c r="E31" s="662">
        <v>29.298575999999997</v>
      </c>
      <c r="F31" s="316">
        <v>744.24362079999992</v>
      </c>
    </row>
    <row r="32" spans="1:6" ht="13" customHeight="1">
      <c r="A32" s="114" t="s">
        <v>45</v>
      </c>
      <c r="B32" s="316">
        <v>1752.3458581000002</v>
      </c>
      <c r="C32" s="313">
        <v>137327.14674999999</v>
      </c>
      <c r="D32" s="662">
        <v>2691.4441500000003</v>
      </c>
      <c r="E32" s="662">
        <v>448.54599999999999</v>
      </c>
      <c r="F32" s="316">
        <v>3065.0436999999993</v>
      </c>
    </row>
    <row r="33" spans="1:6" ht="13" customHeight="1">
      <c r="A33" s="114" t="s">
        <v>46</v>
      </c>
      <c r="B33" s="316">
        <v>14240.246073565</v>
      </c>
      <c r="C33" s="313">
        <v>34182.733133250003</v>
      </c>
      <c r="D33" s="662">
        <v>0</v>
      </c>
      <c r="E33" s="662">
        <v>0</v>
      </c>
      <c r="F33" s="316">
        <v>0</v>
      </c>
    </row>
    <row r="34" spans="1:6" ht="13" customHeight="1">
      <c r="A34" s="114" t="s">
        <v>47</v>
      </c>
      <c r="B34" s="316">
        <v>5061.9835356080002</v>
      </c>
      <c r="C34" s="313">
        <v>1482.1020144000004</v>
      </c>
      <c r="D34" s="662">
        <v>0</v>
      </c>
      <c r="E34" s="662">
        <v>0</v>
      </c>
      <c r="F34" s="316">
        <v>0</v>
      </c>
    </row>
    <row r="35" spans="1:6" ht="13" customHeight="1">
      <c r="A35" s="114" t="s">
        <v>48</v>
      </c>
      <c r="B35" s="316">
        <v>3562.8355741460005</v>
      </c>
      <c r="C35" s="313">
        <v>4415.3832996390001</v>
      </c>
      <c r="D35" s="662">
        <v>0</v>
      </c>
      <c r="E35" s="662">
        <v>0</v>
      </c>
      <c r="F35" s="316">
        <v>0</v>
      </c>
    </row>
    <row r="36" spans="1:6" ht="13" customHeight="1" thickBot="1">
      <c r="A36" s="115" t="s">
        <v>49</v>
      </c>
      <c r="B36" s="791">
        <v>3401.7196249490007</v>
      </c>
      <c r="C36" s="789">
        <v>1369.5399501390002</v>
      </c>
      <c r="D36" s="790">
        <v>0</v>
      </c>
      <c r="E36" s="790">
        <v>0</v>
      </c>
      <c r="F36" s="791">
        <v>0</v>
      </c>
    </row>
    <row r="37" spans="1:6" ht="9" customHeight="1">
      <c r="A37" s="999" t="s">
        <v>538</v>
      </c>
      <c r="B37" s="1019"/>
      <c r="C37" s="1021"/>
      <c r="D37" s="1021"/>
      <c r="E37" s="296"/>
      <c r="F37" s="296"/>
    </row>
    <row r="38" spans="1:6" ht="9" customHeight="1">
      <c r="A38" s="999" t="s">
        <v>367</v>
      </c>
      <c r="B38" s="1019"/>
      <c r="C38" s="1018"/>
      <c r="D38" s="1018"/>
      <c r="E38" s="294"/>
      <c r="F38" s="294"/>
    </row>
    <row r="39" spans="1:6" ht="9" customHeight="1">
      <c r="A39" s="1001" t="s">
        <v>366</v>
      </c>
      <c r="B39" s="1025"/>
      <c r="C39" s="1018"/>
      <c r="D39" s="1018"/>
      <c r="E39" s="294"/>
      <c r="F39" s="294"/>
    </row>
    <row r="40" spans="1:6" ht="13" customHeight="1">
      <c r="A40" s="1001"/>
      <c r="B40" s="1018"/>
      <c r="C40" s="1018"/>
      <c r="D40" s="1018"/>
    </row>
    <row r="42" spans="1:6" ht="13" customHeight="1">
      <c r="A42" s="158"/>
    </row>
    <row r="43" spans="1:6" ht="13" customHeight="1">
      <c r="A43" s="30"/>
    </row>
    <row r="44" spans="1:6" ht="13" customHeight="1">
      <c r="A44" s="57"/>
    </row>
    <row r="45" spans="1:6" ht="13" customHeight="1">
      <c r="A45" s="30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theme="9" tint="0.59999389629810485"/>
  </sheetPr>
  <dimension ref="A1:F45"/>
  <sheetViews>
    <sheetView showGridLines="0" tabSelected="1" topLeftCell="A2" zoomScaleNormal="100" workbookViewId="0">
      <selection activeCell="C6" sqref="C6:E44"/>
    </sheetView>
  </sheetViews>
  <sheetFormatPr baseColWidth="10" defaultColWidth="7" defaultRowHeight="13" customHeight="1"/>
  <cols>
    <col min="1" max="1" width="12" style="114" customWidth="1"/>
    <col min="2" max="6" width="13" style="114" customWidth="1"/>
    <col min="7" max="16384" width="7" style="114"/>
  </cols>
  <sheetData>
    <row r="1" spans="1:6" ht="13" customHeight="1">
      <c r="A1" s="156"/>
      <c r="B1" s="156"/>
    </row>
    <row r="2" spans="1:6" ht="13" customHeight="1">
      <c r="A2" s="303" t="s">
        <v>408</v>
      </c>
      <c r="B2" s="156"/>
    </row>
    <row r="3" spans="1:6" ht="13" customHeight="1">
      <c r="A3" s="307" t="s">
        <v>394</v>
      </c>
      <c r="B3" s="150"/>
      <c r="C3" s="149"/>
      <c r="D3" s="149"/>
      <c r="E3" s="149"/>
      <c r="F3" s="149"/>
    </row>
    <row r="4" spans="1:6" ht="5" customHeight="1" thickBot="1">
      <c r="A4" s="158"/>
      <c r="B4" s="158"/>
      <c r="C4" s="158"/>
      <c r="D4" s="158"/>
      <c r="E4" s="158"/>
      <c r="F4" s="158"/>
    </row>
    <row r="5" spans="1:6" ht="23" customHeight="1">
      <c r="A5" s="765" t="s">
        <v>18</v>
      </c>
      <c r="B5" s="1023" t="s">
        <v>624</v>
      </c>
      <c r="C5" s="1024" t="s">
        <v>235</v>
      </c>
      <c r="D5" s="1024" t="s">
        <v>625</v>
      </c>
      <c r="E5" s="1024" t="s">
        <v>626</v>
      </c>
      <c r="F5" s="1023" t="s">
        <v>627</v>
      </c>
    </row>
    <row r="6" spans="1:6" ht="15" customHeight="1">
      <c r="A6" s="753" t="s">
        <v>90</v>
      </c>
      <c r="B6" s="1144">
        <f>('C 11'!B6/'C 10'!B7)*1000</f>
        <v>17.419862248516001</v>
      </c>
      <c r="C6" s="1149">
        <f>('C 11'!C6/'C 10'!C7)*1000</f>
        <v>2342.4789289632931</v>
      </c>
      <c r="D6" s="1151">
        <f>('C 11'!D6/'C 10'!D7)*1000</f>
        <v>2.0776248878707402</v>
      </c>
      <c r="E6" s="1151">
        <f>('C 11'!E6/'C 10'!E7)*1000</f>
        <v>1.9892188295195485</v>
      </c>
      <c r="F6" s="1151">
        <f>('C 11'!F6/'C 10'!F7)*1000</f>
        <v>1.8150223813809199</v>
      </c>
    </row>
    <row r="7" spans="1:6" ht="3" customHeight="1">
      <c r="A7" s="262"/>
      <c r="B7" s="1145"/>
      <c r="C7" s="1150"/>
      <c r="D7" s="1152"/>
      <c r="E7" s="1152"/>
      <c r="F7" s="1152"/>
    </row>
    <row r="8" spans="1:6" ht="13" customHeight="1">
      <c r="A8" s="114" t="s">
        <v>21</v>
      </c>
      <c r="B8" s="1146">
        <f>'C 11'!B8/'C 10'!B9*1000</f>
        <v>9.0102956554767708</v>
      </c>
      <c r="C8" s="315">
        <f>'C 11'!C8/'C 10'!C9*1000</f>
        <v>1082.4723269391159</v>
      </c>
      <c r="D8" s="1153">
        <v>0</v>
      </c>
      <c r="E8" s="1153">
        <v>0</v>
      </c>
      <c r="F8" s="1153">
        <v>0</v>
      </c>
    </row>
    <row r="9" spans="1:6" ht="13" customHeight="1">
      <c r="A9" s="114" t="s">
        <v>22</v>
      </c>
      <c r="B9" s="1147">
        <f>'C 11'!B9/'C 10'!B10*1000</f>
        <v>12.413587394876741</v>
      </c>
      <c r="C9" s="316">
        <f>'C 11'!C9/'C 10'!C10*1000</f>
        <v>1782.6802390212772</v>
      </c>
      <c r="D9" s="1154">
        <f>'C 11'!D9/'C 10'!D10*1000</f>
        <v>1.4500000000000002</v>
      </c>
      <c r="E9" s="1153">
        <v>0</v>
      </c>
      <c r="F9" s="1154">
        <f>'C 11'!F9/'C 10'!F10*1000</f>
        <v>1.0615584944663756</v>
      </c>
    </row>
    <row r="10" spans="1:6" ht="13" customHeight="1">
      <c r="A10" s="114" t="s">
        <v>23</v>
      </c>
      <c r="B10" s="1147">
        <f>'C 11'!B10/'C 10'!B11*1000</f>
        <v>16.326020367374298</v>
      </c>
      <c r="C10" s="316">
        <f>'C 11'!C10/'C 10'!C11*1000</f>
        <v>2654.8222666222</v>
      </c>
      <c r="D10" s="1154">
        <v>0</v>
      </c>
      <c r="E10" s="1153">
        <v>0</v>
      </c>
      <c r="F10" s="1154">
        <v>0</v>
      </c>
    </row>
    <row r="11" spans="1:6" ht="13" customHeight="1">
      <c r="A11" s="114" t="s">
        <v>24</v>
      </c>
      <c r="B11" s="1147">
        <f>'C 11'!B11/'C 10'!B12*1000</f>
        <v>18.410727039279958</v>
      </c>
      <c r="C11" s="316">
        <f>'C 11'!C11/'C 10'!C12*1000</f>
        <v>3082.7479758484915</v>
      </c>
      <c r="D11" s="1154">
        <f>'C 11'!D11/'C 10'!D12*1000</f>
        <v>2.7447621943159284</v>
      </c>
      <c r="E11" s="1153">
        <v>0</v>
      </c>
      <c r="F11" s="1154">
        <f>'C 11'!F11/'C 10'!F12*1000</f>
        <v>2.9570151532432183</v>
      </c>
    </row>
    <row r="12" spans="1:6" ht="13" customHeight="1">
      <c r="A12" s="114" t="s">
        <v>25</v>
      </c>
      <c r="B12" s="1147">
        <f>'C 11'!B12/'C 10'!B13*1000</f>
        <v>5.6143731271852646</v>
      </c>
      <c r="C12" s="316">
        <f>'C 11'!C12/'C 10'!C13*1000</f>
        <v>2243.2333112464512</v>
      </c>
      <c r="D12" s="1154">
        <v>0</v>
      </c>
      <c r="E12" s="1153">
        <v>0</v>
      </c>
      <c r="F12" s="1154">
        <f>'C 11'!F12/'C 10'!F13*1000</f>
        <v>1.6480926247126373</v>
      </c>
    </row>
    <row r="13" spans="1:6" ht="13" customHeight="1">
      <c r="A13" s="114" t="s">
        <v>26</v>
      </c>
      <c r="B13" s="1147">
        <f>'C 11'!B13/'C 10'!B14*1000</f>
        <v>6.7349761971569482</v>
      </c>
      <c r="C13" s="316">
        <f>'C 11'!C13/'C 10'!C14*1000</f>
        <v>2312.3547892641545</v>
      </c>
      <c r="D13" s="1154">
        <v>0</v>
      </c>
      <c r="E13" s="1153">
        <v>0</v>
      </c>
      <c r="F13" s="1154">
        <f>'C 11'!F13/'C 10'!F14*1000</f>
        <v>1.710402208576058</v>
      </c>
    </row>
    <row r="14" spans="1:6" ht="13" customHeight="1">
      <c r="A14" s="114" t="s">
        <v>27</v>
      </c>
      <c r="B14" s="1147">
        <f>'C 11'!B14/'C 10'!B15*1000</f>
        <v>4.5653147527365254</v>
      </c>
      <c r="C14" s="316">
        <f>'C 11'!C14/'C 10'!C15*1000</f>
        <v>2206.4083379806657</v>
      </c>
      <c r="D14" s="1154">
        <v>0</v>
      </c>
      <c r="E14" s="1153">
        <v>0</v>
      </c>
      <c r="F14" s="1154">
        <f>'C 11'!F14/'C 10'!F15*1000</f>
        <v>1.4214397136288235</v>
      </c>
    </row>
    <row r="15" spans="1:6" ht="13" customHeight="1">
      <c r="A15" s="114" t="s">
        <v>28</v>
      </c>
      <c r="B15" s="1147">
        <f>'C 11'!B15/'C 10'!B16*1000</f>
        <v>4.7209051120391523</v>
      </c>
      <c r="C15" s="316">
        <f>'C 11'!C15/'C 10'!C16*1000</f>
        <v>1465.2203309956406</v>
      </c>
      <c r="D15" s="1154">
        <v>0</v>
      </c>
      <c r="E15" s="1153">
        <v>0</v>
      </c>
      <c r="F15" s="1154">
        <v>0</v>
      </c>
    </row>
    <row r="16" spans="1:6" ht="13" customHeight="1">
      <c r="A16" s="114" t="s">
        <v>29</v>
      </c>
      <c r="B16" s="1147">
        <f>'C 11'!B16/'C 10'!B17*1000</f>
        <v>10.986055003112316</v>
      </c>
      <c r="C16" s="316">
        <f>'C 11'!C16/'C 10'!C17*1000</f>
        <v>1278.8049915743654</v>
      </c>
      <c r="D16" s="1154">
        <v>0</v>
      </c>
      <c r="E16" s="1153">
        <v>0</v>
      </c>
      <c r="F16" s="1154">
        <f>'C 11'!F16/'C 10'!F17*1000</f>
        <v>0.62785411311053985</v>
      </c>
    </row>
    <row r="17" spans="1:6" ht="13" customHeight="1">
      <c r="A17" s="114" t="s">
        <v>30</v>
      </c>
      <c r="B17" s="1147">
        <f>'C 11'!B17/'C 10'!B18*1000</f>
        <v>6.4584484854866746</v>
      </c>
      <c r="C17" s="316">
        <f>'C 11'!C17/'C 10'!C18*1000</f>
        <v>1220.4626890213146</v>
      </c>
      <c r="D17" s="1154">
        <v>0</v>
      </c>
      <c r="E17" s="1153">
        <v>0</v>
      </c>
      <c r="F17" s="1154">
        <f>'C 11'!F17/'C 10'!F18*1000</f>
        <v>1.4566404130702837</v>
      </c>
    </row>
    <row r="18" spans="1:6" ht="13" customHeight="1">
      <c r="A18" s="114" t="s">
        <v>31</v>
      </c>
      <c r="B18" s="1147">
        <f>'C 11'!B18/'C 10'!B19*1000</f>
        <v>18.072030493772097</v>
      </c>
      <c r="C18" s="316">
        <f>'C 11'!C18/'C 10'!C19*1000</f>
        <v>4914.1903188246315</v>
      </c>
      <c r="D18" s="1154">
        <f>'C 11'!D18/'C 10'!D19*1000</f>
        <v>1.5252245215138871</v>
      </c>
      <c r="E18" s="1154">
        <f>'C 11'!E18/'C 10'!E19*1000</f>
        <v>1.3050368668407311</v>
      </c>
      <c r="F18" s="1154">
        <f>'C 11'!F18/'C 10'!F19*1000</f>
        <v>1.2616512948056122</v>
      </c>
    </row>
    <row r="19" spans="1:6" ht="13" customHeight="1">
      <c r="A19" s="114" t="s">
        <v>32</v>
      </c>
      <c r="B19" s="1147">
        <f>'C 11'!B19/'C 10'!B20*1000</f>
        <v>19.67291167195857</v>
      </c>
      <c r="C19" s="316">
        <f>'C 11'!C19/'C 10'!C20*1000</f>
        <v>5562.1945346150605</v>
      </c>
      <c r="D19" s="1154">
        <v>0</v>
      </c>
      <c r="E19" s="1153">
        <v>0</v>
      </c>
      <c r="F19" s="1154">
        <v>0</v>
      </c>
    </row>
    <row r="20" spans="1:6" ht="13" customHeight="1">
      <c r="A20" s="114" t="s">
        <v>33</v>
      </c>
      <c r="B20" s="1147">
        <f>'C 11'!B20/'C 10'!B21*1000</f>
        <v>7.1610286400374799</v>
      </c>
      <c r="C20" s="316">
        <f>'C 11'!C20/'C 10'!C21*1000</f>
        <v>1529.1214846550915</v>
      </c>
      <c r="D20" s="1154">
        <f>'C 11'!D20/'C 10'!D21*1000</f>
        <v>2.6008470770937326</v>
      </c>
      <c r="E20" s="1153">
        <v>0</v>
      </c>
      <c r="F20" s="1154">
        <f>'C 11'!F20/'C 10'!F21*1000</f>
        <v>1.7019262984895733</v>
      </c>
    </row>
    <row r="21" spans="1:6" ht="13" customHeight="1">
      <c r="A21" s="114" t="s">
        <v>34</v>
      </c>
      <c r="B21" s="1147">
        <f>'C 11'!B21/'C 10'!B22*1000</f>
        <v>4.7689924897912475</v>
      </c>
      <c r="C21" s="316">
        <f>'C 11'!C21/'C 10'!C22*1000</f>
        <v>1276.3550385656185</v>
      </c>
      <c r="D21" s="1154">
        <f>'C 11'!D21/'C 10'!D22*1000</f>
        <v>1.9879432162359347</v>
      </c>
      <c r="E21" s="1154">
        <f>'C 11'!E21/'C 10'!E22*1000</f>
        <v>1.6570905893436618</v>
      </c>
      <c r="F21" s="1154">
        <f>'C 11'!F21/'C 10'!F22*1000</f>
        <v>1.7760767015268599</v>
      </c>
    </row>
    <row r="22" spans="1:6" ht="13" customHeight="1">
      <c r="A22" s="114" t="s">
        <v>35</v>
      </c>
      <c r="B22" s="1147">
        <f>'C 11'!B22/'C 10'!B23*1000</f>
        <v>6.697252729260998</v>
      </c>
      <c r="C22" s="316">
        <f>'C 11'!C22/'C 10'!C23*1000</f>
        <v>1433.4068864042179</v>
      </c>
      <c r="D22" s="1154">
        <f>'C 11'!D22/'C 10'!D23*1000</f>
        <v>2.7972751427753164</v>
      </c>
      <c r="E22" s="1154">
        <f>'C 11'!E22/'C 10'!E23*1000</f>
        <v>2.3910719913263461</v>
      </c>
      <c r="F22" s="1154">
        <f>'C 11'!F22/'C 10'!F23*1000</f>
        <v>1.731126188779089</v>
      </c>
    </row>
    <row r="23" spans="1:6" ht="13" customHeight="1">
      <c r="A23" s="114" t="s">
        <v>36</v>
      </c>
      <c r="B23" s="1147">
        <f>'C 11'!B23/'C 10'!B24*1000</f>
        <v>4.3780053682337101</v>
      </c>
      <c r="C23" s="316">
        <f>'C 11'!C23/'C 10'!C24*1000</f>
        <v>1824.561648905725</v>
      </c>
      <c r="D23" s="1154">
        <f>'C 11'!D23/'C 10'!D24*1000</f>
        <v>1.853106889641557</v>
      </c>
      <c r="E23" s="1154">
        <f>'C 11'!E23/'C 10'!E24*1000</f>
        <v>1.8863658985177971</v>
      </c>
      <c r="F23" s="1154">
        <f>'C 11'!F23/'C 10'!F24*1000</f>
        <v>1.5598421065201</v>
      </c>
    </row>
    <row r="24" spans="1:6" ht="13" customHeight="1">
      <c r="A24" s="114" t="s">
        <v>37</v>
      </c>
      <c r="B24" s="1147">
        <f>'C 11'!B24/'C 10'!B25*1000</f>
        <v>16.657076867746269</v>
      </c>
      <c r="C24" s="316">
        <f>'C 11'!C24/'C 10'!C25*1000</f>
        <v>4725.8344725608686</v>
      </c>
      <c r="D24" s="1154">
        <f>'C 11'!D24/'C 10'!D25*1000</f>
        <v>1.90642189214671</v>
      </c>
      <c r="E24" s="1154">
        <f>'C 11'!E24/'C 10'!E25*1000</f>
        <v>2.1766069397042092</v>
      </c>
      <c r="F24" s="1154">
        <f>'C 11'!F24/'C 10'!F25*1000</f>
        <v>1.5128251567903406</v>
      </c>
    </row>
    <row r="25" spans="1:6" ht="13" customHeight="1">
      <c r="A25" s="114" t="s">
        <v>38</v>
      </c>
      <c r="B25" s="1147">
        <f>'C 11'!B25/'C 10'!B26*1000</f>
        <v>10.863722465842562</v>
      </c>
      <c r="C25" s="316">
        <f>'C 11'!C25/'C 10'!C26*1000</f>
        <v>3132.383588438739</v>
      </c>
      <c r="D25" s="1154">
        <f>'C 11'!D25/'C 10'!D26*1000</f>
        <v>2.0531016180305035</v>
      </c>
      <c r="E25" s="1154">
        <f>'C 11'!E25/'C 10'!E26*1000</f>
        <v>1.9300096910483233</v>
      </c>
      <c r="F25" s="1154">
        <f>'C 11'!F25/'C 10'!F26*1000</f>
        <v>1.4244220532319394</v>
      </c>
    </row>
    <row r="26" spans="1:6" ht="13" customHeight="1">
      <c r="A26" s="114" t="s">
        <v>39</v>
      </c>
      <c r="B26" s="1147">
        <f>'C 11'!B26/'C 10'!B27*1000</f>
        <v>16.983439817520136</v>
      </c>
      <c r="C26" s="316">
        <f>'C 11'!C26/'C 10'!C27*1000</f>
        <v>4402.8593105171012</v>
      </c>
      <c r="D26" s="1154">
        <f>'C 11'!D26/'C 10'!D27*1000</f>
        <v>3.4980819582089557</v>
      </c>
      <c r="E26" s="1154">
        <v>0</v>
      </c>
      <c r="F26" s="1154">
        <v>0</v>
      </c>
    </row>
    <row r="27" spans="1:6" ht="13" customHeight="1">
      <c r="A27" s="114" t="s">
        <v>40</v>
      </c>
      <c r="B27" s="1147">
        <f>'C 11'!B27/'C 10'!B28*1000</f>
        <v>5.3409862170415563</v>
      </c>
      <c r="C27" s="316">
        <f>'C 11'!C27/'C 10'!C28*1000</f>
        <v>1917.7327436225589</v>
      </c>
      <c r="D27" s="1154">
        <f>'C 11'!D27/'C 10'!D28*1000</f>
        <v>1.8114728813559324</v>
      </c>
      <c r="E27" s="1154">
        <f>'C 11'!E27/'C 10'!E28*1000</f>
        <v>1.3823066147859924</v>
      </c>
      <c r="F27" s="1154">
        <f>'C 11'!F27/'C 10'!F28*1000</f>
        <v>1.4588539114544592</v>
      </c>
    </row>
    <row r="28" spans="1:6" ht="13" customHeight="1">
      <c r="A28" s="114" t="s">
        <v>41</v>
      </c>
      <c r="B28" s="1147">
        <f>'C 11'!B28/'C 10'!B29*1000</f>
        <v>4.9604322195031409</v>
      </c>
      <c r="C28" s="316">
        <f>'C 11'!C28/'C 10'!C29*1000</f>
        <v>1082.9791330607397</v>
      </c>
      <c r="D28" s="1154">
        <f>'C 11'!D28/'C 10'!D29*1000</f>
        <v>1.9708376758862403</v>
      </c>
      <c r="E28" s="1154">
        <f>'C 11'!E28/'C 10'!E29*1000</f>
        <v>1.7409172960553252</v>
      </c>
      <c r="F28" s="1154">
        <f>'C 11'!F28/'C 10'!F29*1000</f>
        <v>1.7932907828243461</v>
      </c>
    </row>
    <row r="29" spans="1:6" ht="13" customHeight="1">
      <c r="A29" s="114" t="s">
        <v>42</v>
      </c>
      <c r="B29" s="1147">
        <f>'C 11'!B29/'C 10'!B30*1000</f>
        <v>5.142626662923206</v>
      </c>
      <c r="C29" s="316">
        <f>'C 11'!C29/'C 10'!C30*1000</f>
        <v>948.8722734398408</v>
      </c>
      <c r="D29" s="1154">
        <f>'C 11'!D29/'C 10'!D30*1000</f>
        <v>2.0295555708878728</v>
      </c>
      <c r="E29" s="1154">
        <f>'C 11'!E29/'C 10'!E30*1000</f>
        <v>1.6893751378372419</v>
      </c>
      <c r="F29" s="1154">
        <f>'C 11'!F29/'C 10'!F30*1000</f>
        <v>1.8129861274741546</v>
      </c>
    </row>
    <row r="30" spans="1:6" ht="13" customHeight="1">
      <c r="A30" s="114" t="s">
        <v>43</v>
      </c>
      <c r="B30" s="1147">
        <f>'C 11'!B30/'C 10'!B31*1000</f>
        <v>4.7795736773652138</v>
      </c>
      <c r="C30" s="316">
        <f>'C 11'!C30/'C 10'!C31*1000</f>
        <v>1306.6313918726319</v>
      </c>
      <c r="D30" s="1154">
        <f>'C 11'!D30/'C 10'!D31*1000</f>
        <v>1.7600946889297673</v>
      </c>
      <c r="E30" s="1154">
        <f>'C 11'!E30/'C 10'!E31*1000</f>
        <v>1.824624074737345</v>
      </c>
      <c r="F30" s="1154">
        <f>'C 11'!F30/'C 10'!F31*1000</f>
        <v>1.7070607794168893</v>
      </c>
    </row>
    <row r="31" spans="1:6" ht="13" customHeight="1">
      <c r="A31" s="114" t="s">
        <v>44</v>
      </c>
      <c r="B31" s="1147">
        <f>'C 11'!B31/'C 10'!B32*1000</f>
        <v>3.7385679631979989</v>
      </c>
      <c r="C31" s="316">
        <f>'C 11'!C31/'C 10'!C32*1000</f>
        <v>1490.6007828767954</v>
      </c>
      <c r="D31" s="1154">
        <f>'C 11'!D31/'C 10'!D32*1000</f>
        <v>1.9778573353385216</v>
      </c>
      <c r="E31" s="1154">
        <f>'C 11'!E31/'C 10'!E32*1000</f>
        <v>1.5005672727272725</v>
      </c>
      <c r="F31" s="1154">
        <f>'C 11'!F31/'C 10'!F32*1000</f>
        <v>1.476199358142819</v>
      </c>
    </row>
    <row r="32" spans="1:6" ht="13" customHeight="1">
      <c r="A32" s="114" t="s">
        <v>45</v>
      </c>
      <c r="B32" s="1147">
        <f>'C 11'!B32/'C 10'!B33*1000</f>
        <v>4.7162666537930349</v>
      </c>
      <c r="C32" s="316">
        <f>'C 11'!C32/'C 10'!C33*1000</f>
        <v>1387.9548734318475</v>
      </c>
      <c r="D32" s="1154">
        <f>'C 11'!D32/'C 10'!D33*1000</f>
        <v>2.0841047610566705</v>
      </c>
      <c r="E32" s="1154">
        <f>'C 11'!E32/'C 10'!E33*1000</f>
        <v>2.0186588658865885</v>
      </c>
      <c r="F32" s="1154">
        <f>'C 11'!F32/'C 10'!F33*1000</f>
        <v>1.9297880096708384</v>
      </c>
    </row>
    <row r="33" spans="1:6" ht="13" customHeight="1">
      <c r="A33" s="114" t="s">
        <v>46</v>
      </c>
      <c r="B33" s="1147">
        <f>'C 11'!B33/'C 10'!B34*1000</f>
        <v>15.363895241480819</v>
      </c>
      <c r="C33" s="316">
        <f>'C 11'!C33/'C 10'!C34*1000</f>
        <v>1682.5178226106145</v>
      </c>
      <c r="D33" s="1154">
        <v>0</v>
      </c>
      <c r="E33" s="1154">
        <v>0</v>
      </c>
      <c r="F33" s="1154">
        <v>0</v>
      </c>
    </row>
    <row r="34" spans="1:6" ht="13" customHeight="1">
      <c r="A34" s="114" t="s">
        <v>47</v>
      </c>
      <c r="B34" s="1147">
        <f>'C 11'!B34/'C 10'!B35*1000</f>
        <v>13.459371059319068</v>
      </c>
      <c r="C34" s="316">
        <f>'C 11'!C34/'C 10'!C35*1000</f>
        <v>1218.3329341553642</v>
      </c>
      <c r="D34" s="1154">
        <v>0</v>
      </c>
      <c r="E34" s="1154">
        <v>0</v>
      </c>
      <c r="F34" s="1154">
        <v>0</v>
      </c>
    </row>
    <row r="35" spans="1:6" ht="13" customHeight="1">
      <c r="A35" s="114" t="s">
        <v>48</v>
      </c>
      <c r="B35" s="1147">
        <f>'C 11'!B35/'C 10'!B36*1000</f>
        <v>14.04659788275387</v>
      </c>
      <c r="C35" s="316">
        <f>'C 11'!C35/'C 10'!C36*1000</f>
        <v>1195.7976843455733</v>
      </c>
      <c r="D35" s="1154">
        <v>0</v>
      </c>
      <c r="E35" s="1154">
        <v>0</v>
      </c>
      <c r="F35" s="1154">
        <v>0</v>
      </c>
    </row>
    <row r="36" spans="1:6" ht="13" customHeight="1" thickBot="1">
      <c r="A36" s="115" t="s">
        <v>49</v>
      </c>
      <c r="B36" s="1148">
        <f>'C 11'!B36/'C 10'!B37*1000</f>
        <v>16.744931039946298</v>
      </c>
      <c r="C36" s="791">
        <f>'C 11'!C36/'C 10'!C37*1000</f>
        <v>1370.1108296513548</v>
      </c>
      <c r="D36" s="1155">
        <v>0</v>
      </c>
      <c r="E36" s="1155">
        <v>0</v>
      </c>
      <c r="F36" s="1155">
        <v>0</v>
      </c>
    </row>
    <row r="37" spans="1:6" ht="9" customHeight="1">
      <c r="A37" s="999" t="s">
        <v>538</v>
      </c>
      <c r="B37" s="1025"/>
      <c r="C37" s="1020"/>
      <c r="D37" s="1020"/>
      <c r="E37" s="306"/>
      <c r="F37" s="306"/>
    </row>
    <row r="38" spans="1:6" ht="9" customHeight="1">
      <c r="A38" s="999" t="s">
        <v>367</v>
      </c>
      <c r="B38" s="1018"/>
      <c r="C38" s="1021"/>
      <c r="D38" s="1021"/>
      <c r="E38" s="296"/>
      <c r="F38" s="296"/>
    </row>
    <row r="39" spans="1:6" ht="9" customHeight="1">
      <c r="A39" s="1001" t="s">
        <v>366</v>
      </c>
      <c r="B39" s="1018"/>
      <c r="C39" s="1018"/>
      <c r="D39" s="1018"/>
      <c r="E39" s="294"/>
    </row>
    <row r="40" spans="1:6" ht="13" customHeight="1">
      <c r="A40" s="12"/>
    </row>
    <row r="42" spans="1:6" ht="13" customHeight="1">
      <c r="A42" s="158"/>
    </row>
    <row r="43" spans="1:6" ht="13" customHeight="1">
      <c r="A43" s="30"/>
    </row>
    <row r="44" spans="1:6" ht="13" customHeight="1">
      <c r="A44" s="57"/>
    </row>
    <row r="45" spans="1:6" ht="13" customHeight="1">
      <c r="A45" s="30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tabColor theme="9" tint="0.59999389629810485"/>
  </sheetPr>
  <dimension ref="A2:O35"/>
  <sheetViews>
    <sheetView showGridLines="0" tabSelected="1" topLeftCell="B1" zoomScaleNormal="100" workbookViewId="0">
      <selection activeCell="C6" sqref="C6:E44"/>
    </sheetView>
  </sheetViews>
  <sheetFormatPr baseColWidth="10" defaultColWidth="7" defaultRowHeight="13" customHeight="1"/>
  <cols>
    <col min="1" max="1" width="1" style="114" customWidth="1"/>
    <col min="2" max="2" width="15.796875" style="114" customWidth="1"/>
    <col min="3" max="3" width="8.796875" style="114" customWidth="1"/>
    <col min="4" max="15" width="8.59765625" style="114" customWidth="1"/>
    <col min="16" max="16384" width="7" style="114"/>
  </cols>
  <sheetData>
    <row r="2" spans="1:15" ht="13" customHeight="1">
      <c r="A2" s="317" t="s">
        <v>409</v>
      </c>
      <c r="B2" s="302"/>
      <c r="C2" s="302"/>
    </row>
    <row r="3" spans="1:15" ht="13" customHeight="1">
      <c r="A3" s="304" t="s">
        <v>236</v>
      </c>
      <c r="B3" s="302"/>
      <c r="C3" s="302"/>
    </row>
    <row r="4" spans="1:15" ht="5" customHeight="1" thickBot="1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</row>
    <row r="5" spans="1:15" ht="15" customHeight="1">
      <c r="A5" s="1177" t="s">
        <v>77</v>
      </c>
      <c r="B5" s="1177"/>
      <c r="C5" s="765" t="s">
        <v>54</v>
      </c>
      <c r="D5" s="745" t="s">
        <v>55</v>
      </c>
      <c r="E5" s="745" t="s">
        <v>56</v>
      </c>
      <c r="F5" s="745" t="s">
        <v>57</v>
      </c>
      <c r="G5" s="745" t="s">
        <v>58</v>
      </c>
      <c r="H5" s="745" t="s">
        <v>59</v>
      </c>
      <c r="I5" s="745" t="s">
        <v>60</v>
      </c>
      <c r="J5" s="745" t="s">
        <v>61</v>
      </c>
      <c r="K5" s="745" t="s">
        <v>62</v>
      </c>
      <c r="L5" s="745" t="s">
        <v>63</v>
      </c>
      <c r="M5" s="745" t="s">
        <v>64</v>
      </c>
      <c r="N5" s="745" t="s">
        <v>65</v>
      </c>
      <c r="O5" s="745" t="s">
        <v>66</v>
      </c>
    </row>
    <row r="6" spans="1:15" ht="14" customHeight="1">
      <c r="A6" s="156" t="s">
        <v>188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</row>
    <row r="7" spans="1:15" ht="14" customHeight="1">
      <c r="A7" s="156"/>
      <c r="B7" s="114" t="s">
        <v>67</v>
      </c>
      <c r="C7" s="792">
        <f t="shared" ref="C7:C13" si="0">SUM(D7:O7)</f>
        <v>1751607.807042297</v>
      </c>
      <c r="D7" s="309">
        <v>142130.31127214999</v>
      </c>
      <c r="E7" s="309">
        <v>126558.5325800167</v>
      </c>
      <c r="F7" s="309">
        <v>142649.80234636669</v>
      </c>
      <c r="G7" s="309">
        <v>145935.11833652496</v>
      </c>
      <c r="H7" s="309">
        <v>147356.02766499997</v>
      </c>
      <c r="I7" s="309">
        <v>147397.15838537499</v>
      </c>
      <c r="J7" s="309">
        <v>153808.67695150006</v>
      </c>
      <c r="K7" s="309">
        <v>149327.29273582608</v>
      </c>
      <c r="L7" s="309">
        <v>148195.5916274075</v>
      </c>
      <c r="M7" s="309">
        <v>150730.59103281927</v>
      </c>
      <c r="N7" s="309">
        <v>144655.83619281408</v>
      </c>
      <c r="O7" s="309">
        <v>152862.8679164965</v>
      </c>
    </row>
    <row r="8" spans="1:15" ht="14" customHeight="1">
      <c r="A8" s="156"/>
      <c r="B8" s="114" t="s">
        <v>5</v>
      </c>
      <c r="C8" s="792">
        <f t="shared" si="0"/>
        <v>33259.223359128606</v>
      </c>
      <c r="D8" s="309">
        <v>2366.6121145965967</v>
      </c>
      <c r="E8" s="309">
        <v>2498.3524824548363</v>
      </c>
      <c r="F8" s="309">
        <v>2657.3563484854826</v>
      </c>
      <c r="G8" s="309">
        <v>2976.8923199599571</v>
      </c>
      <c r="H8" s="309">
        <v>3130.3179470345658</v>
      </c>
      <c r="I8" s="309">
        <v>3176.6751347832483</v>
      </c>
      <c r="J8" s="309">
        <v>3050.8545704392509</v>
      </c>
      <c r="K8" s="309">
        <v>2954.5303262774783</v>
      </c>
      <c r="L8" s="309">
        <v>2740.0959574564554</v>
      </c>
      <c r="M8" s="309">
        <v>2560.0555423489086</v>
      </c>
      <c r="N8" s="309">
        <v>2552.0449478064543</v>
      </c>
      <c r="O8" s="309">
        <v>2595.435667485368</v>
      </c>
    </row>
    <row r="9" spans="1:15" ht="14" customHeight="1">
      <c r="A9" s="156"/>
      <c r="B9" s="114" t="s">
        <v>6</v>
      </c>
      <c r="C9" s="792">
        <f t="shared" si="0"/>
        <v>176149.67439979623</v>
      </c>
      <c r="D9" s="309">
        <v>14231.739958058341</v>
      </c>
      <c r="E9" s="309">
        <v>13717.629038962854</v>
      </c>
      <c r="F9" s="309">
        <v>13764.215953834018</v>
      </c>
      <c r="G9" s="309">
        <v>14109.704369062891</v>
      </c>
      <c r="H9" s="309">
        <v>14027.757979014777</v>
      </c>
      <c r="I9" s="309">
        <v>14440.992449864127</v>
      </c>
      <c r="J9" s="309">
        <v>15376.97810851527</v>
      </c>
      <c r="K9" s="309">
        <v>15432.036042465941</v>
      </c>
      <c r="L9" s="309">
        <v>14686.728805268953</v>
      </c>
      <c r="M9" s="309">
        <v>15005.231259044267</v>
      </c>
      <c r="N9" s="309">
        <v>14325.795253015243</v>
      </c>
      <c r="O9" s="309">
        <v>17030.865182689533</v>
      </c>
    </row>
    <row r="10" spans="1:15" ht="14" customHeight="1">
      <c r="A10" s="156"/>
      <c r="B10" s="114" t="s">
        <v>7</v>
      </c>
      <c r="C10" s="792">
        <f t="shared" si="0"/>
        <v>189922.91683994033</v>
      </c>
      <c r="D10" s="309">
        <v>14550.805322229899</v>
      </c>
      <c r="E10" s="309">
        <v>15115.468616125612</v>
      </c>
      <c r="F10" s="309">
        <v>15145.481621456569</v>
      </c>
      <c r="G10" s="309">
        <v>16388.811323866794</v>
      </c>
      <c r="H10" s="309">
        <v>16960.280514385933</v>
      </c>
      <c r="I10" s="309">
        <v>16877.950466744613</v>
      </c>
      <c r="J10" s="309">
        <v>17066.791010633307</v>
      </c>
      <c r="K10" s="309">
        <v>16307.557335233932</v>
      </c>
      <c r="L10" s="309">
        <v>15768.891293865432</v>
      </c>
      <c r="M10" s="309">
        <v>14986.558448619773</v>
      </c>
      <c r="N10" s="309">
        <v>15158.48665182729</v>
      </c>
      <c r="O10" s="309">
        <v>15595.834234951173</v>
      </c>
    </row>
    <row r="11" spans="1:15" ht="14" customHeight="1">
      <c r="A11" s="156"/>
      <c r="B11" s="114" t="s">
        <v>8</v>
      </c>
      <c r="C11" s="792">
        <f t="shared" si="0"/>
        <v>4948.0031893445357</v>
      </c>
      <c r="D11" s="309">
        <v>383.41776415264428</v>
      </c>
      <c r="E11" s="309">
        <v>388.63570008722542</v>
      </c>
      <c r="F11" s="309">
        <v>408.22744462224631</v>
      </c>
      <c r="G11" s="309">
        <v>416.23067701538577</v>
      </c>
      <c r="H11" s="309">
        <v>442.23190684900601</v>
      </c>
      <c r="I11" s="309">
        <v>458.97431161684176</v>
      </c>
      <c r="J11" s="309">
        <v>451.08730650809304</v>
      </c>
      <c r="K11" s="309">
        <v>434.61160036966606</v>
      </c>
      <c r="L11" s="309">
        <v>396.00514253958255</v>
      </c>
      <c r="M11" s="309">
        <v>376.8601875187764</v>
      </c>
      <c r="N11" s="309">
        <v>381.78749707207731</v>
      </c>
      <c r="O11" s="309">
        <v>409.93365099299018</v>
      </c>
    </row>
    <row r="12" spans="1:15" ht="14" customHeight="1">
      <c r="A12" s="156"/>
      <c r="B12" s="114" t="s">
        <v>9</v>
      </c>
      <c r="C12" s="792">
        <f t="shared" si="0"/>
        <v>12581.237251994249</v>
      </c>
      <c r="D12" s="309">
        <v>840.16039709000006</v>
      </c>
      <c r="E12" s="309">
        <v>993.12301050000008</v>
      </c>
      <c r="F12" s="309">
        <v>1069.9518049285716</v>
      </c>
      <c r="G12" s="309">
        <v>1281.0791360000001</v>
      </c>
      <c r="H12" s="309">
        <v>1273.6915597500001</v>
      </c>
      <c r="I12" s="309">
        <v>1269.0321953860605</v>
      </c>
      <c r="J12" s="309">
        <v>1217.7831504000001</v>
      </c>
      <c r="K12" s="309">
        <v>1116.6710177499999</v>
      </c>
      <c r="L12" s="309">
        <v>970.76279846774196</v>
      </c>
      <c r="M12" s="309">
        <v>901.66807575000007</v>
      </c>
      <c r="N12" s="309">
        <v>866.07320352187503</v>
      </c>
      <c r="O12" s="309">
        <v>781.24090245000014</v>
      </c>
    </row>
    <row r="13" spans="1:15" ht="14" customHeight="1">
      <c r="A13" s="156"/>
      <c r="B13" s="114" t="s">
        <v>10</v>
      </c>
      <c r="C13" s="792">
        <f t="shared" si="0"/>
        <v>3940.0390321999998</v>
      </c>
      <c r="D13" s="309">
        <v>281.25364149999996</v>
      </c>
      <c r="E13" s="309">
        <v>312.73075549999999</v>
      </c>
      <c r="F13" s="309">
        <v>323.73958299999998</v>
      </c>
      <c r="G13" s="309">
        <v>375.36016269999999</v>
      </c>
      <c r="H13" s="309">
        <v>370.75404850000001</v>
      </c>
      <c r="I13" s="309">
        <v>388.67278149999999</v>
      </c>
      <c r="J13" s="309">
        <v>361.71081650000002</v>
      </c>
      <c r="K13" s="309">
        <v>334.50729649999994</v>
      </c>
      <c r="L13" s="309">
        <v>315.1218015</v>
      </c>
      <c r="M13" s="309">
        <v>287.99640299999999</v>
      </c>
      <c r="N13" s="309">
        <v>284.12047799999999</v>
      </c>
      <c r="O13" s="309">
        <v>304.07126399999999</v>
      </c>
    </row>
    <row r="14" spans="1:15" ht="5" customHeight="1">
      <c r="A14" s="156"/>
      <c r="C14" s="664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</row>
    <row r="15" spans="1:15" ht="14" customHeight="1">
      <c r="A15" s="156" t="s">
        <v>233</v>
      </c>
      <c r="C15" s="664"/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</row>
    <row r="16" spans="1:15" ht="14" customHeight="1">
      <c r="A16" s="156"/>
      <c r="B16" s="114" t="s">
        <v>5</v>
      </c>
      <c r="C16" s="792">
        <f>SUM(D16:O16)</f>
        <v>25868.284834877799</v>
      </c>
      <c r="D16" s="309">
        <f>(D8/0.45*0.35)</f>
        <v>1840.6983113529081</v>
      </c>
      <c r="E16" s="309">
        <f t="shared" ref="E16:O16" si="1">(E8/0.45*0.35)</f>
        <v>1943.1630419093167</v>
      </c>
      <c r="F16" s="309">
        <f t="shared" si="1"/>
        <v>2066.8327154887083</v>
      </c>
      <c r="G16" s="309">
        <f t="shared" si="1"/>
        <v>2315.3606933021888</v>
      </c>
      <c r="H16" s="309">
        <f t="shared" si="1"/>
        <v>2434.6917365824397</v>
      </c>
      <c r="I16" s="309">
        <f t="shared" si="1"/>
        <v>2470.747327053637</v>
      </c>
      <c r="J16" s="309">
        <f t="shared" si="1"/>
        <v>2372.8868881194171</v>
      </c>
      <c r="K16" s="309">
        <f t="shared" si="1"/>
        <v>2297.9680315491496</v>
      </c>
      <c r="L16" s="309">
        <f t="shared" si="1"/>
        <v>2131.1857446883541</v>
      </c>
      <c r="M16" s="309">
        <f t="shared" si="1"/>
        <v>1991.1543107158177</v>
      </c>
      <c r="N16" s="309">
        <f t="shared" si="1"/>
        <v>1984.9238482939088</v>
      </c>
      <c r="O16" s="309">
        <f t="shared" si="1"/>
        <v>2018.6721858219528</v>
      </c>
    </row>
    <row r="17" spans="1:15" ht="14" customHeight="1">
      <c r="A17" s="156"/>
      <c r="B17" s="114" t="s">
        <v>6</v>
      </c>
      <c r="C17" s="792">
        <f>SUM(D17:O17)</f>
        <v>35229.934879959241</v>
      </c>
      <c r="D17" s="309">
        <f>(D9/0.75*0.15)</f>
        <v>2846.347991611668</v>
      </c>
      <c r="E17" s="309">
        <f t="shared" ref="E17:O17" si="2">(E9/0.75*0.15)</f>
        <v>2743.5258077925705</v>
      </c>
      <c r="F17" s="309">
        <f t="shared" si="2"/>
        <v>2752.8431907668037</v>
      </c>
      <c r="G17" s="309">
        <f t="shared" si="2"/>
        <v>2821.940873812578</v>
      </c>
      <c r="H17" s="309">
        <f t="shared" si="2"/>
        <v>2805.5515958029555</v>
      </c>
      <c r="I17" s="309">
        <f t="shared" si="2"/>
        <v>2888.198489972825</v>
      </c>
      <c r="J17" s="309">
        <f t="shared" si="2"/>
        <v>3075.3956217030536</v>
      </c>
      <c r="K17" s="309">
        <f t="shared" si="2"/>
        <v>3086.4072084931881</v>
      </c>
      <c r="L17" s="309">
        <f t="shared" si="2"/>
        <v>2937.3457610537903</v>
      </c>
      <c r="M17" s="309">
        <f t="shared" si="2"/>
        <v>3001.046251808853</v>
      </c>
      <c r="N17" s="309">
        <f t="shared" si="2"/>
        <v>2865.1590506030484</v>
      </c>
      <c r="O17" s="309">
        <f t="shared" si="2"/>
        <v>3406.1730365379067</v>
      </c>
    </row>
    <row r="18" spans="1:15" ht="14" customHeight="1">
      <c r="A18" s="156"/>
      <c r="B18" s="114" t="s">
        <v>7</v>
      </c>
      <c r="C18" s="792">
        <f>SUM(D18:O18)</f>
        <v>93099.469039186428</v>
      </c>
      <c r="D18" s="309">
        <f>(D10/0.51*0.25)</f>
        <v>7132.7477069754405</v>
      </c>
      <c r="E18" s="309">
        <f t="shared" ref="E18:O18" si="3">(E10/0.51*0.25)</f>
        <v>7409.5434392772604</v>
      </c>
      <c r="F18" s="309">
        <f t="shared" si="3"/>
        <v>7424.2556967924356</v>
      </c>
      <c r="G18" s="309">
        <f t="shared" si="3"/>
        <v>8033.731041111173</v>
      </c>
      <c r="H18" s="309">
        <f t="shared" si="3"/>
        <v>8313.8629972480066</v>
      </c>
      <c r="I18" s="309">
        <f t="shared" si="3"/>
        <v>8273.505130757163</v>
      </c>
      <c r="J18" s="309">
        <f t="shared" si="3"/>
        <v>8366.0740248202492</v>
      </c>
      <c r="K18" s="309">
        <f t="shared" si="3"/>
        <v>7993.9006545264374</v>
      </c>
      <c r="L18" s="309">
        <f t="shared" si="3"/>
        <v>7729.8486734634471</v>
      </c>
      <c r="M18" s="309">
        <f t="shared" si="3"/>
        <v>7346.352180695967</v>
      </c>
      <c r="N18" s="309">
        <f t="shared" si="3"/>
        <v>7430.6307116800444</v>
      </c>
      <c r="O18" s="309">
        <f t="shared" si="3"/>
        <v>7645.0167818388099</v>
      </c>
    </row>
    <row r="19" spans="1:15" ht="14" customHeight="1">
      <c r="A19" s="156"/>
      <c r="B19" s="114" t="s">
        <v>8</v>
      </c>
      <c r="C19" s="792">
        <f>SUM(D19:O19)</f>
        <v>3848.4469250457496</v>
      </c>
      <c r="D19" s="309">
        <f>(D11/0.45*0.35)</f>
        <v>298.21381656316771</v>
      </c>
      <c r="E19" s="309">
        <f t="shared" ref="E19:O19" si="4">(E11/0.45*0.35)</f>
        <v>302.27221117895306</v>
      </c>
      <c r="F19" s="309">
        <f t="shared" si="4"/>
        <v>317.51023470619151</v>
      </c>
      <c r="G19" s="309">
        <f t="shared" si="4"/>
        <v>323.73497101196671</v>
      </c>
      <c r="H19" s="309">
        <f t="shared" si="4"/>
        <v>343.95814977144909</v>
      </c>
      <c r="I19" s="309">
        <f t="shared" si="4"/>
        <v>356.98002014643248</v>
      </c>
      <c r="J19" s="309">
        <f t="shared" si="4"/>
        <v>350.8456828396279</v>
      </c>
      <c r="K19" s="309">
        <f t="shared" si="4"/>
        <v>338.03124473196243</v>
      </c>
      <c r="L19" s="309">
        <f t="shared" si="4"/>
        <v>308.0039997530086</v>
      </c>
      <c r="M19" s="309">
        <f t="shared" si="4"/>
        <v>293.11347918127052</v>
      </c>
      <c r="N19" s="309">
        <f t="shared" si="4"/>
        <v>296.94583105606011</v>
      </c>
      <c r="O19" s="309">
        <f t="shared" si="4"/>
        <v>318.83728410565897</v>
      </c>
    </row>
    <row r="20" spans="1:15" ht="5" customHeight="1">
      <c r="A20" s="156"/>
      <c r="C20" s="664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</row>
    <row r="21" spans="1:15" ht="14" customHeight="1">
      <c r="A21" s="156" t="s">
        <v>234</v>
      </c>
      <c r="C21" s="792">
        <f>SUM(D21:O21)</f>
        <v>504112.03933299601</v>
      </c>
      <c r="D21" s="309">
        <v>41654.270272600013</v>
      </c>
      <c r="E21" s="309">
        <v>41643.524004000006</v>
      </c>
      <c r="F21" s="309">
        <v>41708.742789999997</v>
      </c>
      <c r="G21" s="309">
        <v>41568.724741999999</v>
      </c>
      <c r="H21" s="309">
        <v>41651.490700000002</v>
      </c>
      <c r="I21" s="309">
        <v>41551.387209999994</v>
      </c>
      <c r="J21" s="309">
        <v>41733.217121999907</v>
      </c>
      <c r="K21" s="309">
        <v>41860.223684388999</v>
      </c>
      <c r="L21" s="309">
        <v>41890.714297851991</v>
      </c>
      <c r="M21" s="309">
        <v>42481.256636785096</v>
      </c>
      <c r="N21" s="309">
        <v>43084.228444624991</v>
      </c>
      <c r="O21" s="309">
        <v>43284.259428744983</v>
      </c>
    </row>
    <row r="22" spans="1:15" ht="5" customHeight="1">
      <c r="A22" s="156"/>
      <c r="C22" s="664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</row>
    <row r="23" spans="1:15" ht="14" customHeight="1">
      <c r="A23" s="156" t="s">
        <v>235</v>
      </c>
      <c r="C23" s="792">
        <f>SUM(D23:O23)</f>
        <v>2184934.5376475891</v>
      </c>
      <c r="D23" s="309">
        <v>181396.41995426756</v>
      </c>
      <c r="E23" s="309">
        <v>176859.19669767987</v>
      </c>
      <c r="F23" s="309">
        <v>190547.89279171429</v>
      </c>
      <c r="G23" s="309">
        <v>192591.36846434048</v>
      </c>
      <c r="H23" s="309">
        <v>195443.6647639458</v>
      </c>
      <c r="I23" s="309">
        <v>189162.90115400543</v>
      </c>
      <c r="J23" s="309">
        <v>184681.7741756913</v>
      </c>
      <c r="K23" s="309">
        <v>180103.04805507854</v>
      </c>
      <c r="L23" s="309">
        <v>172111.77701747027</v>
      </c>
      <c r="M23" s="309">
        <v>173405.06409187018</v>
      </c>
      <c r="N23" s="309">
        <v>173219.6445950995</v>
      </c>
      <c r="O23" s="309">
        <v>175411.78588642599</v>
      </c>
    </row>
    <row r="24" spans="1:15" ht="5" customHeight="1">
      <c r="A24" s="156"/>
      <c r="C24" s="664"/>
      <c r="D24" s="309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</row>
    <row r="25" spans="1:15" ht="14" customHeight="1">
      <c r="A25" s="156" t="s">
        <v>11</v>
      </c>
      <c r="C25" s="792">
        <f>SUM(D25:O25)</f>
        <v>4403.3227581280007</v>
      </c>
      <c r="D25" s="309">
        <v>402.01920975999997</v>
      </c>
      <c r="E25" s="309">
        <v>618.93155595999997</v>
      </c>
      <c r="F25" s="309">
        <v>597.42813560000013</v>
      </c>
      <c r="G25" s="309">
        <v>40.420261799999999</v>
      </c>
      <c r="H25" s="309">
        <v>62.567234800000001</v>
      </c>
      <c r="I25" s="309">
        <v>46.257256719999994</v>
      </c>
      <c r="J25" s="309">
        <v>4.8691308799999993</v>
      </c>
      <c r="K25" s="309">
        <v>0.65715471999999997</v>
      </c>
      <c r="L25" s="309">
        <v>9.729488400000001</v>
      </c>
      <c r="M25" s="309">
        <v>201.38906660799998</v>
      </c>
      <c r="N25" s="309">
        <v>1729.0648045280002</v>
      </c>
      <c r="O25" s="309">
        <v>689.98945835200004</v>
      </c>
    </row>
    <row r="26" spans="1:15" ht="5" customHeight="1">
      <c r="A26" s="156"/>
      <c r="C26" s="664"/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</row>
    <row r="27" spans="1:15" ht="14" customHeight="1">
      <c r="A27" s="156" t="s">
        <v>12</v>
      </c>
      <c r="B27" s="151"/>
      <c r="C27" s="792">
        <f>SUM(D27:O27)</f>
        <v>672.83795209999994</v>
      </c>
      <c r="D27" s="309">
        <v>34.120038000000001</v>
      </c>
      <c r="E27" s="309">
        <v>115.77214999999998</v>
      </c>
      <c r="F27" s="309">
        <v>104.71649479999999</v>
      </c>
      <c r="G27" s="309">
        <v>8.5664914000000003</v>
      </c>
      <c r="H27" s="309">
        <v>3.6682113999999997</v>
      </c>
      <c r="I27" s="309">
        <v>3.60826</v>
      </c>
      <c r="J27" s="309">
        <v>0.14946000000000001</v>
      </c>
      <c r="K27" s="309">
        <v>0</v>
      </c>
      <c r="L27" s="309">
        <v>0.31907999999999997</v>
      </c>
      <c r="M27" s="309">
        <v>45.74843891199999</v>
      </c>
      <c r="N27" s="309">
        <v>293.79725508399997</v>
      </c>
      <c r="O27" s="309">
        <v>62.372072504000002</v>
      </c>
    </row>
    <row r="28" spans="1:15" ht="5" customHeight="1">
      <c r="A28" s="262"/>
      <c r="B28" s="793"/>
      <c r="C28" s="794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</row>
    <row r="29" spans="1:15" ht="14" customHeight="1" thickBot="1">
      <c r="A29" s="795" t="s">
        <v>225</v>
      </c>
      <c r="B29" s="115"/>
      <c r="C29" s="796">
        <f>SUM(D29:O29)</f>
        <v>7690.2523709422903</v>
      </c>
      <c r="D29" s="599">
        <v>733.28642556799991</v>
      </c>
      <c r="E29" s="599">
        <v>2649.9215485519999</v>
      </c>
      <c r="F29" s="599">
        <v>1861.048400848</v>
      </c>
      <c r="G29" s="599">
        <v>237.26251948845902</v>
      </c>
      <c r="H29" s="599">
        <v>461.32827851353215</v>
      </c>
      <c r="I29" s="599">
        <v>245.6000004</v>
      </c>
      <c r="J29" s="599">
        <v>218.73990480000001</v>
      </c>
      <c r="K29" s="599">
        <v>141.26515096</v>
      </c>
      <c r="L29" s="599">
        <v>159.5349276</v>
      </c>
      <c r="M29" s="599">
        <v>29.850369000000001</v>
      </c>
      <c r="N29" s="599">
        <v>615.68537323550061</v>
      </c>
      <c r="O29" s="599">
        <v>336.72947197680094</v>
      </c>
    </row>
    <row r="30" spans="1:15" ht="9" customHeight="1">
      <c r="A30" s="999" t="s">
        <v>538</v>
      </c>
      <c r="B30" s="1018"/>
      <c r="C30" s="1018"/>
      <c r="D30" s="1018"/>
      <c r="E30" s="1018"/>
      <c r="F30" s="1018"/>
    </row>
    <row r="31" spans="1:15" ht="9" customHeight="1">
      <c r="A31" s="999" t="s">
        <v>367</v>
      </c>
      <c r="B31" s="1018"/>
      <c r="C31" s="1018"/>
      <c r="D31" s="1018"/>
      <c r="E31" s="1018"/>
      <c r="F31" s="1018"/>
    </row>
    <row r="32" spans="1:15" ht="9" customHeight="1">
      <c r="A32" s="1001" t="s">
        <v>366</v>
      </c>
      <c r="B32" s="1018"/>
      <c r="C32" s="1018"/>
      <c r="D32" s="1018"/>
      <c r="E32" s="1018"/>
      <c r="F32" s="1018"/>
    </row>
    <row r="33" spans="1:6" ht="13" customHeight="1">
      <c r="A33" s="1001"/>
      <c r="B33" s="1018"/>
      <c r="C33" s="1018"/>
      <c r="D33" s="1018"/>
      <c r="E33" s="1018"/>
      <c r="F33" s="1018"/>
    </row>
    <row r="35" spans="1:6" ht="13" customHeight="1">
      <c r="E35" s="118"/>
    </row>
  </sheetData>
  <mergeCells count="1">
    <mergeCell ref="A5:B5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>
    <tabColor theme="9" tint="0.59999389629810485"/>
  </sheetPr>
  <dimension ref="A2:T6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0.59765625" style="123" customWidth="1"/>
    <col min="2" max="2" width="10.3984375" style="123" customWidth="1"/>
    <col min="3" max="4" width="8" style="123" hidden="1" customWidth="1"/>
    <col min="5" max="19" width="8.19921875" style="123" customWidth="1"/>
    <col min="20" max="20" width="7.796875" style="123" customWidth="1"/>
    <col min="21" max="16384" width="7" style="123"/>
  </cols>
  <sheetData>
    <row r="2" spans="1:19" ht="13" customHeight="1">
      <c r="A2" s="331" t="s">
        <v>410</v>
      </c>
      <c r="B2" s="329"/>
      <c r="C2" s="329"/>
    </row>
    <row r="3" spans="1:19" ht="13" customHeight="1">
      <c r="A3" s="330" t="s">
        <v>238</v>
      </c>
      <c r="B3" s="330"/>
      <c r="C3" s="329"/>
    </row>
    <row r="4" spans="1:19" ht="4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19" ht="15" customHeight="1">
      <c r="A5" s="1178" t="s">
        <v>18</v>
      </c>
      <c r="B5" s="1178"/>
      <c r="C5" s="759">
        <v>2005</v>
      </c>
      <c r="D5" s="759">
        <v>2006</v>
      </c>
      <c r="E5" s="759">
        <v>2007</v>
      </c>
      <c r="F5" s="759">
        <v>2008</v>
      </c>
      <c r="G5" s="759">
        <v>2009</v>
      </c>
      <c r="H5" s="759">
        <v>2010</v>
      </c>
      <c r="I5" s="759">
        <v>2011</v>
      </c>
      <c r="J5" s="759">
        <v>2012</v>
      </c>
      <c r="K5" s="759">
        <v>2013</v>
      </c>
      <c r="L5" s="759">
        <v>2014</v>
      </c>
      <c r="M5" s="759">
        <v>2015</v>
      </c>
      <c r="N5" s="759">
        <v>2016</v>
      </c>
      <c r="O5" s="759">
        <v>2017</v>
      </c>
      <c r="P5" s="759" t="s">
        <v>197</v>
      </c>
      <c r="Q5" s="759" t="s">
        <v>352</v>
      </c>
      <c r="R5" s="759" t="s">
        <v>351</v>
      </c>
      <c r="S5" s="759" t="s">
        <v>402</v>
      </c>
    </row>
    <row r="6" spans="1:19" ht="15" customHeight="1">
      <c r="A6" s="1179" t="s">
        <v>96</v>
      </c>
      <c r="B6" s="1179"/>
      <c r="C6" s="772">
        <f t="shared" ref="C6:L6" si="0">(C8+C9+C10+C11+C12+C13+C14+C15+C16+C17+C18+C19+C20+C21+C22+C23+C24+C25+C26+C27+C28+C29+C30+C31)</f>
        <v>5249783</v>
      </c>
      <c r="D6" s="772">
        <f t="shared" si="0"/>
        <v>5241101</v>
      </c>
      <c r="E6" s="772">
        <f t="shared" si="0"/>
        <v>5420865</v>
      </c>
      <c r="F6" s="772">
        <f t="shared" si="0"/>
        <v>5442989</v>
      </c>
      <c r="G6" s="772">
        <f t="shared" si="0"/>
        <v>5459435</v>
      </c>
      <c r="H6" s="772">
        <f t="shared" si="0"/>
        <v>5520198</v>
      </c>
      <c r="I6" s="772">
        <f t="shared" si="0"/>
        <v>5589173</v>
      </c>
      <c r="J6" s="772">
        <f t="shared" si="0"/>
        <v>5660984</v>
      </c>
      <c r="K6" s="772">
        <f t="shared" si="0"/>
        <v>5555988</v>
      </c>
      <c r="L6" s="772">
        <f t="shared" si="0"/>
        <v>5577958</v>
      </c>
      <c r="M6" s="772">
        <f t="shared" ref="M6:R6" si="1">(M8+M9+M10+M11+M12+M13+M14+M15+M16+M17+M18+M19+M20+M21+M22+M23+M24+M25+M26+M27+M28+M29+M30+M31)</f>
        <v>5553469</v>
      </c>
      <c r="N6" s="772">
        <f t="shared" si="1"/>
        <v>5525455</v>
      </c>
      <c r="O6" s="772">
        <f t="shared" si="1"/>
        <v>5535569</v>
      </c>
      <c r="P6" s="772">
        <f t="shared" si="1"/>
        <v>5595483</v>
      </c>
      <c r="Q6" s="772">
        <f t="shared" si="1"/>
        <v>5599893</v>
      </c>
      <c r="R6" s="772">
        <f t="shared" si="1"/>
        <v>5688461</v>
      </c>
      <c r="S6" s="772">
        <f t="shared" ref="S6" si="2">(S8+S9+S10+S11+S12+S13+S14+S15+S16+S17+S18+S19+S20+S21+S22+S23+S24+S25+S26+S27+S28+S29+S30+S31)</f>
        <v>5853659.9797060005</v>
      </c>
    </row>
    <row r="7" spans="1:19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19" ht="13" customHeight="1">
      <c r="A8" s="124"/>
      <c r="B8" s="28" t="s">
        <v>21</v>
      </c>
      <c r="C8" s="332">
        <v>13800</v>
      </c>
      <c r="D8" s="332">
        <v>14000</v>
      </c>
      <c r="E8" s="332">
        <v>13890</v>
      </c>
      <c r="F8" s="332">
        <v>17461</v>
      </c>
      <c r="G8" s="332">
        <v>17100</v>
      </c>
      <c r="H8" s="332">
        <v>13729</v>
      </c>
      <c r="I8" s="332">
        <v>14447</v>
      </c>
      <c r="J8" s="332">
        <v>18070</v>
      </c>
      <c r="K8" s="332">
        <v>18447</v>
      </c>
      <c r="L8" s="332">
        <v>19414</v>
      </c>
      <c r="M8" s="278">
        <v>21346</v>
      </c>
      <c r="N8" s="278">
        <v>22427</v>
      </c>
      <c r="O8" s="278">
        <v>22350</v>
      </c>
      <c r="P8" s="278">
        <v>22050</v>
      </c>
      <c r="Q8" s="278">
        <v>22200</v>
      </c>
      <c r="R8" s="278">
        <v>19258</v>
      </c>
      <c r="S8" s="278">
        <v>20732</v>
      </c>
    </row>
    <row r="9" spans="1:19" ht="13" customHeight="1">
      <c r="A9" s="124"/>
      <c r="B9" s="28" t="s">
        <v>22</v>
      </c>
      <c r="C9" s="332">
        <v>234260</v>
      </c>
      <c r="D9" s="332">
        <v>234260</v>
      </c>
      <c r="E9" s="332">
        <v>237774</v>
      </c>
      <c r="F9" s="332">
        <v>227803</v>
      </c>
      <c r="G9" s="332">
        <v>230765</v>
      </c>
      <c r="H9" s="333">
        <v>302158</v>
      </c>
      <c r="I9" s="333">
        <v>310158</v>
      </c>
      <c r="J9" s="333">
        <v>324960</v>
      </c>
      <c r="K9" s="333">
        <v>308181</v>
      </c>
      <c r="L9" s="333">
        <v>301926</v>
      </c>
      <c r="M9" s="656">
        <v>298200</v>
      </c>
      <c r="N9" s="656">
        <v>290882</v>
      </c>
      <c r="O9" s="656">
        <v>276247</v>
      </c>
      <c r="P9" s="656">
        <v>268181</v>
      </c>
      <c r="Q9" s="656">
        <v>258181</v>
      </c>
      <c r="R9" s="656">
        <v>248181</v>
      </c>
      <c r="S9" s="656">
        <v>292935.97970600001</v>
      </c>
    </row>
    <row r="10" spans="1:19" ht="13" customHeight="1">
      <c r="A10" s="124"/>
      <c r="B10" s="28" t="s">
        <v>23</v>
      </c>
      <c r="C10" s="332">
        <v>86000</v>
      </c>
      <c r="D10" s="332">
        <v>87500</v>
      </c>
      <c r="E10" s="332">
        <v>96479</v>
      </c>
      <c r="F10" s="332">
        <v>113725</v>
      </c>
      <c r="G10" s="332">
        <v>114210</v>
      </c>
      <c r="H10" s="333">
        <v>110583</v>
      </c>
      <c r="I10" s="333">
        <v>109540</v>
      </c>
      <c r="J10" s="333">
        <v>89795</v>
      </c>
      <c r="K10" s="333">
        <v>89530</v>
      </c>
      <c r="L10" s="333">
        <v>85995</v>
      </c>
      <c r="M10" s="333">
        <v>86120</v>
      </c>
      <c r="N10" s="333">
        <v>86344</v>
      </c>
      <c r="O10" s="333">
        <v>113514</v>
      </c>
      <c r="P10" s="333">
        <v>112040</v>
      </c>
      <c r="Q10" s="333">
        <v>113602</v>
      </c>
      <c r="R10" s="333">
        <v>114530</v>
      </c>
      <c r="S10" s="333">
        <v>114053</v>
      </c>
    </row>
    <row r="11" spans="1:19" ht="13" customHeight="1">
      <c r="A11" s="124"/>
      <c r="B11" s="28" t="s">
        <v>24</v>
      </c>
      <c r="C11" s="332">
        <v>253482</v>
      </c>
      <c r="D11" s="332">
        <v>253925</v>
      </c>
      <c r="E11" s="332">
        <v>254014</v>
      </c>
      <c r="F11" s="332">
        <v>253872</v>
      </c>
      <c r="G11" s="332">
        <v>253917</v>
      </c>
      <c r="H11" s="333">
        <v>254699</v>
      </c>
      <c r="I11" s="333">
        <v>259557</v>
      </c>
      <c r="J11" s="332">
        <v>262771</v>
      </c>
      <c r="K11" s="332">
        <v>262017</v>
      </c>
      <c r="L11" s="332">
        <v>259231</v>
      </c>
      <c r="M11" s="278">
        <v>246630</v>
      </c>
      <c r="N11" s="278">
        <v>245857</v>
      </c>
      <c r="O11" s="278">
        <v>237501</v>
      </c>
      <c r="P11" s="278">
        <v>233412</v>
      </c>
      <c r="Q11" s="278">
        <v>235457</v>
      </c>
      <c r="R11" s="278">
        <v>234083</v>
      </c>
      <c r="S11" s="278">
        <v>233679</v>
      </c>
    </row>
    <row r="12" spans="1:19" ht="13" customHeight="1">
      <c r="A12" s="124"/>
      <c r="B12" s="28" t="s">
        <v>25</v>
      </c>
      <c r="C12" s="332">
        <v>567252</v>
      </c>
      <c r="D12" s="332">
        <v>585191</v>
      </c>
      <c r="E12" s="332">
        <v>647924</v>
      </c>
      <c r="F12" s="332">
        <v>663444</v>
      </c>
      <c r="G12" s="332">
        <v>668400</v>
      </c>
      <c r="H12" s="332">
        <v>661441</v>
      </c>
      <c r="I12" s="332">
        <v>664574</v>
      </c>
      <c r="J12" s="332">
        <v>645466</v>
      </c>
      <c r="K12" s="332">
        <v>654160</v>
      </c>
      <c r="L12" s="332">
        <v>661156</v>
      </c>
      <c r="M12" s="278">
        <v>663500</v>
      </c>
      <c r="N12" s="278">
        <v>657561</v>
      </c>
      <c r="O12" s="278">
        <v>645182</v>
      </c>
      <c r="P12" s="278">
        <v>648080</v>
      </c>
      <c r="Q12" s="278">
        <v>655840</v>
      </c>
      <c r="R12" s="278">
        <v>657166</v>
      </c>
      <c r="S12" s="278">
        <v>658353</v>
      </c>
    </row>
    <row r="13" spans="1:19" ht="13" customHeight="1">
      <c r="A13" s="124"/>
      <c r="B13" s="28" t="s">
        <v>29</v>
      </c>
      <c r="C13" s="332">
        <v>201868</v>
      </c>
      <c r="D13" s="332">
        <v>203000</v>
      </c>
      <c r="E13" s="332">
        <v>232617</v>
      </c>
      <c r="F13" s="332">
        <v>239911</v>
      </c>
      <c r="G13" s="332">
        <v>238500</v>
      </c>
      <c r="H13" s="332">
        <v>231680</v>
      </c>
      <c r="I13" s="332">
        <v>230526</v>
      </c>
      <c r="J13" s="332">
        <v>230190</v>
      </c>
      <c r="K13" s="332">
        <v>231874</v>
      </c>
      <c r="L13" s="332">
        <v>240121</v>
      </c>
      <c r="M13" s="332">
        <v>250584</v>
      </c>
      <c r="N13" s="332">
        <v>246360</v>
      </c>
      <c r="O13" s="332">
        <v>247610</v>
      </c>
      <c r="P13" s="332">
        <v>268100</v>
      </c>
      <c r="Q13" s="332">
        <v>247855</v>
      </c>
      <c r="R13" s="332">
        <v>375751</v>
      </c>
      <c r="S13" s="332">
        <v>382797</v>
      </c>
    </row>
    <row r="14" spans="1:19" ht="13" customHeight="1">
      <c r="A14" s="124"/>
      <c r="B14" s="28" t="s">
        <v>30</v>
      </c>
      <c r="C14" s="332">
        <v>342051</v>
      </c>
      <c r="D14" s="332">
        <v>301166</v>
      </c>
      <c r="E14" s="332">
        <v>301783</v>
      </c>
      <c r="F14" s="332">
        <v>302411</v>
      </c>
      <c r="G14" s="332">
        <v>305711</v>
      </c>
      <c r="H14" s="333">
        <v>307624</v>
      </c>
      <c r="I14" s="333">
        <v>304367</v>
      </c>
      <c r="J14" s="333">
        <v>300992</v>
      </c>
      <c r="K14" s="333">
        <v>294294</v>
      </c>
      <c r="L14" s="333">
        <v>304127</v>
      </c>
      <c r="M14" s="278">
        <v>304262</v>
      </c>
      <c r="N14" s="278">
        <v>309475</v>
      </c>
      <c r="O14" s="278">
        <v>305720</v>
      </c>
      <c r="P14" s="278">
        <v>306410</v>
      </c>
      <c r="Q14" s="278">
        <v>306065</v>
      </c>
      <c r="R14" s="278">
        <v>308564</v>
      </c>
      <c r="S14" s="278">
        <v>307349</v>
      </c>
    </row>
    <row r="15" spans="1:19" ht="13" customHeight="1">
      <c r="A15" s="124"/>
      <c r="B15" s="28" t="s">
        <v>31</v>
      </c>
      <c r="C15" s="332">
        <v>263480</v>
      </c>
      <c r="D15" s="332">
        <v>258000</v>
      </c>
      <c r="E15" s="332">
        <v>254986</v>
      </c>
      <c r="F15" s="332">
        <v>228844</v>
      </c>
      <c r="G15" s="332">
        <v>226800</v>
      </c>
      <c r="H15" s="333">
        <v>230422</v>
      </c>
      <c r="I15" s="333">
        <v>232109</v>
      </c>
      <c r="J15" s="333">
        <v>225265</v>
      </c>
      <c r="K15" s="333">
        <v>226410</v>
      </c>
      <c r="L15" s="333">
        <v>232070</v>
      </c>
      <c r="M15" s="278">
        <v>265104</v>
      </c>
      <c r="N15" s="278">
        <v>257939</v>
      </c>
      <c r="O15" s="278">
        <v>245851</v>
      </c>
      <c r="P15" s="278">
        <v>255851</v>
      </c>
      <c r="Q15" s="278">
        <v>250851</v>
      </c>
      <c r="R15" s="278">
        <v>261406</v>
      </c>
      <c r="S15" s="278">
        <v>269325</v>
      </c>
    </row>
    <row r="16" spans="1:19" ht="13" customHeight="1">
      <c r="A16" s="124"/>
      <c r="B16" s="28" t="s">
        <v>32</v>
      </c>
      <c r="C16" s="332">
        <v>36448</v>
      </c>
      <c r="D16" s="334">
        <v>36595</v>
      </c>
      <c r="E16" s="334">
        <v>36877</v>
      </c>
      <c r="F16" s="334">
        <v>37296</v>
      </c>
      <c r="G16" s="334">
        <v>38100</v>
      </c>
      <c r="H16" s="333">
        <v>37063</v>
      </c>
      <c r="I16" s="333">
        <v>38362</v>
      </c>
      <c r="J16" s="333">
        <v>43823</v>
      </c>
      <c r="K16" s="333">
        <v>45315</v>
      </c>
      <c r="L16" s="333">
        <v>46324</v>
      </c>
      <c r="M16" s="333">
        <v>47838</v>
      </c>
      <c r="N16" s="333">
        <v>47321</v>
      </c>
      <c r="O16" s="333">
        <v>50124</v>
      </c>
      <c r="P16" s="333">
        <v>49144</v>
      </c>
      <c r="Q16" s="333">
        <v>50530</v>
      </c>
      <c r="R16" s="333">
        <v>48558</v>
      </c>
      <c r="S16" s="333">
        <v>48306</v>
      </c>
    </row>
    <row r="17" spans="1:19" ht="13" customHeight="1">
      <c r="A17" s="124"/>
      <c r="B17" s="28" t="s">
        <v>33</v>
      </c>
      <c r="C17" s="332">
        <v>269149</v>
      </c>
      <c r="D17" s="332">
        <v>293273</v>
      </c>
      <c r="E17" s="332">
        <v>324363</v>
      </c>
      <c r="F17" s="332">
        <v>323160</v>
      </c>
      <c r="G17" s="332">
        <v>324200</v>
      </c>
      <c r="H17" s="333">
        <v>319829</v>
      </c>
      <c r="I17" s="333">
        <v>305300</v>
      </c>
      <c r="J17" s="333">
        <v>246716</v>
      </c>
      <c r="K17" s="333">
        <v>273992</v>
      </c>
      <c r="L17" s="333">
        <v>295422</v>
      </c>
      <c r="M17" s="278">
        <v>290997</v>
      </c>
      <c r="N17" s="278">
        <v>290400</v>
      </c>
      <c r="O17" s="278">
        <v>292412</v>
      </c>
      <c r="P17" s="278">
        <v>293320</v>
      </c>
      <c r="Q17" s="278">
        <v>292866</v>
      </c>
      <c r="R17" s="278">
        <v>290125</v>
      </c>
      <c r="S17" s="278">
        <v>289367</v>
      </c>
    </row>
    <row r="18" spans="1:19" ht="13" customHeight="1">
      <c r="A18" s="124"/>
      <c r="B18" s="28" t="s">
        <v>34</v>
      </c>
      <c r="C18" s="332">
        <v>101588</v>
      </c>
      <c r="D18" s="332">
        <v>124095</v>
      </c>
      <c r="E18" s="332">
        <v>125933</v>
      </c>
      <c r="F18" s="332">
        <v>127193</v>
      </c>
      <c r="G18" s="332">
        <v>127367</v>
      </c>
      <c r="H18" s="333">
        <v>121506</v>
      </c>
      <c r="I18" s="333">
        <v>123433</v>
      </c>
      <c r="J18" s="333">
        <v>139412</v>
      </c>
      <c r="K18" s="333">
        <v>104710</v>
      </c>
      <c r="L18" s="333">
        <v>105754</v>
      </c>
      <c r="M18" s="278">
        <v>116831</v>
      </c>
      <c r="N18" s="278">
        <v>118002</v>
      </c>
      <c r="O18" s="278">
        <v>119663</v>
      </c>
      <c r="P18" s="278">
        <v>119420</v>
      </c>
      <c r="Q18" s="278">
        <v>119542</v>
      </c>
      <c r="R18" s="278">
        <v>118658</v>
      </c>
      <c r="S18" s="278">
        <v>119084</v>
      </c>
    </row>
    <row r="19" spans="1:19" ht="13" customHeight="1">
      <c r="A19" s="124"/>
      <c r="B19" s="28" t="s">
        <v>35</v>
      </c>
      <c r="C19" s="332">
        <v>222660</v>
      </c>
      <c r="D19" s="332">
        <v>221770</v>
      </c>
      <c r="E19" s="332">
        <v>222660</v>
      </c>
      <c r="F19" s="332">
        <v>234727</v>
      </c>
      <c r="G19" s="332">
        <v>230300</v>
      </c>
      <c r="H19" s="333">
        <v>225423</v>
      </c>
      <c r="I19" s="333">
        <v>226527</v>
      </c>
      <c r="J19" s="333">
        <v>308233</v>
      </c>
      <c r="K19" s="333">
        <v>312227</v>
      </c>
      <c r="L19" s="333">
        <v>288385</v>
      </c>
      <c r="M19" s="278">
        <v>298924</v>
      </c>
      <c r="N19" s="278">
        <v>296450</v>
      </c>
      <c r="O19" s="278">
        <v>321586</v>
      </c>
      <c r="P19" s="278">
        <v>331426</v>
      </c>
      <c r="Q19" s="278">
        <v>326506</v>
      </c>
      <c r="R19" s="278">
        <v>320443</v>
      </c>
      <c r="S19" s="278">
        <v>340566</v>
      </c>
    </row>
    <row r="20" spans="1:19" ht="13" customHeight="1">
      <c r="A20" s="124"/>
      <c r="B20" s="28" t="s">
        <v>36</v>
      </c>
      <c r="C20" s="332">
        <v>190580</v>
      </c>
      <c r="D20" s="332">
        <v>192967</v>
      </c>
      <c r="E20" s="332">
        <v>192922</v>
      </c>
      <c r="F20" s="332">
        <v>192479</v>
      </c>
      <c r="G20" s="332">
        <v>196315</v>
      </c>
      <c r="H20" s="333">
        <v>193053</v>
      </c>
      <c r="I20" s="333">
        <v>190420</v>
      </c>
      <c r="J20" s="333">
        <v>181736</v>
      </c>
      <c r="K20" s="333">
        <v>192332</v>
      </c>
      <c r="L20" s="333">
        <v>210565</v>
      </c>
      <c r="M20" s="278">
        <v>178817</v>
      </c>
      <c r="N20" s="278">
        <v>175772</v>
      </c>
      <c r="O20" s="278">
        <v>174439</v>
      </c>
      <c r="P20" s="278">
        <v>173620</v>
      </c>
      <c r="Q20" s="278">
        <v>182010</v>
      </c>
      <c r="R20" s="278">
        <v>180546</v>
      </c>
      <c r="S20" s="278">
        <v>179834</v>
      </c>
    </row>
    <row r="21" spans="1:19" ht="13" customHeight="1">
      <c r="A21" s="124"/>
      <c r="B21" s="28" t="s">
        <v>37</v>
      </c>
      <c r="C21" s="332">
        <v>268845</v>
      </c>
      <c r="D21" s="332">
        <v>263905</v>
      </c>
      <c r="E21" s="332">
        <v>258328</v>
      </c>
      <c r="F21" s="332">
        <v>248526</v>
      </c>
      <c r="G21" s="332">
        <v>215164</v>
      </c>
      <c r="H21" s="333">
        <v>204164</v>
      </c>
      <c r="I21" s="333">
        <v>201854</v>
      </c>
      <c r="J21" s="333">
        <v>201589</v>
      </c>
      <c r="K21" s="333">
        <v>234323</v>
      </c>
      <c r="L21" s="333">
        <v>230560</v>
      </c>
      <c r="M21" s="278">
        <v>230298</v>
      </c>
      <c r="N21" s="278">
        <v>222440</v>
      </c>
      <c r="O21" s="278">
        <v>205693</v>
      </c>
      <c r="P21" s="278">
        <v>218640</v>
      </c>
      <c r="Q21" s="278">
        <v>212744</v>
      </c>
      <c r="R21" s="278">
        <v>215432</v>
      </c>
      <c r="S21" s="278">
        <v>232737</v>
      </c>
    </row>
    <row r="22" spans="1:19" ht="13" customHeight="1">
      <c r="A22" s="124"/>
      <c r="B22" s="28" t="s">
        <v>38</v>
      </c>
      <c r="C22" s="332">
        <v>31022</v>
      </c>
      <c r="D22" s="332">
        <v>30221</v>
      </c>
      <c r="E22" s="332">
        <v>29637</v>
      </c>
      <c r="F22" s="332">
        <v>30050</v>
      </c>
      <c r="G22" s="332">
        <v>31200</v>
      </c>
      <c r="H22" s="333">
        <v>30426</v>
      </c>
      <c r="I22" s="333">
        <v>28624</v>
      </c>
      <c r="J22" s="333">
        <v>27380</v>
      </c>
      <c r="K22" s="333">
        <v>26180</v>
      </c>
      <c r="L22" s="333">
        <v>22631</v>
      </c>
      <c r="M22" s="278">
        <v>22850</v>
      </c>
      <c r="N22" s="278">
        <v>23993</v>
      </c>
      <c r="O22" s="278">
        <v>23870</v>
      </c>
      <c r="P22" s="278">
        <v>23571</v>
      </c>
      <c r="Q22" s="278">
        <v>23721</v>
      </c>
      <c r="R22" s="278">
        <v>23687</v>
      </c>
      <c r="S22" s="278">
        <v>23706</v>
      </c>
    </row>
    <row r="23" spans="1:19" ht="13" customHeight="1">
      <c r="A23" s="124"/>
      <c r="B23" s="28" t="s">
        <v>39</v>
      </c>
      <c r="C23" s="332">
        <v>29706</v>
      </c>
      <c r="D23" s="332">
        <v>29250</v>
      </c>
      <c r="E23" s="332">
        <v>29024</v>
      </c>
      <c r="F23" s="332">
        <v>28788</v>
      </c>
      <c r="G23" s="332">
        <v>26821</v>
      </c>
      <c r="H23" s="333">
        <v>26781</v>
      </c>
      <c r="I23" s="333">
        <v>27859</v>
      </c>
      <c r="J23" s="333">
        <v>26406</v>
      </c>
      <c r="K23" s="333">
        <v>23033</v>
      </c>
      <c r="L23" s="333">
        <v>21768</v>
      </c>
      <c r="M23" s="278">
        <v>19372</v>
      </c>
      <c r="N23" s="278">
        <v>20570</v>
      </c>
      <c r="O23" s="278">
        <v>18884</v>
      </c>
      <c r="P23" s="278">
        <v>18884</v>
      </c>
      <c r="Q23" s="278">
        <v>18884</v>
      </c>
      <c r="R23" s="278">
        <v>18912</v>
      </c>
      <c r="S23" s="278">
        <v>18897</v>
      </c>
    </row>
    <row r="24" spans="1:19" ht="13" customHeight="1">
      <c r="A24" s="124"/>
      <c r="B24" s="28" t="s">
        <v>40</v>
      </c>
      <c r="C24" s="332">
        <v>445510</v>
      </c>
      <c r="D24" s="332">
        <v>402448</v>
      </c>
      <c r="E24" s="332">
        <v>414853</v>
      </c>
      <c r="F24" s="332">
        <v>422321</v>
      </c>
      <c r="G24" s="332">
        <v>433280</v>
      </c>
      <c r="H24" s="333">
        <v>457628</v>
      </c>
      <c r="I24" s="333">
        <v>502428</v>
      </c>
      <c r="J24" s="333">
        <v>523715</v>
      </c>
      <c r="K24" s="333">
        <v>534820</v>
      </c>
      <c r="L24" s="333">
        <v>496410</v>
      </c>
      <c r="M24" s="278">
        <v>447647</v>
      </c>
      <c r="N24" s="278">
        <v>430076</v>
      </c>
      <c r="O24" s="278">
        <v>431096</v>
      </c>
      <c r="P24" s="278">
        <v>438152</v>
      </c>
      <c r="Q24" s="278">
        <v>453426</v>
      </c>
      <c r="R24" s="278">
        <v>423818</v>
      </c>
      <c r="S24" s="278">
        <v>422983</v>
      </c>
    </row>
    <row r="25" spans="1:19" ht="13" customHeight="1">
      <c r="A25" s="124"/>
      <c r="B25" s="28" t="s">
        <v>41</v>
      </c>
      <c r="C25" s="332">
        <v>323150</v>
      </c>
      <c r="D25" s="332">
        <v>324950</v>
      </c>
      <c r="E25" s="332">
        <v>332040</v>
      </c>
      <c r="F25" s="332">
        <v>336476</v>
      </c>
      <c r="G25" s="332">
        <v>338610</v>
      </c>
      <c r="H25" s="332">
        <v>333045</v>
      </c>
      <c r="I25" s="332">
        <v>340719</v>
      </c>
      <c r="J25" s="332">
        <v>346088</v>
      </c>
      <c r="K25" s="332">
        <v>294610</v>
      </c>
      <c r="L25" s="332">
        <v>300975</v>
      </c>
      <c r="M25" s="278">
        <v>304190</v>
      </c>
      <c r="N25" s="278">
        <v>295400</v>
      </c>
      <c r="O25" s="278">
        <v>296290</v>
      </c>
      <c r="P25" s="278">
        <v>296843</v>
      </c>
      <c r="Q25" s="278">
        <v>296567</v>
      </c>
      <c r="R25" s="278">
        <v>295076</v>
      </c>
      <c r="S25" s="278">
        <v>294844</v>
      </c>
    </row>
    <row r="26" spans="1:19" ht="13" customHeight="1">
      <c r="A26" s="124"/>
      <c r="B26" s="28" t="s">
        <v>44</v>
      </c>
      <c r="C26" s="332">
        <v>511848</v>
      </c>
      <c r="D26" s="332">
        <v>513739</v>
      </c>
      <c r="E26" s="332">
        <v>515430</v>
      </c>
      <c r="F26" s="332">
        <v>503610</v>
      </c>
      <c r="G26" s="332">
        <v>504329</v>
      </c>
      <c r="H26" s="333">
        <v>503311</v>
      </c>
      <c r="I26" s="333">
        <v>507051</v>
      </c>
      <c r="J26" s="333">
        <v>517772</v>
      </c>
      <c r="K26" s="333">
        <v>413459</v>
      </c>
      <c r="L26" s="333">
        <v>416924</v>
      </c>
      <c r="M26" s="278">
        <v>418637</v>
      </c>
      <c r="N26" s="278">
        <v>417960</v>
      </c>
      <c r="O26" s="278">
        <v>423941</v>
      </c>
      <c r="P26" s="278">
        <v>429684</v>
      </c>
      <c r="Q26" s="278">
        <v>439168</v>
      </c>
      <c r="R26" s="278">
        <v>440840</v>
      </c>
      <c r="S26" s="278">
        <v>442818</v>
      </c>
    </row>
    <row r="27" spans="1:19" ht="13" customHeight="1">
      <c r="A27" s="124"/>
      <c r="B27" s="28" t="s">
        <v>45</v>
      </c>
      <c r="C27" s="332">
        <v>608200</v>
      </c>
      <c r="D27" s="332">
        <v>617340</v>
      </c>
      <c r="E27" s="332">
        <v>627310</v>
      </c>
      <c r="F27" s="332">
        <v>634530</v>
      </c>
      <c r="G27" s="332">
        <v>652210</v>
      </c>
      <c r="H27" s="333">
        <v>669200</v>
      </c>
      <c r="I27" s="333">
        <v>680050</v>
      </c>
      <c r="J27" s="333">
        <v>691610</v>
      </c>
      <c r="K27" s="333">
        <v>694240</v>
      </c>
      <c r="L27" s="333">
        <v>708700</v>
      </c>
      <c r="M27" s="278">
        <v>702340</v>
      </c>
      <c r="N27" s="278">
        <v>726080</v>
      </c>
      <c r="O27" s="278">
        <v>721050</v>
      </c>
      <c r="P27" s="278">
        <v>729965</v>
      </c>
      <c r="Q27" s="278">
        <v>733260</v>
      </c>
      <c r="R27" s="278">
        <v>733660</v>
      </c>
      <c r="S27" s="278">
        <v>740290</v>
      </c>
    </row>
    <row r="28" spans="1:19" ht="13" customHeight="1">
      <c r="A28" s="124"/>
      <c r="B28" s="123" t="s">
        <v>46</v>
      </c>
      <c r="C28" s="332">
        <v>128598</v>
      </c>
      <c r="D28" s="332">
        <v>135292</v>
      </c>
      <c r="E28" s="332">
        <v>149779</v>
      </c>
      <c r="F28" s="332">
        <v>155033</v>
      </c>
      <c r="G28" s="332">
        <v>158060</v>
      </c>
      <c r="H28" s="333">
        <v>155352</v>
      </c>
      <c r="I28" s="333">
        <v>162423</v>
      </c>
      <c r="J28" s="333">
        <v>180040</v>
      </c>
      <c r="K28" s="333">
        <v>181450</v>
      </c>
      <c r="L28" s="333">
        <v>185986</v>
      </c>
      <c r="M28" s="656">
        <v>196470</v>
      </c>
      <c r="N28" s="656">
        <v>193965</v>
      </c>
      <c r="O28" s="656">
        <v>213566</v>
      </c>
      <c r="P28" s="656">
        <v>210120</v>
      </c>
      <c r="Q28" s="656">
        <v>211843</v>
      </c>
      <c r="R28" s="656">
        <v>212548</v>
      </c>
      <c r="S28" s="656">
        <v>214357</v>
      </c>
    </row>
    <row r="29" spans="1:19" ht="13" customHeight="1">
      <c r="A29" s="124"/>
      <c r="B29" s="29" t="s">
        <v>47</v>
      </c>
      <c r="C29" s="332">
        <v>31586</v>
      </c>
      <c r="D29" s="332">
        <v>31586</v>
      </c>
      <c r="E29" s="332">
        <v>31318</v>
      </c>
      <c r="F29" s="332">
        <v>30598</v>
      </c>
      <c r="G29" s="332">
        <v>30790</v>
      </c>
      <c r="H29" s="333">
        <v>35486</v>
      </c>
      <c r="I29" s="333">
        <v>36670</v>
      </c>
      <c r="J29" s="333">
        <v>35080</v>
      </c>
      <c r="K29" s="333">
        <v>42824</v>
      </c>
      <c r="L29" s="333">
        <v>43860</v>
      </c>
      <c r="M29" s="656">
        <v>43342</v>
      </c>
      <c r="N29" s="656">
        <v>46053</v>
      </c>
      <c r="O29" s="656">
        <v>46870</v>
      </c>
      <c r="P29" s="656">
        <v>45510</v>
      </c>
      <c r="Q29" s="656">
        <v>46190</v>
      </c>
      <c r="R29" s="656">
        <v>45827</v>
      </c>
      <c r="S29" s="656">
        <v>79677</v>
      </c>
    </row>
    <row r="30" spans="1:19" ht="13" customHeight="1">
      <c r="A30" s="124"/>
      <c r="B30" s="28" t="s">
        <v>48</v>
      </c>
      <c r="C30" s="332">
        <v>44500</v>
      </c>
      <c r="D30" s="332">
        <v>41400</v>
      </c>
      <c r="E30" s="332">
        <v>44016</v>
      </c>
      <c r="F30" s="332">
        <v>42475</v>
      </c>
      <c r="G30" s="332">
        <v>44280</v>
      </c>
      <c r="H30" s="333">
        <v>43334</v>
      </c>
      <c r="I30" s="333">
        <v>41105</v>
      </c>
      <c r="J30" s="333">
        <v>42210</v>
      </c>
      <c r="K30" s="333">
        <v>43180</v>
      </c>
      <c r="L30" s="333">
        <v>45194</v>
      </c>
      <c r="M30" s="656">
        <v>44187</v>
      </c>
      <c r="N30" s="656">
        <v>46396</v>
      </c>
      <c r="O30" s="656">
        <v>45690</v>
      </c>
      <c r="P30" s="656">
        <v>45720</v>
      </c>
      <c r="Q30" s="656">
        <v>45705</v>
      </c>
      <c r="R30" s="656">
        <v>41015</v>
      </c>
      <c r="S30" s="656">
        <v>66095</v>
      </c>
    </row>
    <row r="31" spans="1:19" ht="13" customHeight="1" thickBot="1">
      <c r="A31" s="130"/>
      <c r="B31" s="775" t="s">
        <v>49</v>
      </c>
      <c r="C31" s="779">
        <v>44200</v>
      </c>
      <c r="D31" s="779">
        <v>45228</v>
      </c>
      <c r="E31" s="779">
        <v>46908</v>
      </c>
      <c r="F31" s="779">
        <v>48256</v>
      </c>
      <c r="G31" s="779">
        <v>53006</v>
      </c>
      <c r="H31" s="779">
        <v>52261</v>
      </c>
      <c r="I31" s="779">
        <v>51070</v>
      </c>
      <c r="J31" s="779">
        <v>51665</v>
      </c>
      <c r="K31" s="779">
        <v>54380</v>
      </c>
      <c r="L31" s="779">
        <v>54460</v>
      </c>
      <c r="M31" s="782">
        <v>54983</v>
      </c>
      <c r="N31" s="782">
        <v>57732</v>
      </c>
      <c r="O31" s="782">
        <v>56420</v>
      </c>
      <c r="P31" s="782">
        <v>57340</v>
      </c>
      <c r="Q31" s="782">
        <v>56880</v>
      </c>
      <c r="R31" s="782">
        <v>60377</v>
      </c>
      <c r="S31" s="782">
        <v>60875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20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338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20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20" ht="13" customHeight="1">
      <c r="A35" s="1028"/>
      <c r="B35" s="1028"/>
      <c r="C35" s="1028"/>
      <c r="D35" s="1028"/>
      <c r="E35" s="1028"/>
      <c r="F35" s="1028"/>
      <c r="G35" s="1028"/>
      <c r="H35" s="1028"/>
    </row>
    <row r="36" spans="1:20" ht="13" customHeight="1">
      <c r="T36" s="103"/>
    </row>
    <row r="37" spans="1:20" ht="13" customHeight="1">
      <c r="T37" s="103"/>
    </row>
    <row r="38" spans="1:20" ht="13" customHeight="1">
      <c r="T38" s="103"/>
    </row>
    <row r="39" spans="1:20" ht="13" customHeight="1">
      <c r="T39" s="109"/>
    </row>
    <row r="40" spans="1:20" ht="13" customHeight="1">
      <c r="T40" s="103"/>
    </row>
    <row r="41" spans="1:20" ht="13" customHeight="1">
      <c r="T41" s="103"/>
    </row>
    <row r="42" spans="1:20" ht="13" customHeight="1">
      <c r="T42" s="109"/>
    </row>
    <row r="43" spans="1:20" ht="13" customHeight="1">
      <c r="T43" s="109"/>
    </row>
    <row r="44" spans="1:20" ht="13" customHeight="1">
      <c r="T44" s="103"/>
    </row>
    <row r="45" spans="1:20" ht="13" customHeight="1">
      <c r="T45" s="103"/>
    </row>
    <row r="46" spans="1:20" ht="13" customHeight="1">
      <c r="T46" s="103"/>
    </row>
    <row r="47" spans="1:20" ht="13" customHeight="1">
      <c r="T47" s="103"/>
    </row>
    <row r="48" spans="1:20" ht="13" customHeight="1">
      <c r="T48" s="103"/>
    </row>
    <row r="49" spans="20:20" ht="13" customHeight="1">
      <c r="T49" s="109"/>
    </row>
    <row r="50" spans="20:20" ht="13" customHeight="1">
      <c r="T50" s="103"/>
    </row>
    <row r="51" spans="20:20" ht="13" customHeight="1">
      <c r="T51" s="103"/>
    </row>
    <row r="52" spans="20:20" ht="13" customHeight="1">
      <c r="T52" s="103"/>
    </row>
    <row r="53" spans="20:20" ht="13" customHeight="1">
      <c r="T53" s="109"/>
    </row>
    <row r="54" spans="20:20" ht="13" customHeight="1">
      <c r="T54" s="103"/>
    </row>
    <row r="55" spans="20:20" ht="13" customHeight="1">
      <c r="T55" s="103"/>
    </row>
    <row r="56" spans="20:20" ht="13" customHeight="1">
      <c r="T56" s="12"/>
    </row>
    <row r="57" spans="20:20" ht="13" customHeight="1">
      <c r="T57" s="34"/>
    </row>
    <row r="58" spans="20:20" ht="13" customHeight="1">
      <c r="T58" s="109"/>
    </row>
    <row r="59" spans="20:20" ht="13" customHeight="1">
      <c r="T59" s="109"/>
    </row>
    <row r="60" spans="20:20" ht="13" customHeight="1">
      <c r="T60" s="109"/>
    </row>
    <row r="61" spans="20:20" ht="13" customHeight="1">
      <c r="T61" s="10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6">
    <tabColor theme="9" tint="0.59999389629810485"/>
  </sheetPr>
  <dimension ref="A2:U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.19921875" style="123" customWidth="1"/>
    <col min="3" max="4" width="8" style="123" hidden="1" customWidth="1"/>
    <col min="5" max="19" width="8.19921875" style="123" customWidth="1"/>
    <col min="20" max="16384" width="7" style="123"/>
  </cols>
  <sheetData>
    <row r="2" spans="1:21" ht="13" customHeight="1">
      <c r="A2" s="331" t="s">
        <v>411</v>
      </c>
      <c r="B2" s="329"/>
    </row>
    <row r="3" spans="1:21" ht="13" customHeight="1">
      <c r="A3" s="330" t="s">
        <v>238</v>
      </c>
      <c r="B3" s="330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355</v>
      </c>
      <c r="S5" s="767" t="s">
        <v>412</v>
      </c>
    </row>
    <row r="6" spans="1:21" ht="15" customHeight="1">
      <c r="A6" s="1179" t="s">
        <v>96</v>
      </c>
      <c r="B6" s="1179"/>
      <c r="C6" s="772">
        <f t="shared" ref="C6:N6" si="0">(C8+C9+C10+C11+C12+C13+C14+C15+C16+C17+C18+C19+C20+C21+C22+C23+C24+C25+C26+C27+C28+C29+C30+C31)</f>
        <v>1074578</v>
      </c>
      <c r="D6" s="772">
        <f t="shared" si="0"/>
        <v>1127320</v>
      </c>
      <c r="E6" s="772">
        <f t="shared" si="0"/>
        <v>1138578</v>
      </c>
      <c r="F6" s="772">
        <f t="shared" si="0"/>
        <v>1151906</v>
      </c>
      <c r="G6" s="772">
        <f t="shared" si="0"/>
        <v>1168497</v>
      </c>
      <c r="H6" s="772">
        <f t="shared" si="0"/>
        <v>1218722</v>
      </c>
      <c r="I6" s="772">
        <f t="shared" si="0"/>
        <v>1266710</v>
      </c>
      <c r="J6" s="772">
        <f t="shared" si="0"/>
        <v>1319404</v>
      </c>
      <c r="K6" s="772">
        <f t="shared" si="0"/>
        <v>1375095</v>
      </c>
      <c r="L6" s="772">
        <f t="shared" si="0"/>
        <v>1376390</v>
      </c>
      <c r="M6" s="772">
        <f>(M8+M9+M10+M11+M12+M13+M14+M15+M16+M17+M18+M19+M20+M21+M22+M23+M24+M25+M26+M27+M28+M29+M30+M31)</f>
        <v>1367797</v>
      </c>
      <c r="N6" s="772">
        <f t="shared" si="0"/>
        <v>1364230</v>
      </c>
      <c r="O6" s="772">
        <f>(O8+O9+O10+O11+O12+O13+O14+O15+O16+O17+O18+O19+O20+O21+O22+O23+O24+O25+O26+O27+O28+O29+O30+O31)</f>
        <v>1331223</v>
      </c>
      <c r="P6" s="772">
        <f>(P8+P9+P10+P11+P12+P13+P14+P15+P16+P17+P18+P19+P20+P21+P22+P23+P24+P25+P26+P27+P28+P29+P30+P31)</f>
        <v>1348165</v>
      </c>
      <c r="Q6" s="772">
        <f>(Q8+Q9+Q10+Q11+Q12+Q13+Q14+Q15+Q16+Q17+Q18+Q19+Q20+Q21+Q22+Q23+Q24+Q25+Q26+Q27+Q28+Q29+Q30+Q31)</f>
        <v>1357067</v>
      </c>
      <c r="R6" s="772">
        <f>(R8+R9+R10+R11+R12+R13+R14+R15+R16+R17+R18+R19+R20+R21+R22+R23+R24+R25+R26+R27+R28+R29+R30+R31)</f>
        <v>1250069.0030220905</v>
      </c>
      <c r="S6" s="772">
        <f>(S8+S9+S10+S11+S12+S13+S14+S15+S16+S17+S18+S19+S20+S21+S22+S23+S24+S25+S26+S27+S28+S29+S30+S31)</f>
        <v>1303069.6425553863</v>
      </c>
    </row>
    <row r="7" spans="1:21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1" ht="13" customHeight="1">
      <c r="A8" s="124"/>
      <c r="B8" s="28" t="s">
        <v>21</v>
      </c>
      <c r="C8" s="332">
        <v>2573</v>
      </c>
      <c r="D8" s="332">
        <v>2418</v>
      </c>
      <c r="E8" s="332">
        <v>2930</v>
      </c>
      <c r="F8" s="332">
        <v>3894</v>
      </c>
      <c r="G8" s="332">
        <v>5335</v>
      </c>
      <c r="H8" s="332">
        <v>5461</v>
      </c>
      <c r="I8" s="332">
        <v>5844</v>
      </c>
      <c r="J8" s="332">
        <v>6574</v>
      </c>
      <c r="K8" s="332">
        <v>7212</v>
      </c>
      <c r="L8" s="332">
        <v>8084</v>
      </c>
      <c r="M8" s="332">
        <v>7723</v>
      </c>
      <c r="N8" s="278">
        <v>3812</v>
      </c>
      <c r="O8" s="278">
        <v>5673</v>
      </c>
      <c r="P8" s="278">
        <v>4958</v>
      </c>
      <c r="Q8" s="278">
        <v>4510</v>
      </c>
      <c r="R8" s="278">
        <v>4115.21</v>
      </c>
      <c r="S8" s="278">
        <v>3668</v>
      </c>
      <c r="U8" s="105"/>
    </row>
    <row r="9" spans="1:21" ht="13" customHeight="1">
      <c r="A9" s="124"/>
      <c r="B9" s="28" t="s">
        <v>22</v>
      </c>
      <c r="C9" s="332">
        <v>67649</v>
      </c>
      <c r="D9" s="332">
        <v>70283</v>
      </c>
      <c r="E9" s="332">
        <v>65745</v>
      </c>
      <c r="F9" s="332">
        <v>65730</v>
      </c>
      <c r="G9" s="332">
        <v>59431</v>
      </c>
      <c r="H9" s="332">
        <v>58172</v>
      </c>
      <c r="I9" s="333">
        <v>55889</v>
      </c>
      <c r="J9" s="333">
        <v>60264</v>
      </c>
      <c r="K9" s="333">
        <v>56967</v>
      </c>
      <c r="L9" s="333">
        <v>51654</v>
      </c>
      <c r="M9" s="333">
        <v>48938</v>
      </c>
      <c r="N9" s="656">
        <v>47065</v>
      </c>
      <c r="O9" s="656">
        <v>45661</v>
      </c>
      <c r="P9" s="656">
        <v>45440</v>
      </c>
      <c r="Q9" s="656">
        <v>47805</v>
      </c>
      <c r="R9" s="656">
        <v>47306.123022090396</v>
      </c>
      <c r="S9" s="656">
        <v>47401.125155386202</v>
      </c>
      <c r="U9" s="107"/>
    </row>
    <row r="10" spans="1:21" ht="13" customHeight="1">
      <c r="A10" s="124"/>
      <c r="B10" s="28" t="s">
        <v>23</v>
      </c>
      <c r="C10" s="332">
        <v>22582</v>
      </c>
      <c r="D10" s="332">
        <v>22280</v>
      </c>
      <c r="E10" s="332">
        <v>22069</v>
      </c>
      <c r="F10" s="332">
        <v>19767</v>
      </c>
      <c r="G10" s="332">
        <v>19385</v>
      </c>
      <c r="H10" s="332">
        <v>18682</v>
      </c>
      <c r="I10" s="333">
        <v>17423</v>
      </c>
      <c r="J10" s="333">
        <v>18996</v>
      </c>
      <c r="K10" s="333">
        <v>20641</v>
      </c>
      <c r="L10" s="333">
        <v>23846</v>
      </c>
      <c r="M10" s="333">
        <v>23209</v>
      </c>
      <c r="N10" s="333">
        <v>23032</v>
      </c>
      <c r="O10" s="333">
        <v>22198</v>
      </c>
      <c r="P10" s="333">
        <v>22165</v>
      </c>
      <c r="Q10" s="333">
        <v>21454</v>
      </c>
      <c r="R10" s="333">
        <v>19737.599999999999</v>
      </c>
      <c r="S10" s="333">
        <v>20429.627399999998</v>
      </c>
      <c r="T10" s="132"/>
      <c r="U10" s="105"/>
    </row>
    <row r="11" spans="1:21" ht="13" customHeight="1">
      <c r="A11" s="124"/>
      <c r="B11" s="28" t="s">
        <v>24</v>
      </c>
      <c r="C11" s="332">
        <v>38590</v>
      </c>
      <c r="D11" s="332">
        <v>39984</v>
      </c>
      <c r="E11" s="332">
        <v>41125</v>
      </c>
      <c r="F11" s="332">
        <v>42224</v>
      </c>
      <c r="G11" s="332">
        <v>42848</v>
      </c>
      <c r="H11" s="332">
        <v>43307</v>
      </c>
      <c r="I11" s="333">
        <v>45452</v>
      </c>
      <c r="J11" s="333">
        <v>45649</v>
      </c>
      <c r="K11" s="332">
        <v>48278</v>
      </c>
      <c r="L11" s="332">
        <v>49237</v>
      </c>
      <c r="M11" s="332">
        <v>50755</v>
      </c>
      <c r="N11" s="278">
        <v>51726</v>
      </c>
      <c r="O11" s="278">
        <v>54880</v>
      </c>
      <c r="P11" s="278">
        <v>55173</v>
      </c>
      <c r="Q11" s="278">
        <v>58195</v>
      </c>
      <c r="R11" s="278">
        <v>60576</v>
      </c>
      <c r="S11" s="278">
        <v>60986</v>
      </c>
      <c r="T11" s="132"/>
      <c r="U11" s="105"/>
    </row>
    <row r="12" spans="1:21" ht="13" customHeight="1">
      <c r="A12" s="124"/>
      <c r="B12" s="28" t="s">
        <v>25</v>
      </c>
      <c r="C12" s="332">
        <v>137225</v>
      </c>
      <c r="D12" s="332">
        <v>159044</v>
      </c>
      <c r="E12" s="332">
        <v>173505</v>
      </c>
      <c r="F12" s="332">
        <v>168102</v>
      </c>
      <c r="G12" s="332">
        <v>172901</v>
      </c>
      <c r="H12" s="332">
        <v>192200</v>
      </c>
      <c r="I12" s="332">
        <v>204853</v>
      </c>
      <c r="J12" s="332">
        <v>200959</v>
      </c>
      <c r="K12" s="332">
        <v>215540</v>
      </c>
      <c r="L12" s="332">
        <v>223400</v>
      </c>
      <c r="M12" s="332">
        <v>217543</v>
      </c>
      <c r="N12" s="278">
        <v>214187</v>
      </c>
      <c r="O12" s="278">
        <v>210048</v>
      </c>
      <c r="P12" s="278">
        <v>192900</v>
      </c>
      <c r="Q12" s="278">
        <v>196668</v>
      </c>
      <c r="R12" s="278">
        <v>165617</v>
      </c>
      <c r="S12" s="278">
        <v>184568.4</v>
      </c>
      <c r="T12" s="132"/>
      <c r="U12" s="99"/>
    </row>
    <row r="13" spans="1:21" ht="13" customHeight="1">
      <c r="A13" s="124"/>
      <c r="B13" s="28" t="s">
        <v>29</v>
      </c>
      <c r="C13" s="332">
        <v>38436</v>
      </c>
      <c r="D13" s="332">
        <v>41714</v>
      </c>
      <c r="E13" s="332">
        <v>41250</v>
      </c>
      <c r="F13" s="332">
        <v>48751</v>
      </c>
      <c r="G13" s="332">
        <v>46747</v>
      </c>
      <c r="H13" s="332">
        <v>52759</v>
      </c>
      <c r="I13" s="332">
        <v>51187</v>
      </c>
      <c r="J13" s="332">
        <v>56188</v>
      </c>
      <c r="K13" s="332">
        <v>56942</v>
      </c>
      <c r="L13" s="332">
        <v>57637</v>
      </c>
      <c r="M13" s="332">
        <v>57779</v>
      </c>
      <c r="N13" s="332">
        <v>58697</v>
      </c>
      <c r="O13" s="332">
        <v>59675</v>
      </c>
      <c r="P13" s="332">
        <v>61709</v>
      </c>
      <c r="Q13" s="332">
        <v>62118</v>
      </c>
      <c r="R13" s="332">
        <v>54126</v>
      </c>
      <c r="S13" s="332">
        <v>50960</v>
      </c>
      <c r="T13" s="132"/>
      <c r="U13" s="105"/>
    </row>
    <row r="14" spans="1:21" ht="13" customHeight="1">
      <c r="A14" s="124"/>
      <c r="B14" s="28" t="s">
        <v>30</v>
      </c>
      <c r="C14" s="332">
        <v>50607</v>
      </c>
      <c r="D14" s="332">
        <v>52411</v>
      </c>
      <c r="E14" s="332">
        <v>52497</v>
      </c>
      <c r="F14" s="332">
        <v>55602</v>
      </c>
      <c r="G14" s="332">
        <v>56224</v>
      </c>
      <c r="H14" s="332">
        <v>56350</v>
      </c>
      <c r="I14" s="333">
        <v>61256</v>
      </c>
      <c r="J14" s="333">
        <v>63253</v>
      </c>
      <c r="K14" s="333">
        <v>65763</v>
      </c>
      <c r="L14" s="333">
        <v>67129</v>
      </c>
      <c r="M14" s="333">
        <v>69381</v>
      </c>
      <c r="N14" s="278">
        <v>72348</v>
      </c>
      <c r="O14" s="278">
        <v>70685</v>
      </c>
      <c r="P14" s="278">
        <v>71244</v>
      </c>
      <c r="Q14" s="278">
        <v>72763</v>
      </c>
      <c r="R14" s="278">
        <v>68633</v>
      </c>
      <c r="S14" s="278">
        <v>62644</v>
      </c>
      <c r="T14" s="132"/>
      <c r="U14" s="105"/>
    </row>
    <row r="15" spans="1:21" ht="13" customHeight="1">
      <c r="A15" s="124"/>
      <c r="B15" s="28" t="s">
        <v>31</v>
      </c>
      <c r="C15" s="332">
        <v>106742</v>
      </c>
      <c r="D15" s="332">
        <v>110598</v>
      </c>
      <c r="E15" s="332">
        <v>111846</v>
      </c>
      <c r="F15" s="332">
        <v>106946</v>
      </c>
      <c r="G15" s="332">
        <v>106932</v>
      </c>
      <c r="H15" s="332">
        <v>110315</v>
      </c>
      <c r="I15" s="333">
        <v>112788</v>
      </c>
      <c r="J15" s="333">
        <v>114785</v>
      </c>
      <c r="K15" s="333">
        <v>113303</v>
      </c>
      <c r="L15" s="333">
        <v>113750</v>
      </c>
      <c r="M15" s="333">
        <v>113823</v>
      </c>
      <c r="N15" s="278">
        <v>114444</v>
      </c>
      <c r="O15" s="278">
        <v>116208</v>
      </c>
      <c r="P15" s="278">
        <v>115837</v>
      </c>
      <c r="Q15" s="278">
        <v>113481</v>
      </c>
      <c r="R15" s="278">
        <v>106805</v>
      </c>
      <c r="S15" s="278">
        <v>109767</v>
      </c>
      <c r="T15" s="132"/>
      <c r="U15" s="105"/>
    </row>
    <row r="16" spans="1:21" ht="13" customHeight="1">
      <c r="A16" s="124"/>
      <c r="B16" s="28" t="s">
        <v>32</v>
      </c>
      <c r="C16" s="332">
        <v>7578</v>
      </c>
      <c r="D16" s="332">
        <v>7754</v>
      </c>
      <c r="E16" s="334">
        <v>8014</v>
      </c>
      <c r="F16" s="334">
        <v>8724</v>
      </c>
      <c r="G16" s="334">
        <v>9240</v>
      </c>
      <c r="H16" s="334">
        <v>10332</v>
      </c>
      <c r="I16" s="333">
        <v>11597</v>
      </c>
      <c r="J16" s="333">
        <v>11731</v>
      </c>
      <c r="K16" s="333">
        <v>12686</v>
      </c>
      <c r="L16" s="333">
        <v>13112</v>
      </c>
      <c r="M16" s="333">
        <v>12407</v>
      </c>
      <c r="N16" s="333">
        <v>13999</v>
      </c>
      <c r="O16" s="333">
        <v>12350</v>
      </c>
      <c r="P16" s="333">
        <v>11880</v>
      </c>
      <c r="Q16" s="333">
        <v>13058</v>
      </c>
      <c r="R16" s="333">
        <v>15834</v>
      </c>
      <c r="S16" s="333">
        <v>20410</v>
      </c>
      <c r="T16" s="132"/>
      <c r="U16" s="105"/>
    </row>
    <row r="17" spans="1:21" ht="13" customHeight="1">
      <c r="A17" s="124"/>
      <c r="B17" s="28" t="s">
        <v>33</v>
      </c>
      <c r="C17" s="332">
        <v>59649</v>
      </c>
      <c r="D17" s="332">
        <v>63816</v>
      </c>
      <c r="E17" s="332">
        <v>72114</v>
      </c>
      <c r="F17" s="332">
        <v>76355</v>
      </c>
      <c r="G17" s="332">
        <v>79585</v>
      </c>
      <c r="H17" s="332">
        <v>85815</v>
      </c>
      <c r="I17" s="333">
        <v>94930</v>
      </c>
      <c r="J17" s="333">
        <v>114520</v>
      </c>
      <c r="K17" s="333">
        <v>140057</v>
      </c>
      <c r="L17" s="333">
        <v>141250</v>
      </c>
      <c r="M17" s="333">
        <v>144125</v>
      </c>
      <c r="N17" s="278">
        <v>144071</v>
      </c>
      <c r="O17" s="278">
        <v>120539</v>
      </c>
      <c r="P17" s="278">
        <v>146932</v>
      </c>
      <c r="Q17" s="278">
        <v>149251</v>
      </c>
      <c r="R17" s="278">
        <v>148059</v>
      </c>
      <c r="S17" s="278">
        <v>150369</v>
      </c>
      <c r="T17" s="132"/>
      <c r="U17" s="105"/>
    </row>
    <row r="18" spans="1:21" ht="13" customHeight="1">
      <c r="A18" s="124"/>
      <c r="B18" s="28" t="s">
        <v>34</v>
      </c>
      <c r="C18" s="332">
        <v>24789</v>
      </c>
      <c r="D18" s="332">
        <v>21165</v>
      </c>
      <c r="E18" s="332">
        <v>21528</v>
      </c>
      <c r="F18" s="332">
        <v>21968</v>
      </c>
      <c r="G18" s="332">
        <v>22677</v>
      </c>
      <c r="H18" s="332">
        <v>23684</v>
      </c>
      <c r="I18" s="333">
        <v>23161</v>
      </c>
      <c r="J18" s="333">
        <v>23312</v>
      </c>
      <c r="K18" s="333">
        <v>24007</v>
      </c>
      <c r="L18" s="333">
        <v>22792</v>
      </c>
      <c r="M18" s="333">
        <v>22998</v>
      </c>
      <c r="N18" s="278">
        <v>21400</v>
      </c>
      <c r="O18" s="278">
        <v>21814</v>
      </c>
      <c r="P18" s="278">
        <v>22594</v>
      </c>
      <c r="Q18" s="278">
        <v>23223</v>
      </c>
      <c r="R18" s="278">
        <v>22902</v>
      </c>
      <c r="S18" s="278">
        <v>23722</v>
      </c>
      <c r="T18" s="132"/>
      <c r="U18" s="105"/>
    </row>
    <row r="19" spans="1:21" ht="13" customHeight="1">
      <c r="A19" s="124"/>
      <c r="B19" s="28" t="s">
        <v>35</v>
      </c>
      <c r="C19" s="332">
        <v>38200</v>
      </c>
      <c r="D19" s="332">
        <v>37880</v>
      </c>
      <c r="E19" s="332">
        <v>39227</v>
      </c>
      <c r="F19" s="332">
        <v>39152</v>
      </c>
      <c r="G19" s="332">
        <v>44461</v>
      </c>
      <c r="H19" s="332">
        <v>49775</v>
      </c>
      <c r="I19" s="333">
        <v>53811</v>
      </c>
      <c r="J19" s="333">
        <v>58536</v>
      </c>
      <c r="K19" s="333">
        <v>61110</v>
      </c>
      <c r="L19" s="333">
        <v>63524</v>
      </c>
      <c r="M19" s="333">
        <v>71403</v>
      </c>
      <c r="N19" s="278">
        <v>72302</v>
      </c>
      <c r="O19" s="278">
        <v>77250</v>
      </c>
      <c r="P19" s="278">
        <v>75790</v>
      </c>
      <c r="Q19" s="278">
        <v>61103</v>
      </c>
      <c r="R19" s="278">
        <v>49952</v>
      </c>
      <c r="S19" s="278">
        <v>55007</v>
      </c>
      <c r="T19" s="132"/>
      <c r="U19" s="105"/>
    </row>
    <row r="20" spans="1:21" ht="13" customHeight="1">
      <c r="A20" s="124"/>
      <c r="B20" s="28" t="s">
        <v>36</v>
      </c>
      <c r="C20" s="332">
        <v>26421</v>
      </c>
      <c r="D20" s="332">
        <v>24031</v>
      </c>
      <c r="E20" s="332">
        <v>25261</v>
      </c>
      <c r="F20" s="332">
        <v>29845</v>
      </c>
      <c r="G20" s="332">
        <v>31300</v>
      </c>
      <c r="H20" s="332">
        <v>30058</v>
      </c>
      <c r="I20" s="333">
        <v>32977</v>
      </c>
      <c r="J20" s="333">
        <v>34203</v>
      </c>
      <c r="K20" s="333">
        <v>39321</v>
      </c>
      <c r="L20" s="333">
        <v>39774</v>
      </c>
      <c r="M20" s="333">
        <v>38160</v>
      </c>
      <c r="N20" s="278">
        <v>33336</v>
      </c>
      <c r="O20" s="278">
        <v>33790</v>
      </c>
      <c r="P20" s="278">
        <v>31298</v>
      </c>
      <c r="Q20" s="278">
        <v>29731</v>
      </c>
      <c r="R20" s="278">
        <v>28578.550000000003</v>
      </c>
      <c r="S20" s="278">
        <v>27973.27</v>
      </c>
      <c r="T20" s="132"/>
      <c r="U20" s="105"/>
    </row>
    <row r="21" spans="1:21" ht="13" customHeight="1">
      <c r="A21" s="124"/>
      <c r="B21" s="28" t="s">
        <v>37</v>
      </c>
      <c r="C21" s="332">
        <v>55525</v>
      </c>
      <c r="D21" s="332">
        <v>55736</v>
      </c>
      <c r="E21" s="332">
        <v>40546</v>
      </c>
      <c r="F21" s="332">
        <v>39625</v>
      </c>
      <c r="G21" s="332">
        <v>33291</v>
      </c>
      <c r="H21" s="332">
        <v>33050</v>
      </c>
      <c r="I21" s="333">
        <v>33713</v>
      </c>
      <c r="J21" s="333">
        <v>35916</v>
      </c>
      <c r="K21" s="333">
        <v>45090</v>
      </c>
      <c r="L21" s="333">
        <v>45436</v>
      </c>
      <c r="M21" s="333">
        <v>43383</v>
      </c>
      <c r="N21" s="278">
        <v>40991</v>
      </c>
      <c r="O21" s="278">
        <v>34053</v>
      </c>
      <c r="P21" s="278">
        <v>34646</v>
      </c>
      <c r="Q21" s="278">
        <v>35096</v>
      </c>
      <c r="R21" s="278">
        <v>28525</v>
      </c>
      <c r="S21" s="278">
        <v>30478</v>
      </c>
      <c r="T21" s="132"/>
      <c r="U21" s="105"/>
    </row>
    <row r="22" spans="1:21" ht="13" customHeight="1">
      <c r="A22" s="124"/>
      <c r="B22" s="28" t="s">
        <v>38</v>
      </c>
      <c r="C22" s="332">
        <v>6677</v>
      </c>
      <c r="D22" s="332">
        <v>7103</v>
      </c>
      <c r="E22" s="332">
        <v>7311</v>
      </c>
      <c r="F22" s="332">
        <v>6445</v>
      </c>
      <c r="G22" s="332">
        <v>5763</v>
      </c>
      <c r="H22" s="332">
        <v>5342</v>
      </c>
      <c r="I22" s="333">
        <v>5306</v>
      </c>
      <c r="J22" s="333">
        <v>4637</v>
      </c>
      <c r="K22" s="333">
        <v>5008</v>
      </c>
      <c r="L22" s="333">
        <v>5354</v>
      </c>
      <c r="M22" s="333">
        <v>5329</v>
      </c>
      <c r="N22" s="278">
        <v>5114</v>
      </c>
      <c r="O22" s="278">
        <v>4227</v>
      </c>
      <c r="P22" s="278">
        <v>3536</v>
      </c>
      <c r="Q22" s="278">
        <v>3495</v>
      </c>
      <c r="R22" s="278">
        <v>3105</v>
      </c>
      <c r="S22" s="278">
        <v>3579</v>
      </c>
      <c r="T22" s="132"/>
      <c r="U22" s="105"/>
    </row>
    <row r="23" spans="1:21" ht="13" customHeight="1">
      <c r="A23" s="124"/>
      <c r="B23" s="28" t="s">
        <v>39</v>
      </c>
      <c r="C23" s="332">
        <v>6140</v>
      </c>
      <c r="D23" s="332">
        <v>5963</v>
      </c>
      <c r="E23" s="332">
        <v>6056</v>
      </c>
      <c r="F23" s="332">
        <v>6208</v>
      </c>
      <c r="G23" s="332">
        <v>5910</v>
      </c>
      <c r="H23" s="332">
        <v>5982</v>
      </c>
      <c r="I23" s="333">
        <v>6016</v>
      </c>
      <c r="J23" s="333">
        <v>6451</v>
      </c>
      <c r="K23" s="333">
        <v>5996</v>
      </c>
      <c r="L23" s="333">
        <v>5897</v>
      </c>
      <c r="M23" s="333">
        <v>5465</v>
      </c>
      <c r="N23" s="278">
        <v>5253</v>
      </c>
      <c r="O23" s="278">
        <v>5042</v>
      </c>
      <c r="P23" s="278">
        <v>4960</v>
      </c>
      <c r="Q23" s="278">
        <v>5040</v>
      </c>
      <c r="R23" s="278">
        <v>5096</v>
      </c>
      <c r="S23" s="278">
        <v>5177</v>
      </c>
      <c r="T23" s="132"/>
      <c r="U23" s="105"/>
    </row>
    <row r="24" spans="1:21" ht="13" customHeight="1">
      <c r="A24" s="124"/>
      <c r="B24" s="28" t="s">
        <v>40</v>
      </c>
      <c r="C24" s="332">
        <v>85922</v>
      </c>
      <c r="D24" s="332">
        <v>79926</v>
      </c>
      <c r="E24" s="332">
        <v>80728</v>
      </c>
      <c r="F24" s="332">
        <v>80999</v>
      </c>
      <c r="G24" s="332">
        <v>86714</v>
      </c>
      <c r="H24" s="332">
        <v>92190</v>
      </c>
      <c r="I24" s="333">
        <v>97108</v>
      </c>
      <c r="J24" s="333">
        <v>102265</v>
      </c>
      <c r="K24" s="333">
        <v>109025</v>
      </c>
      <c r="L24" s="333">
        <v>92924</v>
      </c>
      <c r="M24" s="333">
        <v>93051</v>
      </c>
      <c r="N24" s="278">
        <v>94861</v>
      </c>
      <c r="O24" s="278">
        <v>88827</v>
      </c>
      <c r="P24" s="278">
        <v>89704</v>
      </c>
      <c r="Q24" s="278">
        <v>97165</v>
      </c>
      <c r="R24" s="278">
        <v>82039.34</v>
      </c>
      <c r="S24" s="278">
        <v>86814.32</v>
      </c>
      <c r="T24" s="132"/>
      <c r="U24" s="105"/>
    </row>
    <row r="25" spans="1:21" ht="13" customHeight="1">
      <c r="A25" s="124"/>
      <c r="B25" s="28" t="s">
        <v>41</v>
      </c>
      <c r="C25" s="332">
        <v>33857</v>
      </c>
      <c r="D25" s="332">
        <v>41333</v>
      </c>
      <c r="E25" s="332">
        <v>46278</v>
      </c>
      <c r="F25" s="332">
        <v>47821</v>
      </c>
      <c r="G25" s="332">
        <v>48703</v>
      </c>
      <c r="H25" s="332">
        <v>45601</v>
      </c>
      <c r="I25" s="332">
        <v>45634</v>
      </c>
      <c r="J25" s="332">
        <v>45250</v>
      </c>
      <c r="K25" s="332">
        <v>44459</v>
      </c>
      <c r="L25" s="332">
        <v>45263</v>
      </c>
      <c r="M25" s="332">
        <v>45361</v>
      </c>
      <c r="N25" s="278">
        <v>45260</v>
      </c>
      <c r="O25" s="278">
        <v>42914</v>
      </c>
      <c r="P25" s="278">
        <v>42220</v>
      </c>
      <c r="Q25" s="278">
        <v>42496</v>
      </c>
      <c r="R25" s="278">
        <v>41244.61</v>
      </c>
      <c r="S25" s="278">
        <v>40146.899999999994</v>
      </c>
      <c r="T25" s="132"/>
      <c r="U25" s="105"/>
    </row>
    <row r="26" spans="1:21" ht="13" customHeight="1">
      <c r="A26" s="124"/>
      <c r="B26" s="28" t="s">
        <v>44</v>
      </c>
      <c r="C26" s="332">
        <v>84508</v>
      </c>
      <c r="D26" s="332">
        <v>95765</v>
      </c>
      <c r="E26" s="332">
        <v>89029</v>
      </c>
      <c r="F26" s="332">
        <v>86572</v>
      </c>
      <c r="G26" s="332">
        <v>86166</v>
      </c>
      <c r="H26" s="332">
        <v>86957</v>
      </c>
      <c r="I26" s="333">
        <v>88230</v>
      </c>
      <c r="J26" s="333">
        <v>90008</v>
      </c>
      <c r="K26" s="333">
        <v>75147</v>
      </c>
      <c r="L26" s="333">
        <v>71466</v>
      </c>
      <c r="M26" s="333">
        <v>68524</v>
      </c>
      <c r="N26" s="278">
        <v>68618</v>
      </c>
      <c r="O26" s="278">
        <v>68573</v>
      </c>
      <c r="P26" s="278">
        <v>69027</v>
      </c>
      <c r="Q26" s="278">
        <v>73001</v>
      </c>
      <c r="R26" s="278">
        <v>70246</v>
      </c>
      <c r="S26" s="278">
        <v>75405</v>
      </c>
      <c r="T26" s="132"/>
      <c r="U26" s="105"/>
    </row>
    <row r="27" spans="1:21" ht="13" customHeight="1">
      <c r="A27" s="124"/>
      <c r="B27" s="28" t="s">
        <v>45</v>
      </c>
      <c r="C27" s="332">
        <v>119310</v>
      </c>
      <c r="D27" s="332">
        <v>121140</v>
      </c>
      <c r="E27" s="332">
        <v>122560</v>
      </c>
      <c r="F27" s="332">
        <v>127060</v>
      </c>
      <c r="G27" s="332">
        <v>129320</v>
      </c>
      <c r="H27" s="332">
        <v>133250</v>
      </c>
      <c r="I27" s="333">
        <v>137128</v>
      </c>
      <c r="J27" s="333">
        <v>140660</v>
      </c>
      <c r="K27" s="333">
        <v>142495</v>
      </c>
      <c r="L27" s="333">
        <v>146126</v>
      </c>
      <c r="M27" s="333">
        <v>137402</v>
      </c>
      <c r="N27" s="278">
        <v>140346</v>
      </c>
      <c r="O27" s="278">
        <v>142455</v>
      </c>
      <c r="P27" s="278">
        <v>145300</v>
      </c>
      <c r="Q27" s="278">
        <v>146350</v>
      </c>
      <c r="R27" s="278">
        <v>147110</v>
      </c>
      <c r="S27" s="278">
        <v>148290</v>
      </c>
      <c r="T27" s="132"/>
      <c r="U27" s="105"/>
    </row>
    <row r="28" spans="1:21" ht="13" customHeight="1">
      <c r="A28" s="124"/>
      <c r="B28" s="123" t="s">
        <v>46</v>
      </c>
      <c r="C28" s="332">
        <v>40306</v>
      </c>
      <c r="D28" s="332">
        <v>44465</v>
      </c>
      <c r="E28" s="332">
        <v>45660</v>
      </c>
      <c r="F28" s="332">
        <v>44067</v>
      </c>
      <c r="G28" s="332">
        <v>48183</v>
      </c>
      <c r="H28" s="332">
        <v>51140</v>
      </c>
      <c r="I28" s="333">
        <v>52503</v>
      </c>
      <c r="J28" s="333">
        <v>53694</v>
      </c>
      <c r="K28" s="333">
        <v>53288</v>
      </c>
      <c r="L28" s="333">
        <v>54583</v>
      </c>
      <c r="M28" s="333">
        <v>54676</v>
      </c>
      <c r="N28" s="656">
        <v>55061</v>
      </c>
      <c r="O28" s="656">
        <v>53557</v>
      </c>
      <c r="P28" s="656">
        <v>57922</v>
      </c>
      <c r="Q28" s="656">
        <v>56686</v>
      </c>
      <c r="R28" s="656">
        <v>40730</v>
      </c>
      <c r="S28" s="656">
        <v>53860</v>
      </c>
      <c r="T28" s="132"/>
      <c r="U28" s="99"/>
    </row>
    <row r="29" spans="1:21" ht="13" customHeight="1">
      <c r="A29" s="124"/>
      <c r="B29" s="29" t="s">
        <v>47</v>
      </c>
      <c r="C29" s="332">
        <v>4757</v>
      </c>
      <c r="D29" s="332">
        <v>5098</v>
      </c>
      <c r="E29" s="332">
        <v>5679</v>
      </c>
      <c r="F29" s="332">
        <v>5928</v>
      </c>
      <c r="G29" s="332">
        <v>6411</v>
      </c>
      <c r="H29" s="332">
        <v>6343</v>
      </c>
      <c r="I29" s="333">
        <v>7352</v>
      </c>
      <c r="J29" s="333">
        <v>9248</v>
      </c>
      <c r="K29" s="333">
        <v>10540</v>
      </c>
      <c r="L29" s="333">
        <v>11339</v>
      </c>
      <c r="M29" s="333">
        <v>11456</v>
      </c>
      <c r="N29" s="656">
        <v>10137</v>
      </c>
      <c r="O29" s="656">
        <v>10718</v>
      </c>
      <c r="P29" s="656">
        <v>13930</v>
      </c>
      <c r="Q29" s="656">
        <v>13923</v>
      </c>
      <c r="R29" s="656">
        <v>10542</v>
      </c>
      <c r="S29" s="656">
        <v>10547</v>
      </c>
      <c r="T29" s="132"/>
      <c r="U29" s="105"/>
    </row>
    <row r="30" spans="1:21" ht="13" customHeight="1">
      <c r="A30" s="124"/>
      <c r="B30" s="28" t="s">
        <v>48</v>
      </c>
      <c r="C30" s="332">
        <v>9699</v>
      </c>
      <c r="D30" s="332">
        <v>9643</v>
      </c>
      <c r="E30" s="332">
        <v>9590</v>
      </c>
      <c r="F30" s="332">
        <v>10234</v>
      </c>
      <c r="G30" s="332">
        <v>10803</v>
      </c>
      <c r="H30" s="332">
        <v>11449</v>
      </c>
      <c r="I30" s="333">
        <v>12338</v>
      </c>
      <c r="J30" s="333">
        <v>12029</v>
      </c>
      <c r="K30" s="333">
        <v>12208</v>
      </c>
      <c r="L30" s="333">
        <v>12212</v>
      </c>
      <c r="M30" s="333">
        <v>12803</v>
      </c>
      <c r="N30" s="656">
        <v>13871</v>
      </c>
      <c r="O30" s="656">
        <v>15677</v>
      </c>
      <c r="P30" s="656">
        <v>15092</v>
      </c>
      <c r="Q30" s="656">
        <v>15802</v>
      </c>
      <c r="R30" s="656">
        <v>16472.57</v>
      </c>
      <c r="S30" s="656">
        <v>17092</v>
      </c>
      <c r="T30" s="132"/>
      <c r="U30" s="105"/>
    </row>
    <row r="31" spans="1:21" ht="13" customHeight="1" thickBot="1">
      <c r="A31" s="130"/>
      <c r="B31" s="775" t="s">
        <v>49</v>
      </c>
      <c r="C31" s="779">
        <v>6836</v>
      </c>
      <c r="D31" s="779">
        <v>7770</v>
      </c>
      <c r="E31" s="779">
        <v>8030</v>
      </c>
      <c r="F31" s="779">
        <v>9887</v>
      </c>
      <c r="G31" s="779">
        <v>10167</v>
      </c>
      <c r="H31" s="779">
        <v>10508</v>
      </c>
      <c r="I31" s="779">
        <v>10214</v>
      </c>
      <c r="J31" s="779">
        <v>10276</v>
      </c>
      <c r="K31" s="779">
        <v>10012</v>
      </c>
      <c r="L31" s="779">
        <v>10601</v>
      </c>
      <c r="M31" s="779">
        <v>12103</v>
      </c>
      <c r="N31" s="782">
        <v>14299</v>
      </c>
      <c r="O31" s="782">
        <v>14409</v>
      </c>
      <c r="P31" s="782">
        <v>13908</v>
      </c>
      <c r="Q31" s="782">
        <v>14653</v>
      </c>
      <c r="R31" s="782">
        <v>12717</v>
      </c>
      <c r="S31" s="782">
        <v>13775</v>
      </c>
      <c r="T31" s="132"/>
      <c r="U31" s="105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132"/>
      <c r="U32" s="105"/>
    </row>
    <row r="33" spans="1:21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  <c r="U33" s="105"/>
    </row>
    <row r="34" spans="1:21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U34" s="105"/>
    </row>
    <row r="35" spans="1:21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7">
    <tabColor theme="9" tint="0.59999389629810485"/>
  </sheetPr>
  <dimension ref="A2:T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.3984375" style="123" customWidth="1"/>
    <col min="3" max="4" width="8" style="123" hidden="1" customWidth="1"/>
    <col min="5" max="19" width="8.19921875" style="123" customWidth="1"/>
    <col min="20" max="20" width="7.19921875" style="123" customWidth="1"/>
    <col min="21" max="16384" width="7" style="123"/>
  </cols>
  <sheetData>
    <row r="2" spans="1:20" ht="13" customHeight="1">
      <c r="A2" s="343" t="s">
        <v>413</v>
      </c>
      <c r="B2" s="344"/>
    </row>
    <row r="3" spans="1:20" ht="13" customHeight="1">
      <c r="A3" s="345" t="s">
        <v>236</v>
      </c>
      <c r="B3" s="345"/>
    </row>
    <row r="4" spans="1:20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0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0" ht="15" customHeight="1">
      <c r="A6" s="1179" t="s">
        <v>96</v>
      </c>
      <c r="B6" s="1179"/>
      <c r="C6" s="772">
        <f t="shared" ref="C6:N6" si="0">(C8+C9+C10+C11+C12+C13+C14+C15+C16+C17+C18+C19+C20+C21+C22+C23+C24+C25+C26+C27+C28+C29+C30+C31)</f>
        <v>152496</v>
      </c>
      <c r="D6" s="772">
        <f t="shared" si="0"/>
        <v>161580</v>
      </c>
      <c r="E6" s="772">
        <f t="shared" si="0"/>
        <v>163237</v>
      </c>
      <c r="F6" s="772">
        <f t="shared" si="0"/>
        <v>163316</v>
      </c>
      <c r="G6" s="772">
        <f t="shared" si="0"/>
        <v>164701</v>
      </c>
      <c r="H6" s="772">
        <f t="shared" si="0"/>
        <v>171872</v>
      </c>
      <c r="I6" s="772">
        <f t="shared" si="0"/>
        <v>179086</v>
      </c>
      <c r="J6" s="772">
        <f t="shared" si="0"/>
        <v>186619</v>
      </c>
      <c r="K6" s="772">
        <f t="shared" si="0"/>
        <v>193088</v>
      </c>
      <c r="L6" s="772">
        <f t="shared" si="0"/>
        <v>196233</v>
      </c>
      <c r="M6" s="772">
        <f t="shared" si="0"/>
        <v>196014</v>
      </c>
      <c r="N6" s="772">
        <f t="shared" si="0"/>
        <v>192705</v>
      </c>
      <c r="O6" s="772">
        <f>(O8+O9+O10+O11+O12+O13+O14+O15+O16+O17+O18+O19+O20+O21+O22+O23+O24+O25+O26+O27+O28+O29+O30+O31)</f>
        <v>188737</v>
      </c>
      <c r="P6" s="772">
        <f>(P8+P9+P10+P11+P12+P13+P14+P15+P16+P17+P18+P19+P20+P21+P22+P23+P24+P25+P26+P27+P28+P29+P30+P31)</f>
        <v>189702</v>
      </c>
      <c r="Q6" s="772">
        <f>(Q8+Q9+Q10+Q11+Q12+Q13+Q14+Q15+Q16+Q17+Q18+Q19+Q20+Q21+Q22+Q23+Q24+Q25+Q26+Q27+Q28+Q29+Q30+Q31)</f>
        <v>192919</v>
      </c>
      <c r="R6" s="772">
        <f>(R8+R9+R10+R11+R12+R13+R14+R15+R16+R17+R18+R19+R20+R21+R22+R23+R24+R25+R26+R27+R28+R29+R30+R31)</f>
        <v>183941.1251822504</v>
      </c>
      <c r="S6" s="772">
        <f>(S8+S9+S10+S11+S12+S13+S14+S15+S16+S17+S18+S19+S20+S21+S22+S23+S24+S25+S26+S27+S28+S29+S30+S31)</f>
        <v>189922.91683994033</v>
      </c>
    </row>
    <row r="7" spans="1:20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0" ht="13" customHeight="1">
      <c r="A8" s="124"/>
      <c r="B8" s="28" t="s">
        <v>21</v>
      </c>
      <c r="C8" s="332">
        <v>356</v>
      </c>
      <c r="D8" s="332">
        <v>336</v>
      </c>
      <c r="E8" s="332">
        <v>414</v>
      </c>
      <c r="F8" s="332">
        <v>602</v>
      </c>
      <c r="G8" s="332">
        <v>761</v>
      </c>
      <c r="H8" s="332">
        <v>844</v>
      </c>
      <c r="I8" s="332">
        <v>903</v>
      </c>
      <c r="J8" s="332">
        <v>1034</v>
      </c>
      <c r="K8" s="332">
        <v>1082</v>
      </c>
      <c r="L8" s="332">
        <v>1205</v>
      </c>
      <c r="M8" s="332">
        <v>1154</v>
      </c>
      <c r="N8" s="278">
        <v>590</v>
      </c>
      <c r="O8" s="278">
        <v>880</v>
      </c>
      <c r="P8" s="278">
        <v>766</v>
      </c>
      <c r="Q8" s="278">
        <v>685</v>
      </c>
      <c r="R8" s="278">
        <v>627.00292000000002</v>
      </c>
      <c r="S8" s="278">
        <v>555.17007000000001</v>
      </c>
    </row>
    <row r="9" spans="1:20" ht="13" customHeight="1">
      <c r="A9" s="124"/>
      <c r="B9" s="28" t="s">
        <v>22</v>
      </c>
      <c r="C9" s="332">
        <v>10238</v>
      </c>
      <c r="D9" s="332">
        <v>10778</v>
      </c>
      <c r="E9" s="332">
        <v>9985</v>
      </c>
      <c r="F9" s="332">
        <v>9473</v>
      </c>
      <c r="G9" s="332">
        <v>8744</v>
      </c>
      <c r="H9" s="332">
        <v>8810</v>
      </c>
      <c r="I9" s="333">
        <v>8666</v>
      </c>
      <c r="J9" s="333">
        <v>9323</v>
      </c>
      <c r="K9" s="333">
        <v>8970</v>
      </c>
      <c r="L9" s="333">
        <v>9053</v>
      </c>
      <c r="M9" s="333">
        <v>8958</v>
      </c>
      <c r="N9" s="656">
        <v>8460</v>
      </c>
      <c r="O9" s="656">
        <v>7680</v>
      </c>
      <c r="P9" s="656">
        <v>7147</v>
      </c>
      <c r="Q9" s="656">
        <v>7217</v>
      </c>
      <c r="R9" s="656">
        <v>7051.1532279736093</v>
      </c>
      <c r="S9" s="656">
        <v>7283.2215864717946</v>
      </c>
    </row>
    <row r="10" spans="1:20" ht="13" customHeight="1">
      <c r="A10" s="124"/>
      <c r="B10" s="28" t="s">
        <v>23</v>
      </c>
      <c r="C10" s="332">
        <v>2939</v>
      </c>
      <c r="D10" s="332">
        <v>3172</v>
      </c>
      <c r="E10" s="332">
        <v>3172</v>
      </c>
      <c r="F10" s="332">
        <v>2833</v>
      </c>
      <c r="G10" s="332">
        <v>2782</v>
      </c>
      <c r="H10" s="332">
        <v>2689</v>
      </c>
      <c r="I10" s="333">
        <v>2326</v>
      </c>
      <c r="J10" s="333">
        <v>2504</v>
      </c>
      <c r="K10" s="333">
        <v>2716</v>
      </c>
      <c r="L10" s="333">
        <v>3246</v>
      </c>
      <c r="M10" s="333">
        <v>3220</v>
      </c>
      <c r="N10" s="333">
        <v>3134</v>
      </c>
      <c r="O10" s="333">
        <v>3078</v>
      </c>
      <c r="P10" s="333">
        <v>3130</v>
      </c>
      <c r="Q10" s="333">
        <v>3101</v>
      </c>
      <c r="R10" s="333">
        <v>2872.9791248259853</v>
      </c>
      <c r="S10" s="333">
        <v>3002.851791538149</v>
      </c>
      <c r="T10" s="132"/>
    </row>
    <row r="11" spans="1:20" ht="13" customHeight="1">
      <c r="A11" s="124"/>
      <c r="B11" s="28" t="s">
        <v>24</v>
      </c>
      <c r="C11" s="332">
        <v>5255</v>
      </c>
      <c r="D11" s="332">
        <v>5492</v>
      </c>
      <c r="E11" s="332">
        <v>5648</v>
      </c>
      <c r="F11" s="332">
        <v>5783</v>
      </c>
      <c r="G11" s="332">
        <v>5901</v>
      </c>
      <c r="H11" s="332">
        <v>5963</v>
      </c>
      <c r="I11" s="333">
        <v>6233</v>
      </c>
      <c r="J11" s="333">
        <v>6309</v>
      </c>
      <c r="K11" s="332">
        <v>6715</v>
      </c>
      <c r="L11" s="332">
        <v>6893</v>
      </c>
      <c r="M11" s="332">
        <v>7093</v>
      </c>
      <c r="N11" s="278">
        <v>7246</v>
      </c>
      <c r="O11" s="278">
        <v>7718</v>
      </c>
      <c r="P11" s="278">
        <v>7798</v>
      </c>
      <c r="Q11" s="278">
        <v>8227</v>
      </c>
      <c r="R11" s="278">
        <v>8574.347307</v>
      </c>
      <c r="S11" s="278">
        <v>8647.0824360000006</v>
      </c>
      <c r="T11" s="132"/>
    </row>
    <row r="12" spans="1:20" ht="13" customHeight="1">
      <c r="A12" s="124"/>
      <c r="B12" s="28" t="s">
        <v>25</v>
      </c>
      <c r="C12" s="332">
        <v>20836</v>
      </c>
      <c r="D12" s="332">
        <v>24037</v>
      </c>
      <c r="E12" s="332">
        <v>25896</v>
      </c>
      <c r="F12" s="332">
        <v>23904</v>
      </c>
      <c r="G12" s="332">
        <v>24466</v>
      </c>
      <c r="H12" s="332">
        <v>27368</v>
      </c>
      <c r="I12" s="332">
        <v>29302</v>
      </c>
      <c r="J12" s="332">
        <v>28012</v>
      </c>
      <c r="K12" s="332">
        <v>29741</v>
      </c>
      <c r="L12" s="332">
        <v>31983</v>
      </c>
      <c r="M12" s="332">
        <v>31499</v>
      </c>
      <c r="N12" s="278">
        <v>28488</v>
      </c>
      <c r="O12" s="278">
        <v>26794</v>
      </c>
      <c r="P12" s="278">
        <v>24002</v>
      </c>
      <c r="Q12" s="278">
        <v>24659</v>
      </c>
      <c r="R12" s="278">
        <v>21897.775168848599</v>
      </c>
      <c r="S12" s="278">
        <v>24252.658165150006</v>
      </c>
      <c r="T12" s="132"/>
    </row>
    <row r="13" spans="1:20" ht="13" customHeight="1">
      <c r="A13" s="124"/>
      <c r="B13" s="28" t="s">
        <v>29</v>
      </c>
      <c r="C13" s="332">
        <v>5682</v>
      </c>
      <c r="D13" s="332">
        <v>6278</v>
      </c>
      <c r="E13" s="332">
        <v>6442</v>
      </c>
      <c r="F13" s="332">
        <v>7343</v>
      </c>
      <c r="G13" s="332">
        <v>7030</v>
      </c>
      <c r="H13" s="332">
        <v>7988</v>
      </c>
      <c r="I13" s="332">
        <v>7584</v>
      </c>
      <c r="J13" s="332">
        <v>8320</v>
      </c>
      <c r="K13" s="332">
        <v>8354</v>
      </c>
      <c r="L13" s="332">
        <v>8431</v>
      </c>
      <c r="M13" s="332">
        <v>8486</v>
      </c>
      <c r="N13" s="332">
        <v>8616</v>
      </c>
      <c r="O13" s="332">
        <v>8885</v>
      </c>
      <c r="P13" s="332">
        <v>9087</v>
      </c>
      <c r="Q13" s="332">
        <v>9172</v>
      </c>
      <c r="R13" s="332">
        <v>8181.5494099999996</v>
      </c>
      <c r="S13" s="332">
        <v>7369.1027099999974</v>
      </c>
      <c r="T13" s="132"/>
    </row>
    <row r="14" spans="1:20" ht="13" customHeight="1">
      <c r="A14" s="124"/>
      <c r="B14" s="28" t="s">
        <v>30</v>
      </c>
      <c r="C14" s="332">
        <v>6599</v>
      </c>
      <c r="D14" s="332">
        <v>6835</v>
      </c>
      <c r="E14" s="332">
        <v>6846</v>
      </c>
      <c r="F14" s="332">
        <v>7238</v>
      </c>
      <c r="G14" s="332">
        <v>7285</v>
      </c>
      <c r="H14" s="332">
        <v>7189</v>
      </c>
      <c r="I14" s="333">
        <v>7608</v>
      </c>
      <c r="J14" s="333">
        <v>7847</v>
      </c>
      <c r="K14" s="333">
        <v>8176</v>
      </c>
      <c r="L14" s="333">
        <v>8321</v>
      </c>
      <c r="M14" s="333">
        <v>8600</v>
      </c>
      <c r="N14" s="278">
        <v>8975</v>
      </c>
      <c r="O14" s="278">
        <v>9019</v>
      </c>
      <c r="P14" s="278">
        <v>9598</v>
      </c>
      <c r="Q14" s="278">
        <v>9831</v>
      </c>
      <c r="R14" s="278">
        <v>9772.974586602184</v>
      </c>
      <c r="S14" s="278">
        <v>8650.8109257125489</v>
      </c>
      <c r="T14" s="132"/>
    </row>
    <row r="15" spans="1:20" ht="13" customHeight="1">
      <c r="A15" s="124"/>
      <c r="B15" s="28" t="s">
        <v>31</v>
      </c>
      <c r="C15" s="332">
        <v>19359</v>
      </c>
      <c r="D15" s="332">
        <v>20479</v>
      </c>
      <c r="E15" s="332">
        <v>20915</v>
      </c>
      <c r="F15" s="332">
        <v>19931</v>
      </c>
      <c r="G15" s="332">
        <v>20243</v>
      </c>
      <c r="H15" s="332">
        <v>20937</v>
      </c>
      <c r="I15" s="333">
        <v>21509</v>
      </c>
      <c r="J15" s="333">
        <v>21696</v>
      </c>
      <c r="K15" s="333">
        <v>21295</v>
      </c>
      <c r="L15" s="333">
        <v>21390</v>
      </c>
      <c r="M15" s="333">
        <v>21553</v>
      </c>
      <c r="N15" s="278">
        <v>21548</v>
      </c>
      <c r="O15" s="278">
        <v>21842</v>
      </c>
      <c r="P15" s="278">
        <v>21736</v>
      </c>
      <c r="Q15" s="278">
        <v>21608</v>
      </c>
      <c r="R15" s="278">
        <v>20562.920468999997</v>
      </c>
      <c r="S15" s="278">
        <v>21186.779173200001</v>
      </c>
      <c r="T15" s="132"/>
    </row>
    <row r="16" spans="1:20" ht="13" customHeight="1">
      <c r="A16" s="124"/>
      <c r="B16" s="28" t="s">
        <v>32</v>
      </c>
      <c r="C16" s="332">
        <v>1092</v>
      </c>
      <c r="D16" s="332">
        <v>1134</v>
      </c>
      <c r="E16" s="334">
        <v>1181</v>
      </c>
      <c r="F16" s="334">
        <v>1339</v>
      </c>
      <c r="G16" s="334">
        <v>1387</v>
      </c>
      <c r="H16" s="334">
        <v>1640</v>
      </c>
      <c r="I16" s="333">
        <v>1764</v>
      </c>
      <c r="J16" s="333">
        <v>1765</v>
      </c>
      <c r="K16" s="333">
        <v>1979</v>
      </c>
      <c r="L16" s="333">
        <v>2023</v>
      </c>
      <c r="M16" s="333">
        <v>2027</v>
      </c>
      <c r="N16" s="333">
        <v>2203</v>
      </c>
      <c r="O16" s="333">
        <v>2006</v>
      </c>
      <c r="P16" s="333">
        <v>1820</v>
      </c>
      <c r="Q16" s="333">
        <v>1992</v>
      </c>
      <c r="R16" s="333">
        <v>2158.7320494000005</v>
      </c>
      <c r="S16" s="333">
        <v>2694.5477232558424</v>
      </c>
      <c r="T16" s="132"/>
    </row>
    <row r="17" spans="1:20" ht="13" customHeight="1">
      <c r="A17" s="124"/>
      <c r="B17" s="28" t="s">
        <v>33</v>
      </c>
      <c r="C17" s="332">
        <v>9010</v>
      </c>
      <c r="D17" s="332">
        <v>10026</v>
      </c>
      <c r="E17" s="332">
        <v>11491</v>
      </c>
      <c r="F17" s="332">
        <v>11902</v>
      </c>
      <c r="G17" s="332">
        <v>11645</v>
      </c>
      <c r="H17" s="332">
        <v>11851</v>
      </c>
      <c r="I17" s="333">
        <v>13732</v>
      </c>
      <c r="J17" s="333">
        <v>16459</v>
      </c>
      <c r="K17" s="333">
        <v>19399</v>
      </c>
      <c r="L17" s="333">
        <v>19575</v>
      </c>
      <c r="M17" s="333">
        <v>20069</v>
      </c>
      <c r="N17" s="278">
        <v>20246</v>
      </c>
      <c r="O17" s="278">
        <v>18495</v>
      </c>
      <c r="P17" s="278">
        <v>21638</v>
      </c>
      <c r="Q17" s="278">
        <v>22966</v>
      </c>
      <c r="R17" s="278">
        <v>24853.591829999998</v>
      </c>
      <c r="S17" s="278">
        <v>25066.734583199999</v>
      </c>
      <c r="T17" s="132"/>
    </row>
    <row r="18" spans="1:20" ht="13" customHeight="1">
      <c r="A18" s="124"/>
      <c r="B18" s="28" t="s">
        <v>34</v>
      </c>
      <c r="C18" s="332">
        <v>3372</v>
      </c>
      <c r="D18" s="332">
        <v>3040</v>
      </c>
      <c r="E18" s="332">
        <v>3054</v>
      </c>
      <c r="F18" s="332">
        <v>3394</v>
      </c>
      <c r="G18" s="332">
        <v>3435</v>
      </c>
      <c r="H18" s="332">
        <v>3704</v>
      </c>
      <c r="I18" s="333">
        <v>3789</v>
      </c>
      <c r="J18" s="333">
        <v>3753</v>
      </c>
      <c r="K18" s="333">
        <v>3966</v>
      </c>
      <c r="L18" s="333">
        <v>3588</v>
      </c>
      <c r="M18" s="333">
        <v>3565</v>
      </c>
      <c r="N18" s="278">
        <v>3417</v>
      </c>
      <c r="O18" s="278">
        <v>3407</v>
      </c>
      <c r="P18" s="278">
        <v>3520</v>
      </c>
      <c r="Q18" s="278">
        <v>3680</v>
      </c>
      <c r="R18" s="278">
        <v>3675.9781376999999</v>
      </c>
      <c r="S18" s="278">
        <v>3787.8939912000005</v>
      </c>
      <c r="T18" s="132"/>
    </row>
    <row r="19" spans="1:20" ht="13" customHeight="1">
      <c r="A19" s="124"/>
      <c r="B19" s="28" t="s">
        <v>35</v>
      </c>
      <c r="C19" s="332">
        <v>4781</v>
      </c>
      <c r="D19" s="332">
        <v>4782</v>
      </c>
      <c r="E19" s="332">
        <v>4957</v>
      </c>
      <c r="F19" s="332">
        <v>5005</v>
      </c>
      <c r="G19" s="332">
        <v>5730</v>
      </c>
      <c r="H19" s="332">
        <v>6441</v>
      </c>
      <c r="I19" s="333">
        <v>6782</v>
      </c>
      <c r="J19" s="333">
        <v>7435</v>
      </c>
      <c r="K19" s="333">
        <v>7701</v>
      </c>
      <c r="L19" s="333">
        <v>8058</v>
      </c>
      <c r="M19" s="333">
        <v>9117</v>
      </c>
      <c r="N19" s="278">
        <v>8937</v>
      </c>
      <c r="O19" s="278">
        <v>9511</v>
      </c>
      <c r="P19" s="278">
        <v>9437</v>
      </c>
      <c r="Q19" s="278">
        <v>7969</v>
      </c>
      <c r="R19" s="278">
        <v>6555.8612999999996</v>
      </c>
      <c r="S19" s="278">
        <v>7169.3810999999996</v>
      </c>
      <c r="T19" s="132"/>
    </row>
    <row r="20" spans="1:20" ht="13" customHeight="1">
      <c r="A20" s="124"/>
      <c r="B20" s="28" t="s">
        <v>36</v>
      </c>
      <c r="C20" s="332">
        <v>2855</v>
      </c>
      <c r="D20" s="332">
        <v>2597</v>
      </c>
      <c r="E20" s="332">
        <v>2730</v>
      </c>
      <c r="F20" s="332">
        <v>3199</v>
      </c>
      <c r="G20" s="332">
        <v>3262</v>
      </c>
      <c r="H20" s="332">
        <v>3163</v>
      </c>
      <c r="I20" s="333">
        <v>3429</v>
      </c>
      <c r="J20" s="333">
        <v>3555</v>
      </c>
      <c r="K20" s="333">
        <v>4096</v>
      </c>
      <c r="L20" s="333">
        <v>4252</v>
      </c>
      <c r="M20" s="333">
        <v>4100</v>
      </c>
      <c r="N20" s="278">
        <v>3974</v>
      </c>
      <c r="O20" s="278">
        <v>3884</v>
      </c>
      <c r="P20" s="278">
        <v>3630</v>
      </c>
      <c r="Q20" s="278">
        <v>3496</v>
      </c>
      <c r="R20" s="278">
        <v>3323.0409320000003</v>
      </c>
      <c r="S20" s="278">
        <v>3222.1172000000001</v>
      </c>
      <c r="T20" s="132"/>
    </row>
    <row r="21" spans="1:20" ht="13" customHeight="1">
      <c r="A21" s="124"/>
      <c r="B21" s="28" t="s">
        <v>37</v>
      </c>
      <c r="C21" s="332">
        <v>8733</v>
      </c>
      <c r="D21" s="332">
        <v>8763</v>
      </c>
      <c r="E21" s="332">
        <v>6341</v>
      </c>
      <c r="F21" s="332">
        <v>6052</v>
      </c>
      <c r="G21" s="332">
        <v>5060</v>
      </c>
      <c r="H21" s="332">
        <v>4921</v>
      </c>
      <c r="I21" s="333">
        <v>5081</v>
      </c>
      <c r="J21" s="333">
        <v>6005</v>
      </c>
      <c r="K21" s="333">
        <v>7096</v>
      </c>
      <c r="L21" s="333">
        <v>7142</v>
      </c>
      <c r="M21" s="333">
        <v>7114</v>
      </c>
      <c r="N21" s="278">
        <v>6533</v>
      </c>
      <c r="O21" s="278">
        <v>5488</v>
      </c>
      <c r="P21" s="278">
        <v>5558</v>
      </c>
      <c r="Q21" s="278">
        <v>5490</v>
      </c>
      <c r="R21" s="278">
        <v>4659.8589999999995</v>
      </c>
      <c r="S21" s="278">
        <v>5005.2669999999989</v>
      </c>
      <c r="T21" s="132"/>
    </row>
    <row r="22" spans="1:20" ht="13" customHeight="1">
      <c r="A22" s="124"/>
      <c r="B22" s="28" t="s">
        <v>38</v>
      </c>
      <c r="C22" s="332">
        <v>1355</v>
      </c>
      <c r="D22" s="332">
        <v>1429</v>
      </c>
      <c r="E22" s="332">
        <v>1492</v>
      </c>
      <c r="F22" s="332">
        <v>1315</v>
      </c>
      <c r="G22" s="332">
        <v>1214</v>
      </c>
      <c r="H22" s="332">
        <v>1175</v>
      </c>
      <c r="I22" s="333">
        <v>1208</v>
      </c>
      <c r="J22" s="333">
        <v>1049</v>
      </c>
      <c r="K22" s="333">
        <v>1112</v>
      </c>
      <c r="L22" s="333">
        <v>1163</v>
      </c>
      <c r="M22" s="333">
        <v>1172</v>
      </c>
      <c r="N22" s="278">
        <v>1214</v>
      </c>
      <c r="O22" s="278">
        <v>986</v>
      </c>
      <c r="P22" s="278">
        <v>770</v>
      </c>
      <c r="Q22" s="278">
        <v>749</v>
      </c>
      <c r="R22" s="278">
        <v>641.27801599999998</v>
      </c>
      <c r="S22" s="278">
        <v>719.54004776000011</v>
      </c>
      <c r="T22" s="132"/>
    </row>
    <row r="23" spans="1:20" ht="13" customHeight="1">
      <c r="A23" s="124"/>
      <c r="B23" s="28" t="s">
        <v>39</v>
      </c>
      <c r="C23" s="332">
        <v>1093</v>
      </c>
      <c r="D23" s="332">
        <v>1071</v>
      </c>
      <c r="E23" s="332">
        <v>1099</v>
      </c>
      <c r="F23" s="332">
        <v>1156</v>
      </c>
      <c r="G23" s="332">
        <v>1062</v>
      </c>
      <c r="H23" s="332">
        <v>1069</v>
      </c>
      <c r="I23" s="333">
        <v>1069</v>
      </c>
      <c r="J23" s="333">
        <v>1181</v>
      </c>
      <c r="K23" s="333">
        <v>1140</v>
      </c>
      <c r="L23" s="333">
        <v>1112</v>
      </c>
      <c r="M23" s="333">
        <v>1039</v>
      </c>
      <c r="N23" s="278">
        <v>1001</v>
      </c>
      <c r="O23" s="278">
        <v>970</v>
      </c>
      <c r="P23" s="278">
        <v>956</v>
      </c>
      <c r="Q23" s="278">
        <v>971</v>
      </c>
      <c r="R23" s="278">
        <v>971.88914999999997</v>
      </c>
      <c r="S23" s="278">
        <v>985.71780000000001</v>
      </c>
      <c r="T23" s="132"/>
    </row>
    <row r="24" spans="1:20" ht="13" customHeight="1">
      <c r="A24" s="124"/>
      <c r="B24" s="28" t="s">
        <v>40</v>
      </c>
      <c r="C24" s="332">
        <v>9405</v>
      </c>
      <c r="D24" s="332">
        <v>8786</v>
      </c>
      <c r="E24" s="332">
        <v>8954</v>
      </c>
      <c r="F24" s="332">
        <v>9611</v>
      </c>
      <c r="G24" s="332">
        <v>10631</v>
      </c>
      <c r="H24" s="332">
        <v>11250</v>
      </c>
      <c r="I24" s="333">
        <v>11628</v>
      </c>
      <c r="J24" s="333">
        <v>12463</v>
      </c>
      <c r="K24" s="333">
        <v>13236</v>
      </c>
      <c r="L24" s="333">
        <v>11571</v>
      </c>
      <c r="M24" s="333">
        <v>11665</v>
      </c>
      <c r="N24" s="278">
        <v>11725</v>
      </c>
      <c r="O24" s="278">
        <v>11418</v>
      </c>
      <c r="P24" s="278">
        <v>11172</v>
      </c>
      <c r="Q24" s="278">
        <v>12261</v>
      </c>
      <c r="R24" s="278">
        <v>10118.903946300001</v>
      </c>
      <c r="S24" s="278">
        <v>11078.818175552</v>
      </c>
      <c r="T24" s="132"/>
    </row>
    <row r="25" spans="1:20" ht="13" customHeight="1">
      <c r="A25" s="124"/>
      <c r="B25" s="28" t="s">
        <v>41</v>
      </c>
      <c r="C25" s="332">
        <v>3879</v>
      </c>
      <c r="D25" s="332">
        <v>4268</v>
      </c>
      <c r="E25" s="332">
        <v>4817</v>
      </c>
      <c r="F25" s="332">
        <v>5160</v>
      </c>
      <c r="G25" s="332">
        <v>4795</v>
      </c>
      <c r="H25" s="332">
        <v>4661</v>
      </c>
      <c r="I25" s="332">
        <v>4878</v>
      </c>
      <c r="J25" s="332">
        <v>4923</v>
      </c>
      <c r="K25" s="332">
        <v>4841</v>
      </c>
      <c r="L25" s="332">
        <v>4923</v>
      </c>
      <c r="M25" s="332">
        <v>4885</v>
      </c>
      <c r="N25" s="278">
        <v>4851</v>
      </c>
      <c r="O25" s="278">
        <v>4699</v>
      </c>
      <c r="P25" s="278">
        <v>4685</v>
      </c>
      <c r="Q25" s="278">
        <v>4670</v>
      </c>
      <c r="R25" s="278">
        <v>4559.6581000000006</v>
      </c>
      <c r="S25" s="278">
        <v>4484.3336399999998</v>
      </c>
      <c r="T25" s="132"/>
    </row>
    <row r="26" spans="1:20" ht="13" customHeight="1">
      <c r="A26" s="124"/>
      <c r="B26" s="28" t="s">
        <v>44</v>
      </c>
      <c r="C26" s="332">
        <v>10312</v>
      </c>
      <c r="D26" s="332">
        <v>11894</v>
      </c>
      <c r="E26" s="332">
        <v>11040</v>
      </c>
      <c r="F26" s="332">
        <v>11172</v>
      </c>
      <c r="G26" s="332">
        <v>11541</v>
      </c>
      <c r="H26" s="332">
        <v>11848</v>
      </c>
      <c r="I26" s="333">
        <v>12012</v>
      </c>
      <c r="J26" s="333">
        <v>12415</v>
      </c>
      <c r="K26" s="333">
        <v>10615</v>
      </c>
      <c r="L26" s="333">
        <v>10637</v>
      </c>
      <c r="M26" s="333">
        <v>10012</v>
      </c>
      <c r="N26" s="278">
        <v>9860</v>
      </c>
      <c r="O26" s="278">
        <v>9850</v>
      </c>
      <c r="P26" s="278">
        <v>10304</v>
      </c>
      <c r="Q26" s="278">
        <v>10865</v>
      </c>
      <c r="R26" s="278">
        <v>10731.90552</v>
      </c>
      <c r="S26" s="278">
        <v>11741.259269999997</v>
      </c>
      <c r="T26" s="132"/>
    </row>
    <row r="27" spans="1:20" ht="13" customHeight="1">
      <c r="A27" s="124"/>
      <c r="B27" s="28" t="s">
        <v>45</v>
      </c>
      <c r="C27" s="332">
        <v>17230</v>
      </c>
      <c r="D27" s="332">
        <v>17401</v>
      </c>
      <c r="E27" s="332">
        <v>17642</v>
      </c>
      <c r="F27" s="332">
        <v>18033</v>
      </c>
      <c r="G27" s="332">
        <v>18529</v>
      </c>
      <c r="H27" s="332">
        <v>19048</v>
      </c>
      <c r="I27" s="333">
        <v>19643</v>
      </c>
      <c r="J27" s="333">
        <v>20153</v>
      </c>
      <c r="K27" s="333">
        <v>20444</v>
      </c>
      <c r="L27" s="333">
        <v>20934</v>
      </c>
      <c r="M27" s="333">
        <v>19676</v>
      </c>
      <c r="N27" s="278">
        <v>20154</v>
      </c>
      <c r="O27" s="278">
        <v>20418</v>
      </c>
      <c r="P27" s="278">
        <v>20864</v>
      </c>
      <c r="Q27" s="278">
        <v>21025</v>
      </c>
      <c r="R27" s="278">
        <v>21151.6872</v>
      </c>
      <c r="S27" s="278">
        <v>21339.691500000001</v>
      </c>
      <c r="T27" s="132"/>
    </row>
    <row r="28" spans="1:20" ht="13" customHeight="1">
      <c r="A28" s="124"/>
      <c r="B28" s="123" t="s">
        <v>46</v>
      </c>
      <c r="C28" s="332">
        <v>4917</v>
      </c>
      <c r="D28" s="332">
        <v>5575</v>
      </c>
      <c r="E28" s="332">
        <v>5612</v>
      </c>
      <c r="F28" s="332">
        <v>5267</v>
      </c>
      <c r="G28" s="332">
        <v>5459</v>
      </c>
      <c r="H28" s="332">
        <v>5346</v>
      </c>
      <c r="I28" s="333">
        <v>5620</v>
      </c>
      <c r="J28" s="333">
        <v>5884</v>
      </c>
      <c r="K28" s="333">
        <v>5732</v>
      </c>
      <c r="L28" s="333">
        <v>5928</v>
      </c>
      <c r="M28" s="333">
        <v>5934</v>
      </c>
      <c r="N28" s="656">
        <v>6041</v>
      </c>
      <c r="O28" s="656">
        <v>5801</v>
      </c>
      <c r="P28" s="656">
        <v>6288</v>
      </c>
      <c r="Q28" s="656">
        <v>6255</v>
      </c>
      <c r="R28" s="656">
        <v>5442.5965800000004</v>
      </c>
      <c r="S28" s="656">
        <v>5765.448714000001</v>
      </c>
      <c r="T28" s="132"/>
    </row>
    <row r="29" spans="1:20" ht="13" customHeight="1">
      <c r="A29" s="124"/>
      <c r="B29" s="29" t="s">
        <v>47</v>
      </c>
      <c r="C29" s="332">
        <v>520</v>
      </c>
      <c r="D29" s="332">
        <v>561</v>
      </c>
      <c r="E29" s="332">
        <v>625</v>
      </c>
      <c r="F29" s="332">
        <v>695</v>
      </c>
      <c r="G29" s="332">
        <v>757</v>
      </c>
      <c r="H29" s="332">
        <v>841</v>
      </c>
      <c r="I29" s="333">
        <v>978</v>
      </c>
      <c r="J29" s="333">
        <v>1266</v>
      </c>
      <c r="K29" s="333">
        <v>1410</v>
      </c>
      <c r="L29" s="333">
        <v>1524</v>
      </c>
      <c r="M29" s="333">
        <v>1517</v>
      </c>
      <c r="N29" s="656">
        <v>1344</v>
      </c>
      <c r="O29" s="656">
        <v>1503</v>
      </c>
      <c r="P29" s="656">
        <v>1573</v>
      </c>
      <c r="Q29" s="656">
        <v>1631</v>
      </c>
      <c r="R29" s="656">
        <v>1412.18184</v>
      </c>
      <c r="S29" s="656">
        <v>1512.8068800000001</v>
      </c>
      <c r="T29" s="132"/>
    </row>
    <row r="30" spans="1:20" ht="13" customHeight="1">
      <c r="A30" s="124"/>
      <c r="B30" s="28" t="s">
        <v>48</v>
      </c>
      <c r="C30" s="332">
        <v>1585</v>
      </c>
      <c r="D30" s="332">
        <v>1581</v>
      </c>
      <c r="E30" s="332">
        <v>1596</v>
      </c>
      <c r="F30" s="332">
        <v>1280</v>
      </c>
      <c r="G30" s="332">
        <v>1346</v>
      </c>
      <c r="H30" s="332">
        <v>1451</v>
      </c>
      <c r="I30" s="333">
        <v>1622</v>
      </c>
      <c r="J30" s="333">
        <v>1561</v>
      </c>
      <c r="K30" s="333">
        <v>1606</v>
      </c>
      <c r="L30" s="333">
        <v>1557</v>
      </c>
      <c r="M30" s="333">
        <v>1630</v>
      </c>
      <c r="N30" s="656">
        <v>1775</v>
      </c>
      <c r="O30" s="656">
        <v>2016</v>
      </c>
      <c r="P30" s="656">
        <v>1967</v>
      </c>
      <c r="Q30" s="656">
        <v>2026</v>
      </c>
      <c r="R30" s="656">
        <v>2081.7141972999998</v>
      </c>
      <c r="S30" s="656">
        <v>2179.9009199999996</v>
      </c>
      <c r="T30" s="132"/>
    </row>
    <row r="31" spans="1:20" ht="13" customHeight="1" thickBot="1">
      <c r="A31" s="130"/>
      <c r="B31" s="775" t="s">
        <v>49</v>
      </c>
      <c r="C31" s="779">
        <v>1093</v>
      </c>
      <c r="D31" s="779">
        <v>1265</v>
      </c>
      <c r="E31" s="779">
        <v>1288</v>
      </c>
      <c r="F31" s="779">
        <v>1629</v>
      </c>
      <c r="G31" s="779">
        <v>1636</v>
      </c>
      <c r="H31" s="779">
        <v>1675</v>
      </c>
      <c r="I31" s="779">
        <v>1720</v>
      </c>
      <c r="J31" s="779">
        <v>1707</v>
      </c>
      <c r="K31" s="779">
        <v>1666</v>
      </c>
      <c r="L31" s="779">
        <v>1724</v>
      </c>
      <c r="M31" s="779">
        <v>1929</v>
      </c>
      <c r="N31" s="782">
        <v>2373</v>
      </c>
      <c r="O31" s="782">
        <v>2389</v>
      </c>
      <c r="P31" s="782">
        <v>2256</v>
      </c>
      <c r="Q31" s="782">
        <v>2373</v>
      </c>
      <c r="R31" s="782">
        <v>2061.5451693000005</v>
      </c>
      <c r="S31" s="782">
        <v>2221.7814369000002</v>
      </c>
      <c r="T31" s="132"/>
    </row>
    <row r="32" spans="1:20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132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8">
    <tabColor theme="9" tint="0.59999389629810485"/>
  </sheetPr>
  <dimension ref="A2:S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6.796875" style="123" customWidth="1"/>
    <col min="21" max="16384" width="7" style="123"/>
  </cols>
  <sheetData>
    <row r="2" spans="1:19" ht="15" customHeight="1">
      <c r="A2" s="343" t="s">
        <v>415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353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>
        <v>3.36</v>
      </c>
      <c r="D6" s="768">
        <v>3.4</v>
      </c>
      <c r="E6" s="768">
        <v>3.5</v>
      </c>
      <c r="F6" s="768">
        <v>3.77</v>
      </c>
      <c r="G6" s="768">
        <v>4.08</v>
      </c>
      <c r="H6" s="768">
        <v>4.0999999999999996</v>
      </c>
      <c r="I6" s="768">
        <v>4.25</v>
      </c>
      <c r="J6" s="768">
        <v>4.6900000000000004</v>
      </c>
      <c r="K6" s="768">
        <v>4.84</v>
      </c>
      <c r="L6" s="768">
        <v>5.23</v>
      </c>
      <c r="M6" s="768">
        <v>5.42</v>
      </c>
      <c r="N6" s="768">
        <v>5.63</v>
      </c>
      <c r="O6" s="768">
        <v>5.53</v>
      </c>
      <c r="P6" s="768">
        <v>5.64</v>
      </c>
      <c r="Q6" s="768">
        <v>5.68</v>
      </c>
      <c r="R6" s="768">
        <v>5.725242906847404</v>
      </c>
      <c r="S6" s="768">
        <v>5.812974083501822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>
        <v>3.57</v>
      </c>
      <c r="D8" s="356">
        <v>3.39</v>
      </c>
      <c r="E8" s="356">
        <v>3.62</v>
      </c>
      <c r="F8" s="356">
        <v>3.66</v>
      </c>
      <c r="G8" s="356">
        <v>3.69</v>
      </c>
      <c r="H8" s="356">
        <v>3.5</v>
      </c>
      <c r="I8" s="356">
        <v>3.58</v>
      </c>
      <c r="J8" s="356">
        <v>3.62</v>
      </c>
      <c r="K8" s="356">
        <v>3.51</v>
      </c>
      <c r="L8" s="356">
        <v>4.47</v>
      </c>
      <c r="M8" s="356">
        <v>5.74</v>
      </c>
      <c r="N8" s="356">
        <v>5.67</v>
      </c>
      <c r="O8" s="356">
        <v>5.41</v>
      </c>
      <c r="P8" s="356">
        <v>5.42</v>
      </c>
      <c r="Q8" s="356">
        <v>5.58</v>
      </c>
      <c r="R8" s="356">
        <v>5.6413353897777698</v>
      </c>
      <c r="S8" s="356">
        <v>5.8693087053486162</v>
      </c>
    </row>
    <row r="9" spans="1:19" ht="13" customHeight="1">
      <c r="A9" s="124"/>
      <c r="B9" s="28" t="s">
        <v>22</v>
      </c>
      <c r="C9" s="356">
        <v>3.4</v>
      </c>
      <c r="D9" s="356">
        <v>3.4</v>
      </c>
      <c r="E9" s="356">
        <v>3.75</v>
      </c>
      <c r="F9" s="356">
        <v>3.82</v>
      </c>
      <c r="G9" s="356">
        <v>4.0199999999999996</v>
      </c>
      <c r="H9" s="356">
        <v>3.92</v>
      </c>
      <c r="I9" s="356">
        <v>3.76</v>
      </c>
      <c r="J9" s="356">
        <v>4.01</v>
      </c>
      <c r="K9" s="356">
        <v>4.55</v>
      </c>
      <c r="L9" s="356">
        <v>4.7699999999999996</v>
      </c>
      <c r="M9" s="356">
        <v>5.0599999999999996</v>
      </c>
      <c r="N9" s="356">
        <v>5.56</v>
      </c>
      <c r="O9" s="356">
        <v>5.49</v>
      </c>
      <c r="P9" s="356">
        <v>5.65</v>
      </c>
      <c r="Q9" s="356">
        <v>5.67</v>
      </c>
      <c r="R9" s="356">
        <v>5.7373505474434694</v>
      </c>
      <c r="S9" s="356">
        <v>5.8891725446232375</v>
      </c>
    </row>
    <row r="10" spans="1:19" ht="13" customHeight="1">
      <c r="A10" s="124"/>
      <c r="B10" s="28" t="s">
        <v>23</v>
      </c>
      <c r="C10" s="356">
        <v>3.31</v>
      </c>
      <c r="D10" s="356">
        <v>3.54</v>
      </c>
      <c r="E10" s="356">
        <v>3.43</v>
      </c>
      <c r="F10" s="356">
        <v>3.62</v>
      </c>
      <c r="G10" s="356">
        <v>4.2300000000000004</v>
      </c>
      <c r="H10" s="356">
        <v>4.03</v>
      </c>
      <c r="I10" s="356">
        <v>3.97</v>
      </c>
      <c r="J10" s="356">
        <v>4.07</v>
      </c>
      <c r="K10" s="356">
        <v>4.34</v>
      </c>
      <c r="L10" s="356">
        <v>4.88</v>
      </c>
      <c r="M10" s="356">
        <v>5.18</v>
      </c>
      <c r="N10" s="356">
        <v>5.62</v>
      </c>
      <c r="O10" s="356">
        <v>5.52</v>
      </c>
      <c r="P10" s="356">
        <v>5.72</v>
      </c>
      <c r="Q10" s="356">
        <v>5.8</v>
      </c>
      <c r="R10" s="356">
        <v>5.8658705747486088</v>
      </c>
      <c r="S10" s="356">
        <v>5.952912129743515</v>
      </c>
    </row>
    <row r="11" spans="1:19" ht="13" customHeight="1">
      <c r="A11" s="124"/>
      <c r="B11" s="28" t="s">
        <v>24</v>
      </c>
      <c r="C11" s="356">
        <v>3.1</v>
      </c>
      <c r="D11" s="356">
        <v>3.13</v>
      </c>
      <c r="E11" s="356">
        <v>3.67</v>
      </c>
      <c r="F11" s="356">
        <v>3.78</v>
      </c>
      <c r="G11" s="356">
        <v>4.4400000000000004</v>
      </c>
      <c r="H11" s="356">
        <v>4.2300000000000004</v>
      </c>
      <c r="I11" s="356">
        <v>4.05</v>
      </c>
      <c r="J11" s="356">
        <v>3.86</v>
      </c>
      <c r="K11" s="356">
        <v>4.05</v>
      </c>
      <c r="L11" s="356">
        <v>4.05</v>
      </c>
      <c r="M11" s="356">
        <v>5.98</v>
      </c>
      <c r="N11" s="356">
        <v>6.87</v>
      </c>
      <c r="O11" s="356">
        <v>6.11</v>
      </c>
      <c r="P11" s="356">
        <v>6.07</v>
      </c>
      <c r="Q11" s="356">
        <v>6.12</v>
      </c>
      <c r="R11" s="356">
        <v>6.2009860812578852</v>
      </c>
      <c r="S11" s="356">
        <v>6.2869146854335591</v>
      </c>
    </row>
    <row r="12" spans="1:19" ht="13" customHeight="1">
      <c r="A12" s="124"/>
      <c r="B12" s="28" t="s">
        <v>25</v>
      </c>
      <c r="C12" s="356">
        <v>3.81</v>
      </c>
      <c r="D12" s="356">
        <v>3.94</v>
      </c>
      <c r="E12" s="356">
        <v>3.7</v>
      </c>
      <c r="F12" s="356">
        <v>3.85</v>
      </c>
      <c r="G12" s="356">
        <v>4.1399999999999997</v>
      </c>
      <c r="H12" s="356">
        <v>4.0999999999999996</v>
      </c>
      <c r="I12" s="356">
        <v>4.0599999999999996</v>
      </c>
      <c r="J12" s="356">
        <v>5.21</v>
      </c>
      <c r="K12" s="356">
        <v>4.74</v>
      </c>
      <c r="L12" s="356">
        <v>5.16</v>
      </c>
      <c r="M12" s="356">
        <v>4.93</v>
      </c>
      <c r="N12" s="356">
        <v>5.08</v>
      </c>
      <c r="O12" s="356">
        <v>5.48</v>
      </c>
      <c r="P12" s="356">
        <v>5.4</v>
      </c>
      <c r="Q12" s="356">
        <v>5.6</v>
      </c>
      <c r="R12" s="356">
        <v>5.7053431685900104</v>
      </c>
      <c r="S12" s="356">
        <v>6.0125354249962149</v>
      </c>
    </row>
    <row r="13" spans="1:19" ht="13" customHeight="1">
      <c r="A13" s="124"/>
      <c r="B13" s="28" t="s">
        <v>29</v>
      </c>
      <c r="C13" s="356">
        <v>3.42</v>
      </c>
      <c r="D13" s="356">
        <v>3.55</v>
      </c>
      <c r="E13" s="356">
        <v>3.86</v>
      </c>
      <c r="F13" s="356">
        <v>3.82</v>
      </c>
      <c r="G13" s="356">
        <v>4</v>
      </c>
      <c r="H13" s="356">
        <v>4.08</v>
      </c>
      <c r="I13" s="356">
        <v>4.53</v>
      </c>
      <c r="J13" s="356">
        <v>4.5599999999999996</v>
      </c>
      <c r="K13" s="356">
        <v>5.58</v>
      </c>
      <c r="L13" s="356">
        <v>5.89</v>
      </c>
      <c r="M13" s="356">
        <v>5.04</v>
      </c>
      <c r="N13" s="356">
        <v>5.61</v>
      </c>
      <c r="O13" s="356">
        <v>5.47</v>
      </c>
      <c r="P13" s="356">
        <v>5.53</v>
      </c>
      <c r="Q13" s="356">
        <v>5.52</v>
      </c>
      <c r="R13" s="356">
        <v>5.5489969598032411</v>
      </c>
      <c r="S13" s="356">
        <v>5.6433205556064232</v>
      </c>
    </row>
    <row r="14" spans="1:19" ht="13" customHeight="1">
      <c r="A14" s="124"/>
      <c r="B14" s="28" t="s">
        <v>30</v>
      </c>
      <c r="C14" s="356">
        <v>3.88</v>
      </c>
      <c r="D14" s="356">
        <v>3.53</v>
      </c>
      <c r="E14" s="356">
        <v>3.55</v>
      </c>
      <c r="F14" s="356">
        <v>3.81</v>
      </c>
      <c r="G14" s="356">
        <v>4.0999999999999996</v>
      </c>
      <c r="H14" s="356">
        <v>3.43</v>
      </c>
      <c r="I14" s="356">
        <v>4.09</v>
      </c>
      <c r="J14" s="356">
        <v>4.21</v>
      </c>
      <c r="K14" s="356">
        <v>4.46</v>
      </c>
      <c r="L14" s="356">
        <v>5.24</v>
      </c>
      <c r="M14" s="356">
        <v>5.62</v>
      </c>
      <c r="N14" s="356">
        <v>5.57</v>
      </c>
      <c r="O14" s="356">
        <v>5</v>
      </c>
      <c r="P14" s="356">
        <v>5.16</v>
      </c>
      <c r="Q14" s="356">
        <v>5.1100000000000003</v>
      </c>
      <c r="R14" s="356">
        <v>5.2219920639836603</v>
      </c>
      <c r="S14" s="356">
        <v>5.4408260922792193</v>
      </c>
    </row>
    <row r="15" spans="1:19" ht="13" customHeight="1">
      <c r="A15" s="124"/>
      <c r="B15" s="28" t="s">
        <v>31</v>
      </c>
      <c r="C15" s="356">
        <v>3.4</v>
      </c>
      <c r="D15" s="356">
        <v>3.49</v>
      </c>
      <c r="E15" s="356">
        <v>3.46</v>
      </c>
      <c r="F15" s="356">
        <v>4</v>
      </c>
      <c r="G15" s="356">
        <v>4.34</v>
      </c>
      <c r="H15" s="356">
        <v>3.66</v>
      </c>
      <c r="I15" s="356">
        <v>3.73</v>
      </c>
      <c r="J15" s="356">
        <v>4.05</v>
      </c>
      <c r="K15" s="356">
        <v>4.26</v>
      </c>
      <c r="L15" s="356">
        <v>4.59</v>
      </c>
      <c r="M15" s="356">
        <v>4.8499999999999996</v>
      </c>
      <c r="N15" s="356">
        <v>5.65</v>
      </c>
      <c r="O15" s="356">
        <v>5.78</v>
      </c>
      <c r="P15" s="356">
        <v>5.72</v>
      </c>
      <c r="Q15" s="356">
        <v>5.9</v>
      </c>
      <c r="R15" s="356">
        <v>5.9822052903549814</v>
      </c>
      <c r="S15" s="356">
        <v>6.1015805328782049</v>
      </c>
    </row>
    <row r="16" spans="1:19" ht="13" customHeight="1">
      <c r="A16" s="124"/>
      <c r="B16" s="28" t="s">
        <v>32</v>
      </c>
      <c r="C16" s="356">
        <v>2.83</v>
      </c>
      <c r="D16" s="356">
        <v>3.05</v>
      </c>
      <c r="E16" s="356">
        <v>3.24</v>
      </c>
      <c r="F16" s="356">
        <v>3.84</v>
      </c>
      <c r="G16" s="356">
        <v>4.2300000000000004</v>
      </c>
      <c r="H16" s="356">
        <v>4.3899999999999997</v>
      </c>
      <c r="I16" s="356">
        <v>4.74</v>
      </c>
      <c r="J16" s="356">
        <v>4.9800000000000004</v>
      </c>
      <c r="K16" s="356">
        <v>5.1100000000000003</v>
      </c>
      <c r="L16" s="356">
        <v>5.57</v>
      </c>
      <c r="M16" s="356">
        <v>5.68</v>
      </c>
      <c r="N16" s="356">
        <v>5.18</v>
      </c>
      <c r="O16" s="356">
        <v>5.16</v>
      </c>
      <c r="P16" s="356">
        <v>5.28</v>
      </c>
      <c r="Q16" s="356">
        <v>5.23</v>
      </c>
      <c r="R16" s="356">
        <v>5.3504151477257897</v>
      </c>
      <c r="S16" s="356">
        <v>5.5520302813329057</v>
      </c>
    </row>
    <row r="17" spans="1:19" ht="13" customHeight="1">
      <c r="A17" s="124"/>
      <c r="B17" s="28" t="s">
        <v>33</v>
      </c>
      <c r="C17" s="356">
        <v>3.51</v>
      </c>
      <c r="D17" s="356">
        <v>3.54</v>
      </c>
      <c r="E17" s="356">
        <v>3.56</v>
      </c>
      <c r="F17" s="356">
        <v>3.65</v>
      </c>
      <c r="G17" s="356">
        <v>4.04</v>
      </c>
      <c r="H17" s="356">
        <v>4.4400000000000004</v>
      </c>
      <c r="I17" s="356">
        <v>4.5999999999999996</v>
      </c>
      <c r="J17" s="356">
        <v>4.47</v>
      </c>
      <c r="K17" s="356">
        <v>5.15</v>
      </c>
      <c r="L17" s="356">
        <v>5.09</v>
      </c>
      <c r="M17" s="356">
        <v>5.58</v>
      </c>
      <c r="N17" s="356">
        <v>5.42</v>
      </c>
      <c r="O17" s="356">
        <v>5.47</v>
      </c>
      <c r="P17" s="356">
        <v>5.6</v>
      </c>
      <c r="Q17" s="356">
        <v>5.56</v>
      </c>
      <c r="R17" s="356">
        <v>5.6569949351206512</v>
      </c>
      <c r="S17" s="356">
        <v>5.6562340719750379</v>
      </c>
    </row>
    <row r="18" spans="1:19" ht="13" customHeight="1">
      <c r="A18" s="124"/>
      <c r="B18" s="28" t="s">
        <v>34</v>
      </c>
      <c r="C18" s="356">
        <v>2.65</v>
      </c>
      <c r="D18" s="356">
        <v>2.84</v>
      </c>
      <c r="E18" s="356">
        <v>3.41</v>
      </c>
      <c r="F18" s="356">
        <v>3.66</v>
      </c>
      <c r="G18" s="356">
        <v>3.7</v>
      </c>
      <c r="H18" s="356">
        <v>4.12</v>
      </c>
      <c r="I18" s="356">
        <v>4.3899999999999997</v>
      </c>
      <c r="J18" s="356">
        <v>4.5</v>
      </c>
      <c r="K18" s="356">
        <v>4.79</v>
      </c>
      <c r="L18" s="356">
        <v>4.66</v>
      </c>
      <c r="M18" s="356">
        <v>4.79</v>
      </c>
      <c r="N18" s="356">
        <v>5.12</v>
      </c>
      <c r="O18" s="356">
        <v>5.01</v>
      </c>
      <c r="P18" s="356">
        <v>5.18</v>
      </c>
      <c r="Q18" s="356">
        <v>5.61</v>
      </c>
      <c r="R18" s="356">
        <v>5.5737094110822252</v>
      </c>
      <c r="S18" s="356">
        <v>5.5251506284275234</v>
      </c>
    </row>
    <row r="19" spans="1:19" ht="13" customHeight="1">
      <c r="A19" s="124"/>
      <c r="B19" s="28" t="s">
        <v>35</v>
      </c>
      <c r="C19" s="356">
        <v>3.15</v>
      </c>
      <c r="D19" s="356">
        <v>3.11</v>
      </c>
      <c r="E19" s="356">
        <v>3.12</v>
      </c>
      <c r="F19" s="356">
        <v>3.68</v>
      </c>
      <c r="G19" s="356">
        <v>3.74</v>
      </c>
      <c r="H19" s="356">
        <v>4.9000000000000004</v>
      </c>
      <c r="I19" s="356">
        <v>5.1100000000000003</v>
      </c>
      <c r="J19" s="356">
        <v>5.25</v>
      </c>
      <c r="K19" s="356">
        <v>5.49</v>
      </c>
      <c r="L19" s="356">
        <v>5.69</v>
      </c>
      <c r="M19" s="356">
        <v>6.1</v>
      </c>
      <c r="N19" s="356">
        <v>6.47</v>
      </c>
      <c r="O19" s="356">
        <v>6.05</v>
      </c>
      <c r="P19" s="356">
        <v>6.26</v>
      </c>
      <c r="Q19" s="356">
        <v>6.15</v>
      </c>
      <c r="R19" s="356">
        <v>6.1820444652238145</v>
      </c>
      <c r="S19" s="356">
        <v>6.2432969780922933</v>
      </c>
    </row>
    <row r="20" spans="1:19" ht="13" customHeight="1">
      <c r="A20" s="124"/>
      <c r="B20" s="28" t="s">
        <v>36</v>
      </c>
      <c r="C20" s="356">
        <v>3.59</v>
      </c>
      <c r="D20" s="356">
        <v>3.49</v>
      </c>
      <c r="E20" s="356">
        <v>3.48</v>
      </c>
      <c r="F20" s="356">
        <v>3.67</v>
      </c>
      <c r="G20" s="356">
        <v>3.69</v>
      </c>
      <c r="H20" s="356">
        <v>3.8</v>
      </c>
      <c r="I20" s="356">
        <v>3.92</v>
      </c>
      <c r="J20" s="356">
        <v>5.33</v>
      </c>
      <c r="K20" s="356">
        <v>4.7</v>
      </c>
      <c r="L20" s="356">
        <v>5.08</v>
      </c>
      <c r="M20" s="356">
        <v>5.7</v>
      </c>
      <c r="N20" s="356">
        <v>5.63</v>
      </c>
      <c r="O20" s="356">
        <v>5.45</v>
      </c>
      <c r="P20" s="356">
        <v>5.53</v>
      </c>
      <c r="Q20" s="356">
        <v>5.46</v>
      </c>
      <c r="R20" s="356">
        <v>5.4458131656458333</v>
      </c>
      <c r="S20" s="356">
        <v>5.3542756663413726</v>
      </c>
    </row>
    <row r="21" spans="1:19" ht="13" customHeight="1">
      <c r="A21" s="124"/>
      <c r="B21" s="28" t="s">
        <v>37</v>
      </c>
      <c r="C21" s="356">
        <v>3.14</v>
      </c>
      <c r="D21" s="356">
        <v>2.96</v>
      </c>
      <c r="E21" s="356">
        <v>3.02</v>
      </c>
      <c r="F21" s="356">
        <v>3.76</v>
      </c>
      <c r="G21" s="356">
        <v>4.1399999999999997</v>
      </c>
      <c r="H21" s="356">
        <v>4.42</v>
      </c>
      <c r="I21" s="356">
        <v>4.4400000000000004</v>
      </c>
      <c r="J21" s="356">
        <v>5.4</v>
      </c>
      <c r="K21" s="356">
        <v>5.45</v>
      </c>
      <c r="L21" s="356">
        <v>5.31</v>
      </c>
      <c r="M21" s="356">
        <v>5.57</v>
      </c>
      <c r="N21" s="356">
        <v>5.58</v>
      </c>
      <c r="O21" s="356">
        <v>5.5</v>
      </c>
      <c r="P21" s="356">
        <v>5.68</v>
      </c>
      <c r="Q21" s="356">
        <v>5.73</v>
      </c>
      <c r="R21" s="356">
        <v>5.7674979282849543</v>
      </c>
      <c r="S21" s="356">
        <v>5.7794799697998149</v>
      </c>
    </row>
    <row r="22" spans="1:19" ht="13" customHeight="1">
      <c r="A22" s="124"/>
      <c r="B22" s="28" t="s">
        <v>38</v>
      </c>
      <c r="C22" s="356">
        <v>3.8</v>
      </c>
      <c r="D22" s="356">
        <v>3.77</v>
      </c>
      <c r="E22" s="356">
        <v>3.65</v>
      </c>
      <c r="F22" s="356">
        <v>3.63</v>
      </c>
      <c r="G22" s="356">
        <v>3.82</v>
      </c>
      <c r="H22" s="356">
        <v>3.92</v>
      </c>
      <c r="I22" s="356">
        <v>3.86</v>
      </c>
      <c r="J22" s="356">
        <v>4.3099999999999996</v>
      </c>
      <c r="K22" s="356">
        <v>4.55</v>
      </c>
      <c r="L22" s="356">
        <v>4.95</v>
      </c>
      <c r="M22" s="356">
        <v>5.1100000000000003</v>
      </c>
      <c r="N22" s="356">
        <v>5.23</v>
      </c>
      <c r="O22" s="356">
        <v>5.1100000000000003</v>
      </c>
      <c r="P22" s="356">
        <v>5.47</v>
      </c>
      <c r="Q22" s="356">
        <v>5.46</v>
      </c>
      <c r="R22" s="356">
        <v>5.4793110554190596</v>
      </c>
      <c r="S22" s="356">
        <v>5.6415122513210312</v>
      </c>
    </row>
    <row r="23" spans="1:19" ht="13" customHeight="1">
      <c r="A23" s="124"/>
      <c r="B23" s="28" t="s">
        <v>39</v>
      </c>
      <c r="C23" s="356">
        <v>3.52</v>
      </c>
      <c r="D23" s="356">
        <v>3.54</v>
      </c>
      <c r="E23" s="356">
        <v>3.67</v>
      </c>
      <c r="F23" s="356">
        <v>3.7</v>
      </c>
      <c r="G23" s="356">
        <v>3.79</v>
      </c>
      <c r="H23" s="356">
        <v>3.59</v>
      </c>
      <c r="I23" s="356">
        <v>4.1399999999999997</v>
      </c>
      <c r="J23" s="356">
        <v>4.47</v>
      </c>
      <c r="K23" s="356">
        <v>4.7</v>
      </c>
      <c r="L23" s="356">
        <v>5.08</v>
      </c>
      <c r="M23" s="356">
        <v>5.82</v>
      </c>
      <c r="N23" s="356">
        <v>5.83</v>
      </c>
      <c r="O23" s="356">
        <v>5.68</v>
      </c>
      <c r="P23" s="356">
        <v>5.77</v>
      </c>
      <c r="Q23" s="356">
        <v>5.76</v>
      </c>
      <c r="R23" s="356">
        <v>5.7689578829437496</v>
      </c>
      <c r="S23" s="356">
        <v>5.7957650762114676</v>
      </c>
    </row>
    <row r="24" spans="1:19" ht="13" customHeight="1">
      <c r="A24" s="124"/>
      <c r="B24" s="28" t="s">
        <v>40</v>
      </c>
      <c r="C24" s="356">
        <v>3.56</v>
      </c>
      <c r="D24" s="356">
        <v>3.54</v>
      </c>
      <c r="E24" s="356">
        <v>3.61</v>
      </c>
      <c r="F24" s="356">
        <v>3.78</v>
      </c>
      <c r="G24" s="356">
        <v>4.04</v>
      </c>
      <c r="H24" s="356">
        <v>3.85</v>
      </c>
      <c r="I24" s="356">
        <v>4.3899999999999997</v>
      </c>
      <c r="J24" s="356">
        <v>5.16</v>
      </c>
      <c r="K24" s="356">
        <v>5.32</v>
      </c>
      <c r="L24" s="356">
        <v>5.27</v>
      </c>
      <c r="M24" s="356">
        <v>5.49</v>
      </c>
      <c r="N24" s="356">
        <v>5.29</v>
      </c>
      <c r="O24" s="356">
        <v>5.49</v>
      </c>
      <c r="P24" s="356">
        <v>5.65</v>
      </c>
      <c r="Q24" s="356">
        <v>5.67</v>
      </c>
      <c r="R24" s="356">
        <v>5.5006518006016263</v>
      </c>
      <c r="S24" s="356">
        <v>5.4533449660847291</v>
      </c>
    </row>
    <row r="25" spans="1:19" ht="13" customHeight="1">
      <c r="A25" s="124"/>
      <c r="B25" s="28" t="s">
        <v>41</v>
      </c>
      <c r="C25" s="356">
        <v>3.49</v>
      </c>
      <c r="D25" s="356">
        <v>3.5</v>
      </c>
      <c r="E25" s="356">
        <v>3.65</v>
      </c>
      <c r="F25" s="356">
        <v>3.41</v>
      </c>
      <c r="G25" s="356">
        <v>3.48</v>
      </c>
      <c r="H25" s="356">
        <v>3.58</v>
      </c>
      <c r="I25" s="356">
        <v>4.0999999999999996</v>
      </c>
      <c r="J25" s="356">
        <v>5.05</v>
      </c>
      <c r="K25" s="356">
        <v>4.8899999999999997</v>
      </c>
      <c r="L25" s="356">
        <v>5.31</v>
      </c>
      <c r="M25" s="356">
        <v>5.23</v>
      </c>
      <c r="N25" s="356">
        <v>5.08</v>
      </c>
      <c r="O25" s="356">
        <v>5.0599999999999996</v>
      </c>
      <c r="P25" s="356">
        <v>5.24</v>
      </c>
      <c r="Q25" s="356">
        <v>5.17</v>
      </c>
      <c r="R25" s="356">
        <v>5.1662910428963951</v>
      </c>
      <c r="S25" s="356">
        <v>5.1480420443247841</v>
      </c>
    </row>
    <row r="26" spans="1:19" ht="13" customHeight="1">
      <c r="A26" s="124"/>
      <c r="B26" s="28" t="s">
        <v>44</v>
      </c>
      <c r="C26" s="356">
        <v>3.45</v>
      </c>
      <c r="D26" s="356">
        <v>3.5</v>
      </c>
      <c r="E26" s="356">
        <v>3.57</v>
      </c>
      <c r="F26" s="356">
        <v>3.86</v>
      </c>
      <c r="G26" s="356">
        <v>4.1399999999999997</v>
      </c>
      <c r="H26" s="356">
        <v>4.1500000000000004</v>
      </c>
      <c r="I26" s="356">
        <v>4.3899999999999997</v>
      </c>
      <c r="J26" s="356">
        <v>4.6399999999999997</v>
      </c>
      <c r="K26" s="356">
        <v>4.8600000000000003</v>
      </c>
      <c r="L26" s="356">
        <v>5.07</v>
      </c>
      <c r="M26" s="356">
        <v>5.31</v>
      </c>
      <c r="N26" s="356">
        <v>5.49</v>
      </c>
      <c r="O26" s="356">
        <v>5.6</v>
      </c>
      <c r="P26" s="356">
        <v>5.77</v>
      </c>
      <c r="Q26" s="356">
        <v>5.88</v>
      </c>
      <c r="R26" s="356">
        <v>5.9365912604372246</v>
      </c>
      <c r="S26" s="356">
        <v>5.9938679456332302</v>
      </c>
    </row>
    <row r="27" spans="1:19" ht="13" customHeight="1">
      <c r="A27" s="124"/>
      <c r="B27" s="28" t="s">
        <v>45</v>
      </c>
      <c r="C27" s="356">
        <v>2.82</v>
      </c>
      <c r="D27" s="356">
        <v>2.86</v>
      </c>
      <c r="E27" s="356">
        <v>3.18</v>
      </c>
      <c r="F27" s="356">
        <v>3.62</v>
      </c>
      <c r="G27" s="356">
        <v>4.0599999999999996</v>
      </c>
      <c r="H27" s="356">
        <v>4.67</v>
      </c>
      <c r="I27" s="356">
        <v>4.07</v>
      </c>
      <c r="J27" s="356">
        <v>4.53</v>
      </c>
      <c r="K27" s="356">
        <v>4.49</v>
      </c>
      <c r="L27" s="356">
        <v>6.22</v>
      </c>
      <c r="M27" s="356">
        <v>5.8</v>
      </c>
      <c r="N27" s="356">
        <v>6.28</v>
      </c>
      <c r="O27" s="356">
        <v>5.4</v>
      </c>
      <c r="P27" s="356">
        <v>5.65</v>
      </c>
      <c r="Q27" s="356">
        <v>5.84</v>
      </c>
      <c r="R27" s="356">
        <v>5.8064256407829244</v>
      </c>
      <c r="S27" s="356">
        <v>5.7446109604489815</v>
      </c>
    </row>
    <row r="28" spans="1:19" ht="13" customHeight="1">
      <c r="A28" s="124"/>
      <c r="B28" s="123" t="s">
        <v>46</v>
      </c>
      <c r="C28" s="356">
        <v>2.88</v>
      </c>
      <c r="D28" s="356">
        <v>2.93</v>
      </c>
      <c r="E28" s="356">
        <v>3.19</v>
      </c>
      <c r="F28" s="356">
        <v>3.68</v>
      </c>
      <c r="G28" s="356">
        <v>4.16</v>
      </c>
      <c r="H28" s="356">
        <v>3.63</v>
      </c>
      <c r="I28" s="356">
        <v>5.8</v>
      </c>
      <c r="J28" s="356">
        <v>5.95</v>
      </c>
      <c r="K28" s="356">
        <v>6.04</v>
      </c>
      <c r="L28" s="356">
        <v>5.93</v>
      </c>
      <c r="M28" s="356">
        <v>5.46</v>
      </c>
      <c r="N28" s="356">
        <v>5.95</v>
      </c>
      <c r="O28" s="356">
        <v>5.63</v>
      </c>
      <c r="P28" s="356">
        <v>5.62</v>
      </c>
      <c r="Q28" s="356">
        <v>5.57</v>
      </c>
      <c r="R28" s="356">
        <v>5.5707659144069792</v>
      </c>
      <c r="S28" s="356">
        <v>5.7356445024323905</v>
      </c>
    </row>
    <row r="29" spans="1:19" ht="13" customHeight="1">
      <c r="A29" s="124"/>
      <c r="B29" s="29" t="s">
        <v>47</v>
      </c>
      <c r="C29" s="356">
        <v>3.55</v>
      </c>
      <c r="D29" s="356">
        <v>3.42</v>
      </c>
      <c r="E29" s="356">
        <v>3.67</v>
      </c>
      <c r="F29" s="356">
        <v>3.93</v>
      </c>
      <c r="G29" s="356">
        <v>4.3899999999999997</v>
      </c>
      <c r="H29" s="356">
        <v>4.51</v>
      </c>
      <c r="I29" s="356">
        <v>4.6500000000000004</v>
      </c>
      <c r="J29" s="356">
        <v>5.25</v>
      </c>
      <c r="K29" s="356">
        <v>5.45</v>
      </c>
      <c r="L29" s="356">
        <v>6.29</v>
      </c>
      <c r="M29" s="356">
        <v>6.63</v>
      </c>
      <c r="N29" s="356">
        <v>6.03</v>
      </c>
      <c r="O29" s="356">
        <v>5.32</v>
      </c>
      <c r="P29" s="356">
        <v>5.51</v>
      </c>
      <c r="Q29" s="356">
        <v>5.76</v>
      </c>
      <c r="R29" s="356">
        <v>5.8676623458279273</v>
      </c>
      <c r="S29" s="356">
        <v>5.8640873638028417</v>
      </c>
    </row>
    <row r="30" spans="1:19" ht="13" customHeight="1">
      <c r="A30" s="124"/>
      <c r="B30" s="28" t="s">
        <v>48</v>
      </c>
      <c r="C30" s="356">
        <v>2.94</v>
      </c>
      <c r="D30" s="356">
        <v>2.89</v>
      </c>
      <c r="E30" s="356">
        <v>3.44</v>
      </c>
      <c r="F30" s="356">
        <v>3.92</v>
      </c>
      <c r="G30" s="356">
        <v>4.26</v>
      </c>
      <c r="H30" s="356">
        <v>4.8499999999999996</v>
      </c>
      <c r="I30" s="356">
        <v>5.12</v>
      </c>
      <c r="J30" s="356">
        <v>5.47</v>
      </c>
      <c r="K30" s="356">
        <v>5.65</v>
      </c>
      <c r="L30" s="356">
        <v>5.83</v>
      </c>
      <c r="M30" s="356">
        <v>5.87</v>
      </c>
      <c r="N30" s="356">
        <v>6.08</v>
      </c>
      <c r="O30" s="356">
        <v>5.54</v>
      </c>
      <c r="P30" s="356">
        <v>5.35</v>
      </c>
      <c r="Q30" s="356">
        <v>5.43</v>
      </c>
      <c r="R30" s="356">
        <v>5.5572138310121915</v>
      </c>
      <c r="S30" s="356">
        <v>5.6365329531055037</v>
      </c>
    </row>
    <row r="31" spans="1:19" ht="13" customHeight="1" thickBot="1">
      <c r="A31" s="130"/>
      <c r="B31" s="775" t="s">
        <v>49</v>
      </c>
      <c r="C31" s="774">
        <v>3.28</v>
      </c>
      <c r="D31" s="774">
        <v>3.1</v>
      </c>
      <c r="E31" s="774">
        <v>3.25</v>
      </c>
      <c r="F31" s="774">
        <v>3.42</v>
      </c>
      <c r="G31" s="774">
        <v>3.93</v>
      </c>
      <c r="H31" s="774">
        <v>4.43</v>
      </c>
      <c r="I31" s="774">
        <v>4.8099999999999996</v>
      </c>
      <c r="J31" s="774">
        <v>4.25</v>
      </c>
      <c r="K31" s="774">
        <v>4.21</v>
      </c>
      <c r="L31" s="774">
        <v>5.2</v>
      </c>
      <c r="M31" s="774">
        <v>4.46</v>
      </c>
      <c r="N31" s="774">
        <v>4.57</v>
      </c>
      <c r="O31" s="774">
        <v>5.61</v>
      </c>
      <c r="P31" s="774">
        <v>5.52</v>
      </c>
      <c r="Q31" s="774">
        <v>5.57</v>
      </c>
      <c r="R31" s="774">
        <v>5.5995440112731742</v>
      </c>
      <c r="S31" s="774">
        <v>5.650411829862624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3984375" style="123" customWidth="1"/>
    <col min="21" max="16384" width="7" style="123"/>
  </cols>
  <sheetData>
    <row r="2" spans="1:19" ht="13" customHeight="1">
      <c r="A2" s="343" t="s">
        <v>416</v>
      </c>
      <c r="B2" s="344"/>
    </row>
    <row r="3" spans="1:19" ht="13" customHeight="1">
      <c r="A3" s="345"/>
      <c r="B3" s="345" t="s">
        <v>229</v>
      </c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96</v>
      </c>
      <c r="B6" s="1179"/>
      <c r="C6" s="772">
        <f t="shared" ref="C6:N6" si="0">(C8+C9+C10+C11+C12+C13+C14+C15+C16+C17+C18+C19+C20+C21+C22+C23+C24+C25+C26+C27+C28+C29+C30+C31)</f>
        <v>708119</v>
      </c>
      <c r="D6" s="772">
        <f t="shared" si="0"/>
        <v>743672</v>
      </c>
      <c r="E6" s="772">
        <f t="shared" si="0"/>
        <v>753192</v>
      </c>
      <c r="F6" s="772">
        <f t="shared" si="0"/>
        <v>769582</v>
      </c>
      <c r="G6" s="772">
        <f t="shared" si="0"/>
        <v>787010</v>
      </c>
      <c r="H6" s="772">
        <f t="shared" si="0"/>
        <v>787601</v>
      </c>
      <c r="I6" s="772">
        <f t="shared" si="0"/>
        <v>815395</v>
      </c>
      <c r="J6" s="772">
        <f t="shared" si="0"/>
        <v>859630</v>
      </c>
      <c r="K6" s="772">
        <f t="shared" si="0"/>
        <v>859465</v>
      </c>
      <c r="L6" s="772">
        <f t="shared" si="0"/>
        <v>874940</v>
      </c>
      <c r="M6" s="772">
        <f t="shared" si="0"/>
        <v>886143</v>
      </c>
      <c r="N6" s="772">
        <f t="shared" si="0"/>
        <v>895718</v>
      </c>
      <c r="O6" s="772">
        <f>(O8+O9+O10+O11+O12+O13+O14+O15+O16+O17+O18+O19+O20+O21+O22+O23+O24+O25+O26+O27+O28+O29+O30+O31)</f>
        <v>890155</v>
      </c>
      <c r="P6" s="772">
        <f>(P8+P9+P10+P11+P12+P13+P14+P15+P16+P17+P18+P19+P20+P21+P22+P23+P24+P25+P26+P27+P28+P29+P30+P31)</f>
        <v>896708</v>
      </c>
      <c r="Q6" s="772">
        <f>(Q8+Q9+Q10+Q11+Q12+Q13+Q14+Q15+Q16+Q17+Q18+Q19+Q20+Q21+Q22+Q23+Q24+Q25+Q26+Q27+Q28+Q29+Q30+Q31)</f>
        <v>905817.25288921921</v>
      </c>
      <c r="R6" s="772">
        <f>(R8+R9+R10+R11+R12+R13+R14+R15+R16+R17+R18+R19+R20+R21+R22+R23+R24+R25+R26+R27+R28+R29+R30+R31)</f>
        <v>906688.63105782855</v>
      </c>
      <c r="S6" s="772">
        <f>(S8+S9+S10+S11+S12+S13+S14+S15+S16+S17+S18+S19+S20+S21+S22+S23+S24+S25+S26+S27+S28+S29+S30+S31)</f>
        <v>932744.5855039435</v>
      </c>
    </row>
    <row r="7" spans="1:19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19" ht="13" customHeight="1">
      <c r="A8" s="124"/>
      <c r="B8" s="28" t="s">
        <v>21</v>
      </c>
      <c r="C8" s="332">
        <v>205</v>
      </c>
      <c r="D8" s="332">
        <v>274</v>
      </c>
      <c r="E8" s="332">
        <v>312</v>
      </c>
      <c r="F8" s="332">
        <v>386</v>
      </c>
      <c r="G8" s="332">
        <v>468</v>
      </c>
      <c r="H8" s="332">
        <v>503</v>
      </c>
      <c r="I8" s="332">
        <v>513</v>
      </c>
      <c r="J8" s="332">
        <v>548</v>
      </c>
      <c r="K8" s="332">
        <v>618</v>
      </c>
      <c r="L8" s="332">
        <v>638</v>
      </c>
      <c r="M8" s="278">
        <v>607</v>
      </c>
      <c r="N8" s="278">
        <v>422</v>
      </c>
      <c r="O8" s="278">
        <v>389</v>
      </c>
      <c r="P8" s="278">
        <v>373</v>
      </c>
      <c r="Q8" s="278">
        <v>361.5</v>
      </c>
      <c r="R8" s="278">
        <v>310.45</v>
      </c>
      <c r="S8" s="278">
        <v>299.75</v>
      </c>
    </row>
    <row r="9" spans="1:19" ht="13" customHeight="1">
      <c r="A9" s="124"/>
      <c r="B9" s="28" t="s">
        <v>22</v>
      </c>
      <c r="C9" s="332">
        <v>30800</v>
      </c>
      <c r="D9" s="332">
        <v>35139</v>
      </c>
      <c r="E9" s="332">
        <v>34728</v>
      </c>
      <c r="F9" s="332">
        <v>33772</v>
      </c>
      <c r="G9" s="332">
        <v>34191</v>
      </c>
      <c r="H9" s="333">
        <v>30208</v>
      </c>
      <c r="I9" s="333">
        <v>35419</v>
      </c>
      <c r="J9" s="333">
        <v>38995</v>
      </c>
      <c r="K9" s="333">
        <v>34915</v>
      </c>
      <c r="L9" s="333">
        <v>34685</v>
      </c>
      <c r="M9" s="656">
        <v>31861</v>
      </c>
      <c r="N9" s="656">
        <v>30915</v>
      </c>
      <c r="O9" s="656">
        <v>24275</v>
      </c>
      <c r="P9" s="656">
        <v>23642</v>
      </c>
      <c r="Q9" s="656">
        <v>24072.115577134333</v>
      </c>
      <c r="R9" s="656">
        <v>24007.677057828627</v>
      </c>
      <c r="S9" s="656">
        <v>24340.999753943499</v>
      </c>
    </row>
    <row r="10" spans="1:19" ht="13" customHeight="1">
      <c r="A10" s="124"/>
      <c r="B10" s="28" t="s">
        <v>23</v>
      </c>
      <c r="C10" s="332">
        <v>11495</v>
      </c>
      <c r="D10" s="332">
        <v>13733</v>
      </c>
      <c r="E10" s="332">
        <v>11917</v>
      </c>
      <c r="F10" s="332">
        <v>12100</v>
      </c>
      <c r="G10" s="332">
        <v>12432</v>
      </c>
      <c r="H10" s="333">
        <v>13419</v>
      </c>
      <c r="I10" s="333">
        <v>15349</v>
      </c>
      <c r="J10" s="333">
        <v>16016</v>
      </c>
      <c r="K10" s="333">
        <v>15929</v>
      </c>
      <c r="L10" s="333">
        <v>18394</v>
      </c>
      <c r="M10" s="333">
        <v>18602</v>
      </c>
      <c r="N10" s="333">
        <v>20306</v>
      </c>
      <c r="O10" s="333">
        <v>18913</v>
      </c>
      <c r="P10" s="333">
        <v>18456</v>
      </c>
      <c r="Q10" s="333">
        <v>17837.166666666668</v>
      </c>
      <c r="R10" s="333">
        <v>17819.716666666667</v>
      </c>
      <c r="S10" s="333">
        <v>18100.895333333334</v>
      </c>
    </row>
    <row r="11" spans="1:19" ht="13" customHeight="1">
      <c r="A11" s="124"/>
      <c r="B11" s="28" t="s">
        <v>24</v>
      </c>
      <c r="C11" s="332">
        <v>31910</v>
      </c>
      <c r="D11" s="332">
        <v>33386</v>
      </c>
      <c r="E11" s="332">
        <v>34127</v>
      </c>
      <c r="F11" s="332">
        <v>34893</v>
      </c>
      <c r="G11" s="332">
        <v>35121</v>
      </c>
      <c r="H11" s="333">
        <v>35989</v>
      </c>
      <c r="I11" s="333">
        <v>37489</v>
      </c>
      <c r="J11" s="332">
        <v>38090</v>
      </c>
      <c r="K11" s="332">
        <v>38786</v>
      </c>
      <c r="L11" s="332">
        <v>39057</v>
      </c>
      <c r="M11" s="278">
        <v>41974</v>
      </c>
      <c r="N11" s="278">
        <v>43042</v>
      </c>
      <c r="O11" s="278">
        <v>44082</v>
      </c>
      <c r="P11" s="278">
        <v>45118</v>
      </c>
      <c r="Q11" s="278">
        <v>48823.25</v>
      </c>
      <c r="R11" s="278">
        <v>49775</v>
      </c>
      <c r="S11" s="278">
        <v>52129.25</v>
      </c>
    </row>
    <row r="12" spans="1:19" ht="13" customHeight="1">
      <c r="A12" s="124"/>
      <c r="B12" s="28" t="s">
        <v>25</v>
      </c>
      <c r="C12" s="332">
        <v>110070</v>
      </c>
      <c r="D12" s="332">
        <v>111986</v>
      </c>
      <c r="E12" s="332">
        <v>122855</v>
      </c>
      <c r="F12" s="332">
        <v>123702</v>
      </c>
      <c r="G12" s="332">
        <v>133538</v>
      </c>
      <c r="H12" s="332">
        <v>131082</v>
      </c>
      <c r="I12" s="332">
        <v>136630</v>
      </c>
      <c r="J12" s="332">
        <v>140044</v>
      </c>
      <c r="K12" s="332">
        <v>142803</v>
      </c>
      <c r="L12" s="332">
        <v>146401</v>
      </c>
      <c r="M12" s="278">
        <v>152976</v>
      </c>
      <c r="N12" s="278">
        <v>159826</v>
      </c>
      <c r="O12" s="278">
        <v>162289</v>
      </c>
      <c r="P12" s="278">
        <v>162487</v>
      </c>
      <c r="Q12" s="278">
        <v>164222.08333333334</v>
      </c>
      <c r="R12" s="278">
        <v>164025.33666666667</v>
      </c>
      <c r="S12" s="278">
        <v>169643.54166666666</v>
      </c>
    </row>
    <row r="13" spans="1:19" ht="13" customHeight="1">
      <c r="A13" s="124"/>
      <c r="B13" s="28" t="s">
        <v>29</v>
      </c>
      <c r="C13" s="332">
        <v>57182</v>
      </c>
      <c r="D13" s="332">
        <v>55010</v>
      </c>
      <c r="E13" s="332">
        <v>54898</v>
      </c>
      <c r="F13" s="332">
        <v>58893</v>
      </c>
      <c r="G13" s="332">
        <v>59729</v>
      </c>
      <c r="H13" s="332">
        <v>60701</v>
      </c>
      <c r="I13" s="332">
        <v>59696</v>
      </c>
      <c r="J13" s="332">
        <v>60572</v>
      </c>
      <c r="K13" s="332">
        <v>63081</v>
      </c>
      <c r="L13" s="332">
        <v>64800</v>
      </c>
      <c r="M13" s="332">
        <v>67566</v>
      </c>
      <c r="N13" s="332">
        <v>71212</v>
      </c>
      <c r="O13" s="332">
        <v>74885</v>
      </c>
      <c r="P13" s="332">
        <v>78673</v>
      </c>
      <c r="Q13" s="332">
        <v>79622.666666666672</v>
      </c>
      <c r="R13" s="332">
        <v>79621.833333333328</v>
      </c>
      <c r="S13" s="332">
        <v>80864.333333333328</v>
      </c>
    </row>
    <row r="14" spans="1:19" ht="13" customHeight="1">
      <c r="A14" s="124"/>
      <c r="B14" s="28" t="s">
        <v>30</v>
      </c>
      <c r="C14" s="332">
        <v>15138</v>
      </c>
      <c r="D14" s="332">
        <v>15084</v>
      </c>
      <c r="E14" s="332">
        <v>15428</v>
      </c>
      <c r="F14" s="332">
        <v>15207</v>
      </c>
      <c r="G14" s="332">
        <v>14076</v>
      </c>
      <c r="H14" s="333">
        <v>14449</v>
      </c>
      <c r="I14" s="333">
        <v>14358</v>
      </c>
      <c r="J14" s="333">
        <v>14592</v>
      </c>
      <c r="K14" s="333">
        <v>13862</v>
      </c>
      <c r="L14" s="333">
        <v>14497</v>
      </c>
      <c r="M14" s="278">
        <v>12680</v>
      </c>
      <c r="N14" s="278">
        <v>13073</v>
      </c>
      <c r="O14" s="278">
        <v>13463</v>
      </c>
      <c r="P14" s="278">
        <v>14783</v>
      </c>
      <c r="Q14" s="278">
        <v>14846.666666666666</v>
      </c>
      <c r="R14" s="278">
        <v>14894.083333333334</v>
      </c>
      <c r="S14" s="278">
        <v>16461.5</v>
      </c>
    </row>
    <row r="15" spans="1:19" ht="13" customHeight="1">
      <c r="A15" s="124"/>
      <c r="B15" s="28" t="s">
        <v>31</v>
      </c>
      <c r="C15" s="332">
        <v>72396</v>
      </c>
      <c r="D15" s="332">
        <v>73854</v>
      </c>
      <c r="E15" s="332">
        <v>74318</v>
      </c>
      <c r="F15" s="332">
        <v>73291</v>
      </c>
      <c r="G15" s="332">
        <v>74109</v>
      </c>
      <c r="H15" s="333">
        <v>75086</v>
      </c>
      <c r="I15" s="333">
        <v>75684</v>
      </c>
      <c r="J15" s="333">
        <v>75347</v>
      </c>
      <c r="K15" s="333">
        <v>75768</v>
      </c>
      <c r="L15" s="333">
        <v>78501</v>
      </c>
      <c r="M15" s="278">
        <v>79149</v>
      </c>
      <c r="N15" s="278">
        <v>77763</v>
      </c>
      <c r="O15" s="278">
        <v>76070</v>
      </c>
      <c r="P15" s="278">
        <v>74764</v>
      </c>
      <c r="Q15" s="278">
        <v>71091.56041666666</v>
      </c>
      <c r="R15" s="278">
        <v>71842.291666666657</v>
      </c>
      <c r="S15" s="278">
        <v>74209.007083333316</v>
      </c>
    </row>
    <row r="16" spans="1:19" ht="13" customHeight="1">
      <c r="A16" s="124"/>
      <c r="B16" s="28" t="s">
        <v>32</v>
      </c>
      <c r="C16" s="332">
        <v>6635</v>
      </c>
      <c r="D16" s="334">
        <v>6646</v>
      </c>
      <c r="E16" s="334">
        <v>6730</v>
      </c>
      <c r="F16" s="334">
        <v>7086</v>
      </c>
      <c r="G16" s="334">
        <v>7588</v>
      </c>
      <c r="H16" s="333">
        <v>7724</v>
      </c>
      <c r="I16" s="333">
        <v>7811</v>
      </c>
      <c r="J16" s="333">
        <v>8270</v>
      </c>
      <c r="K16" s="333">
        <v>8929</v>
      </c>
      <c r="L16" s="333">
        <v>9578</v>
      </c>
      <c r="M16" s="333">
        <v>9480</v>
      </c>
      <c r="N16" s="333">
        <v>10349</v>
      </c>
      <c r="O16" s="333">
        <v>11507</v>
      </c>
      <c r="P16" s="333">
        <v>11962</v>
      </c>
      <c r="Q16" s="333">
        <v>12537.166666666666</v>
      </c>
      <c r="R16" s="333">
        <v>14028.083333333334</v>
      </c>
      <c r="S16" s="333">
        <v>15390.083333333334</v>
      </c>
    </row>
    <row r="17" spans="1:19" ht="13" customHeight="1">
      <c r="A17" s="124"/>
      <c r="B17" s="28" t="s">
        <v>33</v>
      </c>
      <c r="C17" s="332">
        <v>25270</v>
      </c>
      <c r="D17" s="332">
        <v>28936</v>
      </c>
      <c r="E17" s="332">
        <v>29011</v>
      </c>
      <c r="F17" s="332">
        <v>30504</v>
      </c>
      <c r="G17" s="332">
        <v>32688</v>
      </c>
      <c r="H17" s="333">
        <v>33823</v>
      </c>
      <c r="I17" s="333">
        <v>32902</v>
      </c>
      <c r="J17" s="333">
        <v>31689</v>
      </c>
      <c r="K17" s="333">
        <v>29252</v>
      </c>
      <c r="L17" s="333">
        <v>28250</v>
      </c>
      <c r="M17" s="278">
        <v>31466</v>
      </c>
      <c r="N17" s="278">
        <v>31905</v>
      </c>
      <c r="O17" s="278">
        <v>32349</v>
      </c>
      <c r="P17" s="278">
        <v>32464</v>
      </c>
      <c r="Q17" s="278">
        <v>34915.583333333336</v>
      </c>
      <c r="R17" s="278">
        <v>37713.416666666664</v>
      </c>
      <c r="S17" s="278">
        <v>39351.75</v>
      </c>
    </row>
    <row r="18" spans="1:19" ht="13" customHeight="1">
      <c r="A18" s="124"/>
      <c r="B18" s="28" t="s">
        <v>34</v>
      </c>
      <c r="C18" s="332">
        <v>21448</v>
      </c>
      <c r="D18" s="332">
        <v>28867</v>
      </c>
      <c r="E18" s="332">
        <v>28841</v>
      </c>
      <c r="F18" s="332">
        <v>24494</v>
      </c>
      <c r="G18" s="332">
        <v>25378</v>
      </c>
      <c r="H18" s="333">
        <v>25471</v>
      </c>
      <c r="I18" s="333">
        <v>24424</v>
      </c>
      <c r="J18" s="333">
        <v>25984</v>
      </c>
      <c r="K18" s="333">
        <v>25040</v>
      </c>
      <c r="L18" s="333">
        <v>24350</v>
      </c>
      <c r="M18" s="278">
        <v>26278</v>
      </c>
      <c r="N18" s="278">
        <v>26348</v>
      </c>
      <c r="O18" s="278">
        <v>28427</v>
      </c>
      <c r="P18" s="278">
        <v>29170</v>
      </c>
      <c r="Q18" s="278">
        <v>29614.166666666668</v>
      </c>
      <c r="R18" s="278">
        <v>29894</v>
      </c>
      <c r="S18" s="278">
        <v>30414.5</v>
      </c>
    </row>
    <row r="19" spans="1:19" ht="13" customHeight="1">
      <c r="A19" s="124"/>
      <c r="B19" s="28" t="s">
        <v>35</v>
      </c>
      <c r="C19" s="332">
        <v>23080</v>
      </c>
      <c r="D19" s="332">
        <v>23360</v>
      </c>
      <c r="E19" s="332">
        <v>22937</v>
      </c>
      <c r="F19" s="332">
        <v>23588</v>
      </c>
      <c r="G19" s="332">
        <v>22699</v>
      </c>
      <c r="H19" s="333">
        <v>22013</v>
      </c>
      <c r="I19" s="333">
        <v>28327</v>
      </c>
      <c r="J19" s="333">
        <v>29927</v>
      </c>
      <c r="K19" s="333">
        <v>30607</v>
      </c>
      <c r="L19" s="333">
        <v>31721</v>
      </c>
      <c r="M19" s="278">
        <v>32903</v>
      </c>
      <c r="N19" s="278">
        <v>36691</v>
      </c>
      <c r="O19" s="278">
        <v>37386</v>
      </c>
      <c r="P19" s="278">
        <v>38296</v>
      </c>
      <c r="Q19" s="278">
        <v>40669.493562084914</v>
      </c>
      <c r="R19" s="278">
        <v>41323.916666666664</v>
      </c>
      <c r="S19" s="278">
        <v>41667.333333333336</v>
      </c>
    </row>
    <row r="20" spans="1:19" ht="13" customHeight="1">
      <c r="A20" s="124"/>
      <c r="B20" s="28" t="s">
        <v>36</v>
      </c>
      <c r="C20" s="332">
        <v>14683</v>
      </c>
      <c r="D20" s="332">
        <v>16772</v>
      </c>
      <c r="E20" s="332">
        <v>16696</v>
      </c>
      <c r="F20" s="332">
        <v>13553</v>
      </c>
      <c r="G20" s="332">
        <v>12204</v>
      </c>
      <c r="H20" s="333">
        <v>13750</v>
      </c>
      <c r="I20" s="333">
        <v>16366</v>
      </c>
      <c r="J20" s="333">
        <v>18523</v>
      </c>
      <c r="K20" s="333">
        <v>20593</v>
      </c>
      <c r="L20" s="333">
        <v>20205</v>
      </c>
      <c r="M20" s="278">
        <v>19884</v>
      </c>
      <c r="N20" s="278">
        <v>16134</v>
      </c>
      <c r="O20" s="278">
        <v>12803</v>
      </c>
      <c r="P20" s="278">
        <v>12755</v>
      </c>
      <c r="Q20" s="278">
        <v>12119.833333333334</v>
      </c>
      <c r="R20" s="278">
        <v>12124.986666666664</v>
      </c>
      <c r="S20" s="278">
        <v>12360.925000000001</v>
      </c>
    </row>
    <row r="21" spans="1:19" ht="13" customHeight="1">
      <c r="A21" s="124"/>
      <c r="B21" s="28" t="s">
        <v>37</v>
      </c>
      <c r="C21" s="332">
        <v>84419</v>
      </c>
      <c r="D21" s="332">
        <v>85869</v>
      </c>
      <c r="E21" s="332">
        <v>79079</v>
      </c>
      <c r="F21" s="332">
        <v>78782</v>
      </c>
      <c r="G21" s="332">
        <v>79665</v>
      </c>
      <c r="H21" s="333">
        <v>69701</v>
      </c>
      <c r="I21" s="333">
        <v>69147</v>
      </c>
      <c r="J21" s="333">
        <v>80214</v>
      </c>
      <c r="K21" s="333">
        <v>73334</v>
      </c>
      <c r="L21" s="333">
        <v>75738</v>
      </c>
      <c r="M21" s="278">
        <v>76215</v>
      </c>
      <c r="N21" s="278">
        <v>74287</v>
      </c>
      <c r="O21" s="278">
        <v>75027</v>
      </c>
      <c r="P21" s="278">
        <v>75377</v>
      </c>
      <c r="Q21" s="278">
        <v>75737.416666666672</v>
      </c>
      <c r="R21" s="278">
        <v>75698.583333333328</v>
      </c>
      <c r="S21" s="278">
        <v>75901.333333333328</v>
      </c>
    </row>
    <row r="22" spans="1:19" ht="13" customHeight="1">
      <c r="A22" s="124"/>
      <c r="B22" s="28" t="s">
        <v>38</v>
      </c>
      <c r="C22" s="332">
        <v>6870</v>
      </c>
      <c r="D22" s="332">
        <v>6669</v>
      </c>
      <c r="E22" s="332">
        <v>6181</v>
      </c>
      <c r="F22" s="332">
        <v>5751</v>
      </c>
      <c r="G22" s="332">
        <v>5607</v>
      </c>
      <c r="H22" s="333">
        <v>5608</v>
      </c>
      <c r="I22" s="333">
        <v>5406</v>
      </c>
      <c r="J22" s="333">
        <v>5106</v>
      </c>
      <c r="K22" s="333">
        <v>5294</v>
      </c>
      <c r="L22" s="333">
        <v>5306</v>
      </c>
      <c r="M22" s="278">
        <v>5220</v>
      </c>
      <c r="N22" s="278">
        <v>5302</v>
      </c>
      <c r="O22" s="278">
        <v>5297</v>
      </c>
      <c r="P22" s="278">
        <v>5428</v>
      </c>
      <c r="Q22" s="278">
        <v>5670.75</v>
      </c>
      <c r="R22" s="278">
        <v>5636.5</v>
      </c>
      <c r="S22" s="278">
        <v>5738.416666666667</v>
      </c>
    </row>
    <row r="23" spans="1:19" ht="13" customHeight="1">
      <c r="A23" s="124"/>
      <c r="B23" s="28" t="s">
        <v>39</v>
      </c>
      <c r="C23" s="332">
        <v>7044</v>
      </c>
      <c r="D23" s="332">
        <v>7115</v>
      </c>
      <c r="E23" s="332">
        <v>7516</v>
      </c>
      <c r="F23" s="332">
        <v>7336</v>
      </c>
      <c r="G23" s="332">
        <v>7311</v>
      </c>
      <c r="H23" s="333">
        <v>7154</v>
      </c>
      <c r="I23" s="333">
        <v>7075</v>
      </c>
      <c r="J23" s="333">
        <v>6168</v>
      </c>
      <c r="K23" s="333">
        <v>6027</v>
      </c>
      <c r="L23" s="333">
        <v>6061</v>
      </c>
      <c r="M23" s="278">
        <v>5831</v>
      </c>
      <c r="N23" s="278">
        <v>5702</v>
      </c>
      <c r="O23" s="278">
        <v>5666</v>
      </c>
      <c r="P23" s="278">
        <v>5647</v>
      </c>
      <c r="Q23" s="278">
        <v>5692.25</v>
      </c>
      <c r="R23" s="278">
        <v>5574.166666666667</v>
      </c>
      <c r="S23" s="278">
        <v>5450.583333333333</v>
      </c>
    </row>
    <row r="24" spans="1:19" ht="13" customHeight="1">
      <c r="A24" s="124"/>
      <c r="B24" s="28" t="s">
        <v>40</v>
      </c>
      <c r="C24" s="332">
        <v>25778</v>
      </c>
      <c r="D24" s="332">
        <v>22789</v>
      </c>
      <c r="E24" s="332">
        <v>24300</v>
      </c>
      <c r="F24" s="332">
        <v>24706</v>
      </c>
      <c r="G24" s="332">
        <v>26416</v>
      </c>
      <c r="H24" s="333">
        <v>31807</v>
      </c>
      <c r="I24" s="333">
        <v>33551</v>
      </c>
      <c r="J24" s="333">
        <v>34782</v>
      </c>
      <c r="K24" s="333">
        <v>34138</v>
      </c>
      <c r="L24" s="333">
        <v>34747</v>
      </c>
      <c r="M24" s="278">
        <v>32215</v>
      </c>
      <c r="N24" s="278">
        <v>30053</v>
      </c>
      <c r="O24" s="278">
        <v>29964</v>
      </c>
      <c r="P24" s="278">
        <v>30896</v>
      </c>
      <c r="Q24" s="278">
        <v>33695.416666666664</v>
      </c>
      <c r="R24" s="278">
        <v>28386.333333333332</v>
      </c>
      <c r="S24" s="278">
        <v>31394.5</v>
      </c>
    </row>
    <row r="25" spans="1:19" ht="13" customHeight="1">
      <c r="A25" s="124"/>
      <c r="B25" s="28" t="s">
        <v>41</v>
      </c>
      <c r="C25" s="332">
        <v>36043</v>
      </c>
      <c r="D25" s="332">
        <v>41675</v>
      </c>
      <c r="E25" s="332">
        <v>47110</v>
      </c>
      <c r="F25" s="332">
        <v>48083</v>
      </c>
      <c r="G25" s="332">
        <v>45615</v>
      </c>
      <c r="H25" s="332">
        <v>42573</v>
      </c>
      <c r="I25" s="332">
        <v>34656</v>
      </c>
      <c r="J25" s="332">
        <v>30971</v>
      </c>
      <c r="K25" s="332">
        <v>31026</v>
      </c>
      <c r="L25" s="332">
        <v>32875</v>
      </c>
      <c r="M25" s="278">
        <v>32395</v>
      </c>
      <c r="N25" s="278">
        <v>32542</v>
      </c>
      <c r="O25" s="278">
        <v>32433</v>
      </c>
      <c r="P25" s="278">
        <v>32126</v>
      </c>
      <c r="Q25" s="278">
        <v>31824.5</v>
      </c>
      <c r="R25" s="278">
        <v>31233.119000000002</v>
      </c>
      <c r="S25" s="278">
        <v>30696.883333333331</v>
      </c>
    </row>
    <row r="26" spans="1:19" ht="13" customHeight="1">
      <c r="A26" s="124"/>
      <c r="B26" s="28" t="s">
        <v>44</v>
      </c>
      <c r="C26" s="332">
        <v>29092</v>
      </c>
      <c r="D26" s="332">
        <v>35232</v>
      </c>
      <c r="E26" s="332">
        <v>30059</v>
      </c>
      <c r="F26" s="332">
        <v>35433</v>
      </c>
      <c r="G26" s="332">
        <v>35565</v>
      </c>
      <c r="H26" s="333">
        <v>40723</v>
      </c>
      <c r="I26" s="333">
        <v>53373</v>
      </c>
      <c r="J26" s="333">
        <v>77508</v>
      </c>
      <c r="K26" s="333">
        <v>82300</v>
      </c>
      <c r="L26" s="333">
        <v>84286</v>
      </c>
      <c r="M26" s="278">
        <v>84714</v>
      </c>
      <c r="N26" s="278">
        <v>80923</v>
      </c>
      <c r="O26" s="278">
        <v>79822</v>
      </c>
      <c r="P26" s="278">
        <v>79903</v>
      </c>
      <c r="Q26" s="278">
        <v>80569.583333333328</v>
      </c>
      <c r="R26" s="278">
        <v>82653.166666666672</v>
      </c>
      <c r="S26" s="278">
        <v>83162</v>
      </c>
    </row>
    <row r="27" spans="1:19" ht="13" customHeight="1">
      <c r="A27" s="124"/>
      <c r="B27" s="28" t="s">
        <v>45</v>
      </c>
      <c r="C27" s="332">
        <v>85930</v>
      </c>
      <c r="D27" s="332">
        <v>87943</v>
      </c>
      <c r="E27" s="332">
        <v>91148</v>
      </c>
      <c r="F27" s="332">
        <v>96740</v>
      </c>
      <c r="G27" s="332">
        <v>98240</v>
      </c>
      <c r="H27" s="333">
        <v>101723</v>
      </c>
      <c r="I27" s="333">
        <v>101006</v>
      </c>
      <c r="J27" s="333">
        <v>100734</v>
      </c>
      <c r="K27" s="333">
        <v>100971</v>
      </c>
      <c r="L27" s="333">
        <v>98742</v>
      </c>
      <c r="M27" s="278">
        <v>98288</v>
      </c>
      <c r="N27" s="278">
        <v>102805</v>
      </c>
      <c r="O27" s="278">
        <v>99130</v>
      </c>
      <c r="P27" s="278">
        <v>98100</v>
      </c>
      <c r="Q27" s="278">
        <v>95949.166666666672</v>
      </c>
      <c r="R27" s="278">
        <v>95302.5</v>
      </c>
      <c r="S27" s="278">
        <v>98942.083333333328</v>
      </c>
    </row>
    <row r="28" spans="1:19" ht="13" customHeight="1">
      <c r="A28" s="124"/>
      <c r="B28" s="123" t="s">
        <v>46</v>
      </c>
      <c r="C28" s="332">
        <v>7617</v>
      </c>
      <c r="D28" s="332">
        <v>7362</v>
      </c>
      <c r="E28" s="332">
        <v>8608</v>
      </c>
      <c r="F28" s="332">
        <v>14692</v>
      </c>
      <c r="G28" s="332">
        <v>17362</v>
      </c>
      <c r="H28" s="333">
        <v>17224</v>
      </c>
      <c r="I28" s="333">
        <v>18300</v>
      </c>
      <c r="J28" s="333">
        <v>17898</v>
      </c>
      <c r="K28" s="333">
        <v>17882</v>
      </c>
      <c r="L28" s="333">
        <v>17920</v>
      </c>
      <c r="M28" s="656">
        <v>17969</v>
      </c>
      <c r="N28" s="656">
        <v>18813</v>
      </c>
      <c r="O28" s="656">
        <v>19453</v>
      </c>
      <c r="P28" s="656">
        <v>19803</v>
      </c>
      <c r="Q28" s="656">
        <v>19731.5</v>
      </c>
      <c r="R28" s="656">
        <v>19157.666666666668</v>
      </c>
      <c r="S28" s="656">
        <v>20316.416666666668</v>
      </c>
    </row>
    <row r="29" spans="1:19" ht="13" customHeight="1">
      <c r="A29" s="124"/>
      <c r="B29" s="29" t="s">
        <v>47</v>
      </c>
      <c r="C29" s="332">
        <v>599</v>
      </c>
      <c r="D29" s="332">
        <v>949</v>
      </c>
      <c r="E29" s="332">
        <v>1112</v>
      </c>
      <c r="F29" s="332">
        <v>1281</v>
      </c>
      <c r="G29" s="332">
        <v>1475</v>
      </c>
      <c r="H29" s="333">
        <v>1465</v>
      </c>
      <c r="I29" s="333">
        <v>1741</v>
      </c>
      <c r="J29" s="333">
        <v>1452</v>
      </c>
      <c r="K29" s="333">
        <v>1479</v>
      </c>
      <c r="L29" s="333">
        <v>1434</v>
      </c>
      <c r="M29" s="656">
        <v>1347</v>
      </c>
      <c r="N29" s="656">
        <v>1254</v>
      </c>
      <c r="O29" s="656">
        <v>1253</v>
      </c>
      <c r="P29" s="656">
        <v>1269</v>
      </c>
      <c r="Q29" s="656">
        <v>1228.25</v>
      </c>
      <c r="R29" s="656">
        <v>1180.75</v>
      </c>
      <c r="S29" s="656">
        <v>1216.5</v>
      </c>
    </row>
    <row r="30" spans="1:19" ht="13" customHeight="1">
      <c r="A30" s="124"/>
      <c r="B30" s="28" t="s">
        <v>48</v>
      </c>
      <c r="C30" s="332">
        <v>3057</v>
      </c>
      <c r="D30" s="332">
        <v>3562</v>
      </c>
      <c r="E30" s="332">
        <v>3732</v>
      </c>
      <c r="F30" s="332">
        <v>3346</v>
      </c>
      <c r="G30" s="332">
        <v>3445</v>
      </c>
      <c r="H30" s="333">
        <v>3387</v>
      </c>
      <c r="I30" s="333">
        <v>3508</v>
      </c>
      <c r="J30" s="333">
        <v>3362</v>
      </c>
      <c r="K30" s="333">
        <v>3357</v>
      </c>
      <c r="L30" s="333">
        <v>3354</v>
      </c>
      <c r="M30" s="656">
        <v>3588</v>
      </c>
      <c r="N30" s="656">
        <v>4441</v>
      </c>
      <c r="O30" s="656">
        <v>3920</v>
      </c>
      <c r="P30" s="656">
        <v>3887</v>
      </c>
      <c r="Q30" s="656">
        <v>3631.1666666666665</v>
      </c>
      <c r="R30" s="656">
        <v>3479.3866666666668</v>
      </c>
      <c r="S30" s="656">
        <v>3692.4166666666665</v>
      </c>
    </row>
    <row r="31" spans="1:19" ht="13" customHeight="1" thickBot="1">
      <c r="A31" s="130"/>
      <c r="B31" s="775" t="s">
        <v>49</v>
      </c>
      <c r="C31" s="779">
        <v>1358</v>
      </c>
      <c r="D31" s="779">
        <v>1460</v>
      </c>
      <c r="E31" s="779">
        <v>1549</v>
      </c>
      <c r="F31" s="779">
        <v>1963</v>
      </c>
      <c r="G31" s="779">
        <v>2088</v>
      </c>
      <c r="H31" s="779">
        <v>2018</v>
      </c>
      <c r="I31" s="779">
        <v>2664</v>
      </c>
      <c r="J31" s="779">
        <v>2838</v>
      </c>
      <c r="K31" s="779">
        <v>3474</v>
      </c>
      <c r="L31" s="779">
        <v>3400</v>
      </c>
      <c r="M31" s="782">
        <v>2935</v>
      </c>
      <c r="N31" s="782">
        <v>1610</v>
      </c>
      <c r="O31" s="782">
        <v>1352</v>
      </c>
      <c r="P31" s="782">
        <v>1329</v>
      </c>
      <c r="Q31" s="782">
        <v>1354</v>
      </c>
      <c r="R31" s="782">
        <v>1005.6666666666666</v>
      </c>
      <c r="S31" s="782">
        <v>999.58333333333337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>
    <tabColor theme="9" tint="0.59999389629810485"/>
  </sheetPr>
  <dimension ref="A2:T6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59765625" style="123" customWidth="1"/>
    <col min="21" max="16384" width="7" style="123"/>
  </cols>
  <sheetData>
    <row r="2" spans="1:20" ht="13" customHeight="1">
      <c r="A2" s="343" t="s">
        <v>417</v>
      </c>
      <c r="B2" s="344"/>
    </row>
    <row r="3" spans="1:20" ht="13" customHeight="1">
      <c r="A3" s="345" t="s">
        <v>236</v>
      </c>
      <c r="B3" s="345"/>
    </row>
    <row r="4" spans="1:20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0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0" ht="15" customHeight="1">
      <c r="A6" s="1181" t="s">
        <v>96</v>
      </c>
      <c r="B6" s="1181"/>
      <c r="C6" s="772">
        <f t="shared" ref="C6:N6" si="0">(C8+C9+C10+C11+C12+C13+C14+C15+C16+C17+C18+C19+C20+C21+C22+C23+C24+C25+C26+C27+C28+C29+C30+C31)</f>
        <v>1236833</v>
      </c>
      <c r="D6" s="772">
        <f t="shared" si="0"/>
        <v>1346991</v>
      </c>
      <c r="E6" s="772">
        <f t="shared" si="0"/>
        <v>1455814</v>
      </c>
      <c r="F6" s="772">
        <f t="shared" si="0"/>
        <v>1565531</v>
      </c>
      <c r="G6" s="772">
        <f t="shared" si="0"/>
        <v>1652112</v>
      </c>
      <c r="H6" s="772">
        <f t="shared" si="0"/>
        <v>1678373</v>
      </c>
      <c r="I6" s="772">
        <f t="shared" si="0"/>
        <v>1755528</v>
      </c>
      <c r="J6" s="772">
        <f t="shared" si="0"/>
        <v>1790672</v>
      </c>
      <c r="K6" s="772">
        <f t="shared" si="0"/>
        <v>1807808</v>
      </c>
      <c r="L6" s="772">
        <f t="shared" si="0"/>
        <v>1840227</v>
      </c>
      <c r="M6" s="772">
        <f t="shared" si="0"/>
        <v>1903176</v>
      </c>
      <c r="N6" s="772">
        <f t="shared" si="0"/>
        <v>1954231</v>
      </c>
      <c r="O6" s="772">
        <f>(O8+O9+O10+O11+O12+O13+O14+O15+O16+O17+O18+O19+O20+O21+O22+O23+O24+O25+O26+O27+O28+O29+O30+O31)</f>
        <v>2013674</v>
      </c>
      <c r="P6" s="772">
        <f>(P8+P9+P10+P11+P12+P13+P14+P15+P16+P17+P18+P19+P20+P21+P22+P23+P24+P25+P26+P27+P28+P29+P30+P31)</f>
        <v>2067144</v>
      </c>
      <c r="Q6" s="772">
        <f>(Q8+Q9+Q10+Q11+Q12+Q13+Q14+Q15+Q16+Q17+Q18+Q19+Q20+Q21+Q22+Q23+Q24+Q25+Q26+Q27+Q28+Q29+Q30+Q31)</f>
        <v>2121365.8522205013</v>
      </c>
      <c r="R6" s="772">
        <f>(R8+R9+R10+R11+R12+R13+R14+R15+R16+R17+R18+R19+R20+R21+R22+R23+R24+R25+R26+R27+R28+R29+R30+R31)</f>
        <v>2135881.3208302036</v>
      </c>
      <c r="S6" s="772">
        <f>(S8+S9+S10+S11+S12+S13+S14+S15+S16+S17+S18+S19+S20+S21+S22+S23+S24+S25+S26+S27+S28+S29+S30+S31)</f>
        <v>2184934.5376475886</v>
      </c>
    </row>
    <row r="7" spans="1:20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0" ht="13" customHeight="1">
      <c r="A8" s="124"/>
      <c r="B8" s="28" t="s">
        <v>21</v>
      </c>
      <c r="C8" s="332">
        <v>362</v>
      </c>
      <c r="D8" s="332">
        <v>397</v>
      </c>
      <c r="E8" s="332">
        <v>421</v>
      </c>
      <c r="F8" s="332">
        <v>460</v>
      </c>
      <c r="G8" s="332">
        <v>517</v>
      </c>
      <c r="H8" s="332">
        <v>568</v>
      </c>
      <c r="I8" s="332">
        <v>601</v>
      </c>
      <c r="J8" s="332">
        <v>651</v>
      </c>
      <c r="K8" s="332">
        <v>790</v>
      </c>
      <c r="L8" s="332">
        <v>692</v>
      </c>
      <c r="M8" s="278">
        <v>659</v>
      </c>
      <c r="N8" s="278">
        <v>409</v>
      </c>
      <c r="O8" s="278">
        <v>412</v>
      </c>
      <c r="P8" s="278">
        <v>385</v>
      </c>
      <c r="Q8" s="278">
        <v>374.31659639999998</v>
      </c>
      <c r="R8" s="278">
        <v>343.13042999999999</v>
      </c>
      <c r="S8" s="278">
        <v>324.47107999999997</v>
      </c>
    </row>
    <row r="9" spans="1:20" ht="13" customHeight="1">
      <c r="A9" s="124"/>
      <c r="B9" s="28" t="s">
        <v>22</v>
      </c>
      <c r="C9" s="332">
        <v>29012</v>
      </c>
      <c r="D9" s="332">
        <v>33615</v>
      </c>
      <c r="E9" s="332">
        <v>35006</v>
      </c>
      <c r="F9" s="332">
        <v>36402</v>
      </c>
      <c r="G9" s="332">
        <v>37152</v>
      </c>
      <c r="H9" s="333">
        <v>31497</v>
      </c>
      <c r="I9" s="333">
        <v>43867</v>
      </c>
      <c r="J9" s="333">
        <v>47125</v>
      </c>
      <c r="K9" s="333">
        <v>47581</v>
      </c>
      <c r="L9" s="333">
        <v>50081</v>
      </c>
      <c r="M9" s="656">
        <v>41556</v>
      </c>
      <c r="N9" s="656">
        <v>42578</v>
      </c>
      <c r="O9" s="656">
        <v>37240</v>
      </c>
      <c r="P9" s="656">
        <v>41416</v>
      </c>
      <c r="Q9" s="656">
        <v>42121.71450830964</v>
      </c>
      <c r="R9" s="656">
        <v>42903.994588908441</v>
      </c>
      <c r="S9" s="656">
        <v>43392.219259376849</v>
      </c>
      <c r="T9" s="132"/>
    </row>
    <row r="10" spans="1:20" ht="13" customHeight="1">
      <c r="A10" s="124"/>
      <c r="B10" s="28" t="s">
        <v>23</v>
      </c>
      <c r="C10" s="332">
        <v>29656</v>
      </c>
      <c r="D10" s="332">
        <v>28602</v>
      </c>
      <c r="E10" s="332">
        <v>30980</v>
      </c>
      <c r="F10" s="332">
        <v>33397</v>
      </c>
      <c r="G10" s="332">
        <v>36814</v>
      </c>
      <c r="H10" s="333">
        <v>39517</v>
      </c>
      <c r="I10" s="333">
        <v>37262</v>
      </c>
      <c r="J10" s="333">
        <v>39291</v>
      </c>
      <c r="K10" s="333">
        <v>45080</v>
      </c>
      <c r="L10" s="333">
        <v>49837</v>
      </c>
      <c r="M10" s="333">
        <v>53136</v>
      </c>
      <c r="N10" s="333">
        <v>59215</v>
      </c>
      <c r="O10" s="333">
        <v>55426</v>
      </c>
      <c r="P10" s="333">
        <v>56242</v>
      </c>
      <c r="Q10" s="333">
        <v>56664.945999999996</v>
      </c>
      <c r="R10" s="333">
        <v>54175.9787</v>
      </c>
      <c r="S10" s="333">
        <v>48054.659976731207</v>
      </c>
      <c r="T10" s="132"/>
    </row>
    <row r="11" spans="1:20" ht="13" customHeight="1">
      <c r="A11" s="124"/>
      <c r="B11" s="28" t="s">
        <v>24</v>
      </c>
      <c r="C11" s="332">
        <v>79695</v>
      </c>
      <c r="D11" s="332">
        <v>90775</v>
      </c>
      <c r="E11" s="332">
        <v>94476</v>
      </c>
      <c r="F11" s="332">
        <v>99405</v>
      </c>
      <c r="G11" s="332">
        <v>98524</v>
      </c>
      <c r="H11" s="333">
        <v>100618</v>
      </c>
      <c r="I11" s="333">
        <v>113502</v>
      </c>
      <c r="J11" s="332">
        <v>116710</v>
      </c>
      <c r="K11" s="332">
        <v>118937</v>
      </c>
      <c r="L11" s="332">
        <v>121501</v>
      </c>
      <c r="M11" s="278">
        <v>125366</v>
      </c>
      <c r="N11" s="278">
        <v>129501</v>
      </c>
      <c r="O11" s="278">
        <v>132475</v>
      </c>
      <c r="P11" s="278">
        <v>135964</v>
      </c>
      <c r="Q11" s="278">
        <v>151171.35508000004</v>
      </c>
      <c r="R11" s="278">
        <v>157622.84043650003</v>
      </c>
      <c r="S11" s="278">
        <v>160701.33991999997</v>
      </c>
      <c r="T11" s="132"/>
    </row>
    <row r="12" spans="1:20" ht="13" customHeight="1">
      <c r="A12" s="124"/>
      <c r="B12" s="28" t="s">
        <v>25</v>
      </c>
      <c r="C12" s="332">
        <v>225648</v>
      </c>
      <c r="D12" s="332">
        <v>239969</v>
      </c>
      <c r="E12" s="332">
        <v>262632</v>
      </c>
      <c r="F12" s="332">
        <v>277900</v>
      </c>
      <c r="G12" s="332">
        <v>304884</v>
      </c>
      <c r="H12" s="332">
        <v>303449</v>
      </c>
      <c r="I12" s="332">
        <v>310629</v>
      </c>
      <c r="J12" s="332">
        <v>318594</v>
      </c>
      <c r="K12" s="332">
        <v>324862</v>
      </c>
      <c r="L12" s="332">
        <v>323687</v>
      </c>
      <c r="M12" s="278">
        <v>345029</v>
      </c>
      <c r="N12" s="278">
        <v>352076</v>
      </c>
      <c r="O12" s="278">
        <v>360200</v>
      </c>
      <c r="P12" s="278">
        <v>367092</v>
      </c>
      <c r="Q12" s="278">
        <v>383135.70026262605</v>
      </c>
      <c r="R12" s="278">
        <v>367230.58973561204</v>
      </c>
      <c r="S12" s="278">
        <v>380550.04370449198</v>
      </c>
      <c r="T12" s="132"/>
    </row>
    <row r="13" spans="1:20" ht="13" customHeight="1">
      <c r="A13" s="124"/>
      <c r="B13" s="28" t="s">
        <v>29</v>
      </c>
      <c r="C13" s="332">
        <v>58117</v>
      </c>
      <c r="D13" s="332">
        <v>59002</v>
      </c>
      <c r="E13" s="332">
        <v>62315</v>
      </c>
      <c r="F13" s="332">
        <v>65354</v>
      </c>
      <c r="G13" s="332">
        <v>75111</v>
      </c>
      <c r="H13" s="332">
        <v>75125</v>
      </c>
      <c r="I13" s="332">
        <v>74369</v>
      </c>
      <c r="J13" s="332">
        <v>76184</v>
      </c>
      <c r="K13" s="332">
        <v>80358</v>
      </c>
      <c r="L13" s="332">
        <v>76093</v>
      </c>
      <c r="M13" s="332">
        <v>79208</v>
      </c>
      <c r="N13" s="332">
        <v>83366</v>
      </c>
      <c r="O13" s="332">
        <v>93894</v>
      </c>
      <c r="P13" s="332">
        <v>97640</v>
      </c>
      <c r="Q13" s="332">
        <v>98574.14841210001</v>
      </c>
      <c r="R13" s="332">
        <v>100570.0498794</v>
      </c>
      <c r="S13" s="332">
        <v>103409.71310699999</v>
      </c>
      <c r="T13" s="132"/>
    </row>
    <row r="14" spans="1:20" ht="13" customHeight="1">
      <c r="A14" s="124"/>
      <c r="B14" s="28" t="s">
        <v>30</v>
      </c>
      <c r="C14" s="332">
        <v>17683</v>
      </c>
      <c r="D14" s="332">
        <v>17603</v>
      </c>
      <c r="E14" s="332">
        <v>18003</v>
      </c>
      <c r="F14" s="332">
        <v>17748</v>
      </c>
      <c r="G14" s="332">
        <v>16439</v>
      </c>
      <c r="H14" s="333">
        <v>16921</v>
      </c>
      <c r="I14" s="333">
        <v>16803</v>
      </c>
      <c r="J14" s="333">
        <v>17356</v>
      </c>
      <c r="K14" s="333">
        <v>16635</v>
      </c>
      <c r="L14" s="333">
        <v>17456</v>
      </c>
      <c r="M14" s="278">
        <v>15271</v>
      </c>
      <c r="N14" s="278">
        <v>15749</v>
      </c>
      <c r="O14" s="278">
        <v>16107</v>
      </c>
      <c r="P14" s="278">
        <v>18170</v>
      </c>
      <c r="Q14" s="278">
        <v>18180.571300000003</v>
      </c>
      <c r="R14" s="278">
        <v>18261.06485075827</v>
      </c>
      <c r="S14" s="278">
        <v>20090.646555324369</v>
      </c>
      <c r="T14" s="132"/>
    </row>
    <row r="15" spans="1:20" ht="13" customHeight="1">
      <c r="A15" s="124"/>
      <c r="B15" s="28" t="s">
        <v>31</v>
      </c>
      <c r="C15" s="332">
        <v>222553</v>
      </c>
      <c r="D15" s="332">
        <v>238193</v>
      </c>
      <c r="E15" s="332">
        <v>245491</v>
      </c>
      <c r="F15" s="332">
        <v>272994</v>
      </c>
      <c r="G15" s="332">
        <v>286719</v>
      </c>
      <c r="H15" s="333">
        <v>306876</v>
      </c>
      <c r="I15" s="333">
        <v>322678</v>
      </c>
      <c r="J15" s="333">
        <v>318263</v>
      </c>
      <c r="K15" s="333">
        <v>329311</v>
      </c>
      <c r="L15" s="333">
        <v>335970</v>
      </c>
      <c r="M15" s="278">
        <v>342846</v>
      </c>
      <c r="N15" s="278">
        <v>348518</v>
      </c>
      <c r="O15" s="278">
        <v>354148</v>
      </c>
      <c r="P15" s="278">
        <v>362066</v>
      </c>
      <c r="Q15" s="278">
        <v>352867.93064082501</v>
      </c>
      <c r="R15" s="278">
        <v>362239.61479589099</v>
      </c>
      <c r="S15" s="278">
        <v>364677.18417850503</v>
      </c>
      <c r="T15" s="132"/>
    </row>
    <row r="16" spans="1:20" ht="13" customHeight="1">
      <c r="A16" s="124"/>
      <c r="B16" s="28" t="s">
        <v>32</v>
      </c>
      <c r="C16" s="332">
        <v>17112</v>
      </c>
      <c r="D16" s="334">
        <v>18626</v>
      </c>
      <c r="E16" s="334">
        <v>20790</v>
      </c>
      <c r="F16" s="334">
        <v>23872</v>
      </c>
      <c r="G16" s="334">
        <v>27723</v>
      </c>
      <c r="H16" s="333">
        <v>30278</v>
      </c>
      <c r="I16" s="333">
        <v>32109</v>
      </c>
      <c r="J16" s="333">
        <v>35909</v>
      </c>
      <c r="K16" s="333">
        <v>43361</v>
      </c>
      <c r="L16" s="333">
        <v>48046</v>
      </c>
      <c r="M16" s="333">
        <v>51005</v>
      </c>
      <c r="N16" s="333">
        <v>57139</v>
      </c>
      <c r="O16" s="333">
        <v>64979</v>
      </c>
      <c r="P16" s="333">
        <v>66143</v>
      </c>
      <c r="Q16" s="333">
        <v>68271.025268700003</v>
      </c>
      <c r="R16" s="333">
        <v>78920.452980900009</v>
      </c>
      <c r="S16" s="333">
        <v>85602.637403936998</v>
      </c>
      <c r="T16" s="132"/>
    </row>
    <row r="17" spans="1:20" ht="13" customHeight="1">
      <c r="A17" s="124"/>
      <c r="B17" s="28" t="s">
        <v>33</v>
      </c>
      <c r="C17" s="332">
        <v>21338</v>
      </c>
      <c r="D17" s="332">
        <v>25715</v>
      </c>
      <c r="E17" s="332">
        <v>30707</v>
      </c>
      <c r="F17" s="332">
        <v>35193</v>
      </c>
      <c r="G17" s="332">
        <v>35814</v>
      </c>
      <c r="H17" s="333">
        <v>39413</v>
      </c>
      <c r="I17" s="333">
        <v>40474</v>
      </c>
      <c r="J17" s="333">
        <v>44517</v>
      </c>
      <c r="K17" s="333">
        <v>39187</v>
      </c>
      <c r="L17" s="333">
        <v>38576</v>
      </c>
      <c r="M17" s="278">
        <v>42249</v>
      </c>
      <c r="N17" s="278">
        <v>44955</v>
      </c>
      <c r="O17" s="278">
        <v>48243</v>
      </c>
      <c r="P17" s="278">
        <v>49492</v>
      </c>
      <c r="Q17" s="278">
        <v>54681.512412005999</v>
      </c>
      <c r="R17" s="278">
        <v>58774.760252153996</v>
      </c>
      <c r="S17" s="278">
        <v>60173.606383776001</v>
      </c>
      <c r="T17" s="132"/>
    </row>
    <row r="18" spans="1:20" ht="13" customHeight="1">
      <c r="A18" s="124"/>
      <c r="B18" s="28" t="s">
        <v>34</v>
      </c>
      <c r="C18" s="332">
        <v>18055</v>
      </c>
      <c r="D18" s="332">
        <v>18298</v>
      </c>
      <c r="E18" s="332">
        <v>18532</v>
      </c>
      <c r="F18" s="332">
        <v>18672</v>
      </c>
      <c r="G18" s="332">
        <v>18021</v>
      </c>
      <c r="H18" s="333">
        <v>18178</v>
      </c>
      <c r="I18" s="333">
        <v>18249</v>
      </c>
      <c r="J18" s="333">
        <v>25461</v>
      </c>
      <c r="K18" s="333">
        <v>24602</v>
      </c>
      <c r="L18" s="333">
        <v>24127</v>
      </c>
      <c r="M18" s="278">
        <v>26339</v>
      </c>
      <c r="N18" s="278">
        <v>25296</v>
      </c>
      <c r="O18" s="278">
        <v>32145</v>
      </c>
      <c r="P18" s="278">
        <v>31232</v>
      </c>
      <c r="Q18" s="278">
        <v>34999.069031432002</v>
      </c>
      <c r="R18" s="278">
        <v>38241.537055460998</v>
      </c>
      <c r="S18" s="278">
        <v>38819.700320454009</v>
      </c>
      <c r="T18" s="132"/>
    </row>
    <row r="19" spans="1:20" ht="13" customHeight="1">
      <c r="A19" s="124"/>
      <c r="B19" s="28" t="s">
        <v>35</v>
      </c>
      <c r="C19" s="332">
        <v>18612</v>
      </c>
      <c r="D19" s="332">
        <v>19206</v>
      </c>
      <c r="E19" s="332">
        <v>20850</v>
      </c>
      <c r="F19" s="332">
        <v>23613</v>
      </c>
      <c r="G19" s="332">
        <v>27223</v>
      </c>
      <c r="H19" s="333">
        <v>31111</v>
      </c>
      <c r="I19" s="333">
        <v>39435</v>
      </c>
      <c r="J19" s="333">
        <v>42385</v>
      </c>
      <c r="K19" s="333">
        <v>46276</v>
      </c>
      <c r="L19" s="333">
        <v>46710</v>
      </c>
      <c r="M19" s="278">
        <v>47870</v>
      </c>
      <c r="N19" s="278">
        <v>51250</v>
      </c>
      <c r="O19" s="278">
        <v>52094</v>
      </c>
      <c r="P19" s="278">
        <v>53135</v>
      </c>
      <c r="Q19" s="278">
        <v>57189.615938706011</v>
      </c>
      <c r="R19" s="278">
        <v>58617.823832999995</v>
      </c>
      <c r="S19" s="278">
        <v>59726.242538100014</v>
      </c>
      <c r="T19" s="132"/>
    </row>
    <row r="20" spans="1:20" ht="13" customHeight="1">
      <c r="A20" s="124"/>
      <c r="B20" s="28" t="s">
        <v>36</v>
      </c>
      <c r="C20" s="332">
        <v>13276</v>
      </c>
      <c r="D20" s="332">
        <v>14808</v>
      </c>
      <c r="E20" s="332">
        <v>15820</v>
      </c>
      <c r="F20" s="332">
        <v>16073</v>
      </c>
      <c r="G20" s="332">
        <v>15876</v>
      </c>
      <c r="H20" s="333">
        <v>17193</v>
      </c>
      <c r="I20" s="333">
        <v>20183</v>
      </c>
      <c r="J20" s="333">
        <v>24180</v>
      </c>
      <c r="K20" s="333">
        <v>22443</v>
      </c>
      <c r="L20" s="333">
        <v>22555</v>
      </c>
      <c r="M20" s="278">
        <v>24890</v>
      </c>
      <c r="N20" s="278">
        <v>20916</v>
      </c>
      <c r="O20" s="278">
        <v>21810</v>
      </c>
      <c r="P20" s="278">
        <v>23675</v>
      </c>
      <c r="Q20" s="278">
        <v>23253.801153102009</v>
      </c>
      <c r="R20" s="278">
        <v>22796.7886315</v>
      </c>
      <c r="S20" s="278">
        <v>22553.269700000001</v>
      </c>
      <c r="T20" s="132"/>
    </row>
    <row r="21" spans="1:20" ht="13" customHeight="1">
      <c r="A21" s="124"/>
      <c r="B21" s="28" t="s">
        <v>37</v>
      </c>
      <c r="C21" s="332">
        <v>296833</v>
      </c>
      <c r="D21" s="332">
        <v>328025</v>
      </c>
      <c r="E21" s="332">
        <v>365749</v>
      </c>
      <c r="F21" s="332">
        <v>379884</v>
      </c>
      <c r="G21" s="332">
        <v>387317</v>
      </c>
      <c r="H21" s="333">
        <v>355013</v>
      </c>
      <c r="I21" s="333">
        <v>363668</v>
      </c>
      <c r="J21" s="333">
        <v>352406</v>
      </c>
      <c r="K21" s="333">
        <v>315380</v>
      </c>
      <c r="L21" s="333">
        <v>325253</v>
      </c>
      <c r="M21" s="278">
        <v>335534</v>
      </c>
      <c r="N21" s="278">
        <v>348889</v>
      </c>
      <c r="O21" s="278">
        <v>353749</v>
      </c>
      <c r="P21" s="278">
        <v>363930</v>
      </c>
      <c r="Q21" s="278">
        <v>357459.77828999999</v>
      </c>
      <c r="R21" s="278">
        <v>358534.99282000004</v>
      </c>
      <c r="S21" s="278">
        <v>358697.13757999998</v>
      </c>
      <c r="T21" s="132"/>
    </row>
    <row r="22" spans="1:20" ht="13" customHeight="1">
      <c r="A22" s="124"/>
      <c r="B22" s="28" t="s">
        <v>38</v>
      </c>
      <c r="C22" s="332">
        <v>16361</v>
      </c>
      <c r="D22" s="332">
        <v>16034</v>
      </c>
      <c r="E22" s="332">
        <v>15270</v>
      </c>
      <c r="F22" s="332">
        <v>15342</v>
      </c>
      <c r="G22" s="332">
        <v>15123</v>
      </c>
      <c r="H22" s="333">
        <v>15262</v>
      </c>
      <c r="I22" s="333">
        <v>15212</v>
      </c>
      <c r="J22" s="333">
        <v>14737</v>
      </c>
      <c r="K22" s="333">
        <v>17539</v>
      </c>
      <c r="L22" s="333">
        <v>16273</v>
      </c>
      <c r="M22" s="278">
        <v>15891</v>
      </c>
      <c r="N22" s="278">
        <v>16222</v>
      </c>
      <c r="O22" s="278">
        <v>16648</v>
      </c>
      <c r="P22" s="278">
        <v>16966</v>
      </c>
      <c r="Q22" s="278">
        <v>17576.1958104</v>
      </c>
      <c r="R22" s="278">
        <v>17617.130630600001</v>
      </c>
      <c r="S22" s="278">
        <v>17974.922190290003</v>
      </c>
      <c r="T22" s="132"/>
    </row>
    <row r="23" spans="1:20" ht="13" customHeight="1">
      <c r="A23" s="124"/>
      <c r="B23" s="28" t="s">
        <v>39</v>
      </c>
      <c r="C23" s="332">
        <v>21868</v>
      </c>
      <c r="D23" s="332">
        <v>22100</v>
      </c>
      <c r="E23" s="332">
        <v>22863</v>
      </c>
      <c r="F23" s="332">
        <v>23223</v>
      </c>
      <c r="G23" s="332">
        <v>25982</v>
      </c>
      <c r="H23" s="333">
        <v>26224</v>
      </c>
      <c r="I23" s="333">
        <v>26356</v>
      </c>
      <c r="J23" s="333">
        <v>24983</v>
      </c>
      <c r="K23" s="333">
        <v>25138</v>
      </c>
      <c r="L23" s="333">
        <v>25042</v>
      </c>
      <c r="M23" s="278">
        <v>23487</v>
      </c>
      <c r="N23" s="278">
        <v>23610</v>
      </c>
      <c r="O23" s="278">
        <v>23406</v>
      </c>
      <c r="P23" s="278">
        <v>23452</v>
      </c>
      <c r="Q23" s="278">
        <v>24451.253937000005</v>
      </c>
      <c r="R23" s="278">
        <v>24486.999389100001</v>
      </c>
      <c r="S23" s="278">
        <v>23998.151576916003</v>
      </c>
      <c r="T23" s="132"/>
    </row>
    <row r="24" spans="1:20" ht="13" customHeight="1">
      <c r="A24" s="124"/>
      <c r="B24" s="28" t="s">
        <v>40</v>
      </c>
      <c r="C24" s="332">
        <v>22805</v>
      </c>
      <c r="D24" s="332">
        <v>22700</v>
      </c>
      <c r="E24" s="332">
        <v>24626</v>
      </c>
      <c r="F24" s="332">
        <v>33825</v>
      </c>
      <c r="G24" s="332">
        <v>40950</v>
      </c>
      <c r="H24" s="333">
        <v>43482</v>
      </c>
      <c r="I24" s="333">
        <v>50138</v>
      </c>
      <c r="J24" s="333">
        <v>51424</v>
      </c>
      <c r="K24" s="333">
        <v>50147</v>
      </c>
      <c r="L24" s="333">
        <v>51788</v>
      </c>
      <c r="M24" s="278">
        <v>47122</v>
      </c>
      <c r="N24" s="278">
        <v>45151</v>
      </c>
      <c r="O24" s="278">
        <v>57449</v>
      </c>
      <c r="P24" s="278">
        <v>56910</v>
      </c>
      <c r="Q24" s="278">
        <v>66387.474301499999</v>
      </c>
      <c r="R24" s="278">
        <v>52260.540288899996</v>
      </c>
      <c r="S24" s="278">
        <v>60206.260619658424</v>
      </c>
      <c r="T24" s="132"/>
    </row>
    <row r="25" spans="1:20" ht="13" customHeight="1">
      <c r="A25" s="124"/>
      <c r="B25" s="28" t="s">
        <v>41</v>
      </c>
      <c r="C25" s="332">
        <v>29143</v>
      </c>
      <c r="D25" s="332">
        <v>34380</v>
      </c>
      <c r="E25" s="332">
        <v>39401</v>
      </c>
      <c r="F25" s="332">
        <v>43526</v>
      </c>
      <c r="G25" s="332">
        <v>42248</v>
      </c>
      <c r="H25" s="332">
        <v>42392</v>
      </c>
      <c r="I25" s="332">
        <v>40770</v>
      </c>
      <c r="J25" s="332">
        <v>33104</v>
      </c>
      <c r="K25" s="332">
        <v>32122</v>
      </c>
      <c r="L25" s="332">
        <v>32593</v>
      </c>
      <c r="M25" s="278">
        <v>32659</v>
      </c>
      <c r="N25" s="278">
        <v>32365</v>
      </c>
      <c r="O25" s="278">
        <v>32468</v>
      </c>
      <c r="P25" s="278">
        <v>32982</v>
      </c>
      <c r="Q25" s="278">
        <v>33399.52044</v>
      </c>
      <c r="R25" s="278">
        <v>33475.562129999998</v>
      </c>
      <c r="S25" s="278">
        <v>33244.0841</v>
      </c>
      <c r="T25" s="132"/>
    </row>
    <row r="26" spans="1:20" ht="13" customHeight="1">
      <c r="A26" s="124"/>
      <c r="B26" s="28" t="s">
        <v>44</v>
      </c>
      <c r="C26" s="332">
        <v>30479</v>
      </c>
      <c r="D26" s="332">
        <v>35953</v>
      </c>
      <c r="E26" s="332">
        <v>41622</v>
      </c>
      <c r="F26" s="332">
        <v>47739</v>
      </c>
      <c r="G26" s="332">
        <v>50955</v>
      </c>
      <c r="H26" s="333">
        <v>68452</v>
      </c>
      <c r="I26" s="333">
        <v>65242</v>
      </c>
      <c r="J26" s="333">
        <v>77621</v>
      </c>
      <c r="K26" s="333">
        <v>93148</v>
      </c>
      <c r="L26" s="333">
        <v>95633</v>
      </c>
      <c r="M26" s="278">
        <v>104016</v>
      </c>
      <c r="N26" s="278">
        <v>102458</v>
      </c>
      <c r="O26" s="278">
        <v>102227</v>
      </c>
      <c r="P26" s="278">
        <v>106028</v>
      </c>
      <c r="Q26" s="278">
        <v>110781.09178290001</v>
      </c>
      <c r="R26" s="278">
        <v>116111.23140780002</v>
      </c>
      <c r="S26" s="278">
        <v>123961.34230560005</v>
      </c>
      <c r="T26" s="132"/>
    </row>
    <row r="27" spans="1:20" ht="13" customHeight="1">
      <c r="A27" s="124"/>
      <c r="B27" s="28" t="s">
        <v>45</v>
      </c>
      <c r="C27" s="332">
        <v>49453</v>
      </c>
      <c r="D27" s="332">
        <v>62011</v>
      </c>
      <c r="E27" s="332">
        <v>66065</v>
      </c>
      <c r="F27" s="332">
        <v>67951</v>
      </c>
      <c r="G27" s="332">
        <v>71047</v>
      </c>
      <c r="H27" s="333">
        <v>76907</v>
      </c>
      <c r="I27" s="333">
        <v>79038</v>
      </c>
      <c r="J27" s="333">
        <v>85832</v>
      </c>
      <c r="K27" s="333">
        <v>91287</v>
      </c>
      <c r="L27" s="333">
        <v>95416</v>
      </c>
      <c r="M27" s="278">
        <v>106953</v>
      </c>
      <c r="N27" s="278">
        <v>110465</v>
      </c>
      <c r="O27" s="278">
        <v>114671</v>
      </c>
      <c r="P27" s="278">
        <v>119855</v>
      </c>
      <c r="Q27" s="278">
        <v>127009.357</v>
      </c>
      <c r="R27" s="278">
        <v>131755.89522000001</v>
      </c>
      <c r="S27" s="278">
        <v>137327.14674999999</v>
      </c>
      <c r="T27" s="132"/>
    </row>
    <row r="28" spans="1:20" ht="13" customHeight="1">
      <c r="A28" s="124"/>
      <c r="B28" s="123" t="s">
        <v>46</v>
      </c>
      <c r="C28" s="332">
        <v>12182</v>
      </c>
      <c r="D28" s="332">
        <v>13426</v>
      </c>
      <c r="E28" s="332">
        <v>15501</v>
      </c>
      <c r="F28" s="332">
        <v>23080</v>
      </c>
      <c r="G28" s="332">
        <v>27399</v>
      </c>
      <c r="H28" s="333">
        <v>29321</v>
      </c>
      <c r="I28" s="333">
        <v>32955</v>
      </c>
      <c r="J28" s="333">
        <v>32037</v>
      </c>
      <c r="K28" s="333">
        <v>31344</v>
      </c>
      <c r="L28" s="333">
        <v>31341</v>
      </c>
      <c r="M28" s="656">
        <v>31038</v>
      </c>
      <c r="N28" s="656">
        <v>32811</v>
      </c>
      <c r="O28" s="656">
        <v>33764</v>
      </c>
      <c r="P28" s="656">
        <v>34990</v>
      </c>
      <c r="Q28" s="656">
        <v>33766.155281430008</v>
      </c>
      <c r="R28" s="656">
        <v>32696.628652700005</v>
      </c>
      <c r="S28" s="656">
        <v>34182.733133250003</v>
      </c>
      <c r="T28" s="132"/>
    </row>
    <row r="29" spans="1:20" ht="13" customHeight="1">
      <c r="A29" s="124"/>
      <c r="B29" s="29" t="s">
        <v>47</v>
      </c>
      <c r="C29" s="332">
        <v>1246</v>
      </c>
      <c r="D29" s="332">
        <v>1439</v>
      </c>
      <c r="E29" s="332">
        <v>1842</v>
      </c>
      <c r="F29" s="332">
        <v>2198</v>
      </c>
      <c r="G29" s="332">
        <v>2414</v>
      </c>
      <c r="H29" s="333">
        <v>2527</v>
      </c>
      <c r="I29" s="333">
        <v>3181</v>
      </c>
      <c r="J29" s="333">
        <v>2767</v>
      </c>
      <c r="K29" s="333">
        <v>2533</v>
      </c>
      <c r="L29" s="333">
        <v>2437</v>
      </c>
      <c r="M29" s="656">
        <v>2280</v>
      </c>
      <c r="N29" s="656">
        <v>2144</v>
      </c>
      <c r="O29" s="656">
        <v>2198</v>
      </c>
      <c r="P29" s="656">
        <v>2018</v>
      </c>
      <c r="Q29" s="656">
        <v>1765.5585042</v>
      </c>
      <c r="R29" s="656">
        <v>1612.2585276000002</v>
      </c>
      <c r="S29" s="656">
        <v>1482.1020144000004</v>
      </c>
      <c r="T29" s="132"/>
    </row>
    <row r="30" spans="1:20" ht="13" customHeight="1">
      <c r="A30" s="124"/>
      <c r="B30" s="28" t="s">
        <v>48</v>
      </c>
      <c r="C30" s="332">
        <v>3153</v>
      </c>
      <c r="D30" s="332">
        <v>3693</v>
      </c>
      <c r="E30" s="332">
        <v>4024</v>
      </c>
      <c r="F30" s="332">
        <v>4600</v>
      </c>
      <c r="G30" s="332">
        <v>4806</v>
      </c>
      <c r="H30" s="333">
        <v>4986</v>
      </c>
      <c r="I30" s="333">
        <v>5081</v>
      </c>
      <c r="J30" s="333">
        <v>4921</v>
      </c>
      <c r="K30" s="333">
        <v>4908</v>
      </c>
      <c r="L30" s="333">
        <v>4910</v>
      </c>
      <c r="M30" s="656">
        <v>5119</v>
      </c>
      <c r="N30" s="656">
        <v>7340</v>
      </c>
      <c r="O30" s="656">
        <v>6399</v>
      </c>
      <c r="P30" s="656">
        <v>5835</v>
      </c>
      <c r="Q30" s="656">
        <v>5596.2894332032893</v>
      </c>
      <c r="R30" s="656">
        <v>5165.5851734299995</v>
      </c>
      <c r="S30" s="656">
        <v>4415.3832996390001</v>
      </c>
      <c r="T30" s="132"/>
    </row>
    <row r="31" spans="1:20" ht="13" customHeight="1" thickBot="1">
      <c r="A31" s="130"/>
      <c r="B31" s="775" t="s">
        <v>49</v>
      </c>
      <c r="C31" s="779">
        <v>2191</v>
      </c>
      <c r="D31" s="779">
        <v>2421</v>
      </c>
      <c r="E31" s="779">
        <v>2828</v>
      </c>
      <c r="F31" s="779">
        <v>3080</v>
      </c>
      <c r="G31" s="779">
        <v>3054</v>
      </c>
      <c r="H31" s="779">
        <v>3063</v>
      </c>
      <c r="I31" s="779">
        <v>3726</v>
      </c>
      <c r="J31" s="779">
        <v>4214</v>
      </c>
      <c r="K31" s="779">
        <v>4839</v>
      </c>
      <c r="L31" s="779">
        <v>4210</v>
      </c>
      <c r="M31" s="782">
        <v>3653</v>
      </c>
      <c r="N31" s="782">
        <v>1808</v>
      </c>
      <c r="O31" s="782">
        <v>1522</v>
      </c>
      <c r="P31" s="782">
        <v>1526</v>
      </c>
      <c r="Q31" s="782">
        <v>1687.4708356610001</v>
      </c>
      <c r="R31" s="782">
        <v>1465.8704199890001</v>
      </c>
      <c r="S31" s="782">
        <v>1369.5399501390002</v>
      </c>
      <c r="T31" s="132"/>
    </row>
    <row r="32" spans="1:20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R35" s="106"/>
    </row>
    <row r="36" spans="1:19" ht="13" customHeight="1">
      <c r="R36" s="108"/>
    </row>
    <row r="37" spans="1:19" ht="13" customHeight="1">
      <c r="R37" s="106"/>
    </row>
    <row r="38" spans="1:19" ht="13" customHeight="1">
      <c r="R38" s="106"/>
    </row>
    <row r="39" spans="1:19" ht="13" customHeight="1">
      <c r="R39" s="99"/>
    </row>
    <row r="40" spans="1:19" ht="13" customHeight="1">
      <c r="R40" s="106"/>
    </row>
    <row r="41" spans="1:19" ht="13" customHeight="1">
      <c r="R41" s="106"/>
    </row>
    <row r="42" spans="1:19" ht="13" customHeight="1">
      <c r="R42" s="106"/>
    </row>
    <row r="43" spans="1:19" ht="13" customHeight="1">
      <c r="R43" s="106"/>
    </row>
    <row r="44" spans="1:19" ht="13" customHeight="1">
      <c r="R44" s="106"/>
    </row>
    <row r="45" spans="1:19" ht="13" customHeight="1">
      <c r="R45" s="106"/>
    </row>
    <row r="46" spans="1:19" ht="13" customHeight="1">
      <c r="R46" s="106"/>
    </row>
    <row r="47" spans="1:19" ht="13" customHeight="1">
      <c r="R47" s="106"/>
    </row>
    <row r="48" spans="1:19" ht="13" customHeight="1">
      <c r="R48" s="106"/>
    </row>
    <row r="49" spans="18:18" ht="13" customHeight="1">
      <c r="R49" s="106"/>
    </row>
    <row r="50" spans="18:18" ht="13" customHeight="1">
      <c r="R50" s="106"/>
    </row>
    <row r="51" spans="18:18" ht="13" customHeight="1">
      <c r="R51" s="106"/>
    </row>
    <row r="52" spans="18:18" ht="13" customHeight="1">
      <c r="R52" s="99"/>
    </row>
    <row r="53" spans="18:18" ht="13" customHeight="1">
      <c r="R53" s="106"/>
    </row>
    <row r="54" spans="18:18" ht="13" customHeight="1">
      <c r="R54" s="106"/>
    </row>
    <row r="55" spans="18:18" ht="13" customHeight="1">
      <c r="R55" s="106"/>
    </row>
    <row r="56" spans="18:18" ht="13" customHeight="1">
      <c r="R56" s="106"/>
    </row>
    <row r="57" spans="18:18" ht="13" customHeight="1">
      <c r="R57" s="106"/>
    </row>
    <row r="58" spans="18:18" ht="13" customHeight="1" thickBot="1">
      <c r="R58" s="110"/>
    </row>
    <row r="59" spans="18:18" ht="13" customHeight="1">
      <c r="R59" s="12"/>
    </row>
    <row r="60" spans="18:18" ht="13" customHeight="1">
      <c r="R60" s="12"/>
    </row>
    <row r="61" spans="18:18" ht="13" customHeight="1">
      <c r="R61" s="112"/>
    </row>
    <row r="62" spans="18:18" ht="13" customHeight="1">
      <c r="R62" s="9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>
    <tabColor theme="9" tint="0.59999389629810485"/>
  </sheetPr>
  <dimension ref="A2:T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6.796875" style="123" customWidth="1"/>
    <col min="21" max="16384" width="7" style="123"/>
  </cols>
  <sheetData>
    <row r="2" spans="1:20" ht="13" customHeight="1">
      <c r="A2" s="343" t="s">
        <v>418</v>
      </c>
      <c r="B2" s="344"/>
    </row>
    <row r="3" spans="1:20" ht="13" customHeight="1">
      <c r="A3" s="345" t="s">
        <v>558</v>
      </c>
      <c r="B3" s="345"/>
      <c r="O3" s="260"/>
      <c r="P3" s="260"/>
      <c r="Q3" s="260"/>
    </row>
    <row r="4" spans="1:20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0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  <c r="T5" s="261"/>
    </row>
    <row r="6" spans="1:20" ht="15" customHeight="1">
      <c r="A6" s="1179" t="s">
        <v>103</v>
      </c>
      <c r="B6" s="1179"/>
      <c r="C6" s="768">
        <v>0.84</v>
      </c>
      <c r="D6" s="768">
        <v>0.84</v>
      </c>
      <c r="E6" s="768">
        <v>0.83</v>
      </c>
      <c r="F6" s="768">
        <v>0.89</v>
      </c>
      <c r="G6" s="768">
        <v>0.94</v>
      </c>
      <c r="H6" s="768">
        <v>0.95</v>
      </c>
      <c r="I6" s="768">
        <v>0.98</v>
      </c>
      <c r="J6" s="768">
        <v>1.04</v>
      </c>
      <c r="K6" s="768">
        <v>1.1000000000000001</v>
      </c>
      <c r="L6" s="768">
        <v>1.1499999999999999</v>
      </c>
      <c r="M6" s="768">
        <v>1.18</v>
      </c>
      <c r="N6" s="768">
        <v>1.2</v>
      </c>
      <c r="O6" s="768">
        <v>1.24</v>
      </c>
      <c r="P6" s="768">
        <v>1.27</v>
      </c>
      <c r="Q6" s="768">
        <v>1.3</v>
      </c>
      <c r="R6" s="768">
        <v>1.3345027418965019</v>
      </c>
      <c r="S6" s="768">
        <v>1.400790845746722</v>
      </c>
    </row>
    <row r="7" spans="1:20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20" ht="13" customHeight="1">
      <c r="A8" s="124"/>
      <c r="B8" s="28" t="s">
        <v>21</v>
      </c>
      <c r="C8" s="356">
        <v>1.41</v>
      </c>
      <c r="D8" s="356">
        <v>1.46</v>
      </c>
      <c r="E8" s="356">
        <v>1.56</v>
      </c>
      <c r="F8" s="356">
        <v>1.54</v>
      </c>
      <c r="G8" s="356">
        <v>1.53</v>
      </c>
      <c r="H8" s="356">
        <v>1.26</v>
      </c>
      <c r="I8" s="356">
        <v>1.25</v>
      </c>
      <c r="J8" s="356">
        <v>1.3</v>
      </c>
      <c r="K8" s="356">
        <v>1.61</v>
      </c>
      <c r="L8" s="356">
        <v>1.77</v>
      </c>
      <c r="M8" s="356">
        <v>1.87</v>
      </c>
      <c r="N8" s="356">
        <v>1.88</v>
      </c>
      <c r="O8" s="356">
        <v>1.75</v>
      </c>
      <c r="P8" s="356">
        <v>1.84</v>
      </c>
      <c r="Q8" s="356">
        <v>1.94</v>
      </c>
      <c r="R8" s="356">
        <v>1.941747572815534</v>
      </c>
      <c r="S8" s="356">
        <v>1.9956908679261525</v>
      </c>
    </row>
    <row r="9" spans="1:20" ht="13" customHeight="1">
      <c r="A9" s="124"/>
      <c r="B9" s="28" t="s">
        <v>22</v>
      </c>
      <c r="C9" s="356">
        <v>1.03</v>
      </c>
      <c r="D9" s="356">
        <v>1.05</v>
      </c>
      <c r="E9" s="356">
        <v>1.03</v>
      </c>
      <c r="F9" s="356">
        <v>1.07</v>
      </c>
      <c r="G9" s="356">
        <v>1.18</v>
      </c>
      <c r="H9" s="356">
        <v>1.0900000000000001</v>
      </c>
      <c r="I9" s="356">
        <v>1.05</v>
      </c>
      <c r="J9" s="356">
        <v>1.27</v>
      </c>
      <c r="K9" s="356">
        <v>1.4</v>
      </c>
      <c r="L9" s="356">
        <v>1.46</v>
      </c>
      <c r="M9" s="356">
        <v>1.44</v>
      </c>
      <c r="N9" s="356">
        <v>1.54</v>
      </c>
      <c r="O9" s="356">
        <v>1.58</v>
      </c>
      <c r="P9" s="356">
        <v>1.64</v>
      </c>
      <c r="Q9" s="356">
        <v>1.74</v>
      </c>
      <c r="R9" s="356">
        <v>1.7870016206655726</v>
      </c>
      <c r="S9" s="356">
        <v>1.7982878530483335</v>
      </c>
    </row>
    <row r="10" spans="1:20" ht="13" customHeight="1">
      <c r="A10" s="124"/>
      <c r="B10" s="28" t="s">
        <v>23</v>
      </c>
      <c r="C10" s="356">
        <v>0.77</v>
      </c>
      <c r="D10" s="356">
        <v>0.7</v>
      </c>
      <c r="E10" s="356">
        <v>0.73</v>
      </c>
      <c r="F10" s="356">
        <v>0.9</v>
      </c>
      <c r="G10" s="356">
        <v>0.94</v>
      </c>
      <c r="H10" s="356">
        <v>0.94</v>
      </c>
      <c r="I10" s="356">
        <v>0.96</v>
      </c>
      <c r="J10" s="356">
        <v>1.01</v>
      </c>
      <c r="K10" s="356">
        <v>1.1599999999999999</v>
      </c>
      <c r="L10" s="356">
        <v>1.31</v>
      </c>
      <c r="M10" s="356">
        <v>1.19</v>
      </c>
      <c r="N10" s="356">
        <v>1.21</v>
      </c>
      <c r="O10" s="356">
        <v>1.19</v>
      </c>
      <c r="P10" s="356">
        <v>1.26</v>
      </c>
      <c r="Q10" s="356">
        <v>1.29</v>
      </c>
      <c r="R10" s="356">
        <v>1.2966496166072885</v>
      </c>
      <c r="S10" s="356">
        <v>1.3320879646956501</v>
      </c>
    </row>
    <row r="11" spans="1:20" ht="13" customHeight="1">
      <c r="A11" s="124"/>
      <c r="B11" s="28" t="s">
        <v>24</v>
      </c>
      <c r="C11" s="356">
        <v>0.88</v>
      </c>
      <c r="D11" s="356">
        <v>0.89</v>
      </c>
      <c r="E11" s="356">
        <v>0.82</v>
      </c>
      <c r="F11" s="356">
        <v>0.84</v>
      </c>
      <c r="G11" s="356">
        <v>0.83</v>
      </c>
      <c r="H11" s="356">
        <v>0.82</v>
      </c>
      <c r="I11" s="356">
        <v>0.84</v>
      </c>
      <c r="J11" s="356">
        <v>0.88</v>
      </c>
      <c r="K11" s="356">
        <v>1.1399999999999999</v>
      </c>
      <c r="L11" s="356">
        <v>1.1399999999999999</v>
      </c>
      <c r="M11" s="356">
        <v>1.1399999999999999</v>
      </c>
      <c r="N11" s="356">
        <v>1.1100000000000001</v>
      </c>
      <c r="O11" s="356">
        <v>1.1200000000000001</v>
      </c>
      <c r="P11" s="356">
        <v>1.1499999999999999</v>
      </c>
      <c r="Q11" s="356">
        <v>1.2</v>
      </c>
      <c r="R11" s="356">
        <v>1.3836848537567163</v>
      </c>
      <c r="S11" s="356">
        <v>1.4947584052109406</v>
      </c>
    </row>
    <row r="12" spans="1:20" ht="13" customHeight="1">
      <c r="A12" s="124"/>
      <c r="B12" s="28" t="s">
        <v>25</v>
      </c>
      <c r="C12" s="356">
        <v>0.69</v>
      </c>
      <c r="D12" s="356">
        <v>0.71</v>
      </c>
      <c r="E12" s="356">
        <v>0.71</v>
      </c>
      <c r="F12" s="356">
        <v>0.74</v>
      </c>
      <c r="G12" s="356">
        <v>0.81</v>
      </c>
      <c r="H12" s="356">
        <v>0.79</v>
      </c>
      <c r="I12" s="356">
        <v>0.84</v>
      </c>
      <c r="J12" s="356">
        <v>0.87</v>
      </c>
      <c r="K12" s="356">
        <v>0.91</v>
      </c>
      <c r="L12" s="356">
        <v>0.97</v>
      </c>
      <c r="M12" s="356">
        <v>1.02</v>
      </c>
      <c r="N12" s="356">
        <v>1.08</v>
      </c>
      <c r="O12" s="356">
        <v>1.2</v>
      </c>
      <c r="P12" s="356">
        <v>1.21</v>
      </c>
      <c r="Q12" s="356">
        <v>1.23</v>
      </c>
      <c r="R12" s="356">
        <v>1.2476005951891842</v>
      </c>
      <c r="S12" s="356">
        <v>1.3041607328839304</v>
      </c>
    </row>
    <row r="13" spans="1:20" ht="13" customHeight="1">
      <c r="A13" s="124"/>
      <c r="B13" s="28" t="s">
        <v>29</v>
      </c>
      <c r="C13" s="356">
        <v>0.92</v>
      </c>
      <c r="D13" s="356">
        <v>0.89</v>
      </c>
      <c r="E13" s="356">
        <v>0.86</v>
      </c>
      <c r="F13" s="356">
        <v>0.75</v>
      </c>
      <c r="G13" s="356">
        <v>0.8</v>
      </c>
      <c r="H13" s="356">
        <v>0.82</v>
      </c>
      <c r="I13" s="356">
        <v>0.99</v>
      </c>
      <c r="J13" s="356">
        <v>0.99</v>
      </c>
      <c r="K13" s="356">
        <v>1</v>
      </c>
      <c r="L13" s="356">
        <v>0.92</v>
      </c>
      <c r="M13" s="356">
        <v>0.97</v>
      </c>
      <c r="N13" s="356">
        <v>1.04</v>
      </c>
      <c r="O13" s="356">
        <v>1.1399999999999999</v>
      </c>
      <c r="P13" s="356">
        <v>1.19</v>
      </c>
      <c r="Q13" s="356">
        <v>1.29</v>
      </c>
      <c r="R13" s="356">
        <v>1.2982326777080624</v>
      </c>
      <c r="S13" s="356">
        <v>1.3261754425991636</v>
      </c>
    </row>
    <row r="14" spans="1:20" ht="13" customHeight="1">
      <c r="A14" s="124"/>
      <c r="B14" s="28" t="s">
        <v>30</v>
      </c>
      <c r="C14" s="356">
        <v>1.02</v>
      </c>
      <c r="D14" s="356">
        <v>1.08</v>
      </c>
      <c r="E14" s="356">
        <v>1</v>
      </c>
      <c r="F14" s="356">
        <v>0.96</v>
      </c>
      <c r="G14" s="356">
        <v>0.98</v>
      </c>
      <c r="H14" s="356">
        <v>1.01</v>
      </c>
      <c r="I14" s="356">
        <v>1</v>
      </c>
      <c r="J14" s="356">
        <v>1.02</v>
      </c>
      <c r="K14" s="356">
        <v>1.24</v>
      </c>
      <c r="L14" s="356">
        <v>1.3</v>
      </c>
      <c r="M14" s="356">
        <v>1.36</v>
      </c>
      <c r="N14" s="356">
        <v>1.45</v>
      </c>
      <c r="O14" s="356">
        <v>1.1599999999999999</v>
      </c>
      <c r="P14" s="356">
        <v>1.1499999999999999</v>
      </c>
      <c r="Q14" s="356">
        <v>1.26</v>
      </c>
      <c r="R14" s="356">
        <v>1.2905201709467626</v>
      </c>
      <c r="S14" s="356">
        <v>1.3837173427617186</v>
      </c>
    </row>
    <row r="15" spans="1:20" ht="13" customHeight="1">
      <c r="A15" s="124"/>
      <c r="B15" s="28" t="s">
        <v>31</v>
      </c>
      <c r="C15" s="356">
        <v>0.9</v>
      </c>
      <c r="D15" s="356">
        <v>0.89</v>
      </c>
      <c r="E15" s="356">
        <v>0.87</v>
      </c>
      <c r="F15" s="356">
        <v>0.9</v>
      </c>
      <c r="G15" s="356">
        <v>0.94</v>
      </c>
      <c r="H15" s="356">
        <v>1.01</v>
      </c>
      <c r="I15" s="356">
        <v>1.06</v>
      </c>
      <c r="J15" s="356">
        <v>1.0900000000000001</v>
      </c>
      <c r="K15" s="356">
        <v>1.17</v>
      </c>
      <c r="L15" s="356">
        <v>1.22</v>
      </c>
      <c r="M15" s="356">
        <v>1.26</v>
      </c>
      <c r="N15" s="356">
        <v>1.27</v>
      </c>
      <c r="O15" s="356">
        <v>1.3</v>
      </c>
      <c r="P15" s="356">
        <v>1.36</v>
      </c>
      <c r="Q15" s="356">
        <v>1.39</v>
      </c>
      <c r="R15" s="356">
        <v>1.433895918505051</v>
      </c>
      <c r="S15" s="356">
        <v>1.5067348927697617</v>
      </c>
    </row>
    <row r="16" spans="1:20" ht="13" customHeight="1">
      <c r="A16" s="124"/>
      <c r="B16" s="28" t="s">
        <v>32</v>
      </c>
      <c r="C16" s="356">
        <v>0.92</v>
      </c>
      <c r="D16" s="356">
        <v>0.81</v>
      </c>
      <c r="E16" s="356">
        <v>0.74</v>
      </c>
      <c r="F16" s="356">
        <v>0.81</v>
      </c>
      <c r="G16" s="356">
        <v>0.89</v>
      </c>
      <c r="H16" s="356">
        <v>0.92</v>
      </c>
      <c r="I16" s="356">
        <v>0.89</v>
      </c>
      <c r="J16" s="356">
        <v>0.91</v>
      </c>
      <c r="K16" s="356">
        <v>1.05</v>
      </c>
      <c r="L16" s="356">
        <v>1.04</v>
      </c>
      <c r="M16" s="356">
        <v>1.0900000000000001</v>
      </c>
      <c r="N16" s="356">
        <v>1.18</v>
      </c>
      <c r="O16" s="356">
        <v>1.1399999999999999</v>
      </c>
      <c r="P16" s="356">
        <v>1.19</v>
      </c>
      <c r="Q16" s="356">
        <v>1.26</v>
      </c>
      <c r="R16" s="356">
        <v>1.2964096874657303</v>
      </c>
      <c r="S16" s="356">
        <v>1.4624301035136142</v>
      </c>
    </row>
    <row r="17" spans="1:19" ht="13" customHeight="1">
      <c r="A17" s="124"/>
      <c r="B17" s="28" t="s">
        <v>33</v>
      </c>
      <c r="C17" s="356">
        <v>1.29</v>
      </c>
      <c r="D17" s="356">
        <v>1.3</v>
      </c>
      <c r="E17" s="356">
        <v>1.28</v>
      </c>
      <c r="F17" s="356">
        <v>1.26</v>
      </c>
      <c r="G17" s="356">
        <v>1.26</v>
      </c>
      <c r="H17" s="356">
        <v>1.28</v>
      </c>
      <c r="I17" s="356">
        <v>1.1299999999999999</v>
      </c>
      <c r="J17" s="356">
        <v>1.1399999999999999</v>
      </c>
      <c r="K17" s="356">
        <v>1.57</v>
      </c>
      <c r="L17" s="356">
        <v>1.42</v>
      </c>
      <c r="M17" s="356">
        <v>1.33</v>
      </c>
      <c r="N17" s="356">
        <v>1.4</v>
      </c>
      <c r="O17" s="356">
        <v>1.41</v>
      </c>
      <c r="P17" s="356">
        <v>1.44</v>
      </c>
      <c r="Q17" s="356">
        <v>1.48</v>
      </c>
      <c r="R17" s="356">
        <v>1.4935598006839605</v>
      </c>
      <c r="S17" s="356">
        <v>1.534708044153871</v>
      </c>
    </row>
    <row r="18" spans="1:19" ht="13" customHeight="1">
      <c r="A18" s="124"/>
      <c r="B18" s="28" t="s">
        <v>34</v>
      </c>
      <c r="C18" s="356">
        <v>1.19</v>
      </c>
      <c r="D18" s="356">
        <v>0.84</v>
      </c>
      <c r="E18" s="356">
        <v>1.24</v>
      </c>
      <c r="F18" s="356">
        <v>1.03</v>
      </c>
      <c r="G18" s="356">
        <v>1.07</v>
      </c>
      <c r="H18" s="356">
        <v>1.0900000000000001</v>
      </c>
      <c r="I18" s="356">
        <v>1.1100000000000001</v>
      </c>
      <c r="J18" s="356">
        <v>1.1499999999999999</v>
      </c>
      <c r="K18" s="356">
        <v>1.19</v>
      </c>
      <c r="L18" s="356">
        <v>1.18</v>
      </c>
      <c r="M18" s="356">
        <v>1.25</v>
      </c>
      <c r="N18" s="356">
        <v>1.29</v>
      </c>
      <c r="O18" s="356">
        <v>1.38</v>
      </c>
      <c r="P18" s="356">
        <v>1.45</v>
      </c>
      <c r="Q18" s="356">
        <v>1.46</v>
      </c>
      <c r="R18" s="356">
        <v>1.5002664300018624</v>
      </c>
      <c r="S18" s="356">
        <v>1.5159361364967141</v>
      </c>
    </row>
    <row r="19" spans="1:19" ht="13" customHeight="1">
      <c r="A19" s="124"/>
      <c r="B19" s="28" t="s">
        <v>35</v>
      </c>
      <c r="C19" s="356">
        <v>0.93</v>
      </c>
      <c r="D19" s="356">
        <v>0.96</v>
      </c>
      <c r="E19" s="356">
        <v>0.99</v>
      </c>
      <c r="F19" s="356">
        <v>1.05</v>
      </c>
      <c r="G19" s="356">
        <v>1.1200000000000001</v>
      </c>
      <c r="H19" s="356">
        <v>1.1100000000000001</v>
      </c>
      <c r="I19" s="356">
        <v>1.1000000000000001</v>
      </c>
      <c r="J19" s="356">
        <v>1.1200000000000001</v>
      </c>
      <c r="K19" s="356">
        <v>1.22</v>
      </c>
      <c r="L19" s="356">
        <v>1.25</v>
      </c>
      <c r="M19" s="356">
        <v>1.31</v>
      </c>
      <c r="N19" s="356">
        <v>1.29</v>
      </c>
      <c r="O19" s="356">
        <v>1.35</v>
      </c>
      <c r="P19" s="356">
        <v>1.37</v>
      </c>
      <c r="Q19" s="356">
        <v>1.31</v>
      </c>
      <c r="R19" s="356">
        <v>1.3417485822929422</v>
      </c>
      <c r="S19" s="356">
        <v>1.5038316230209428</v>
      </c>
    </row>
    <row r="20" spans="1:19" ht="13" customHeight="1">
      <c r="A20" s="124"/>
      <c r="B20" s="28" t="s">
        <v>36</v>
      </c>
      <c r="C20" s="356">
        <v>1</v>
      </c>
      <c r="D20" s="356">
        <v>1.08</v>
      </c>
      <c r="E20" s="356">
        <v>0.99</v>
      </c>
      <c r="F20" s="356">
        <v>1.08</v>
      </c>
      <c r="G20" s="356">
        <v>1.1100000000000001</v>
      </c>
      <c r="H20" s="356">
        <v>1.1399999999999999</v>
      </c>
      <c r="I20" s="356">
        <v>1.1200000000000001</v>
      </c>
      <c r="J20" s="356">
        <v>1.08</v>
      </c>
      <c r="K20" s="356">
        <v>1.1599999999999999</v>
      </c>
      <c r="L20" s="356">
        <v>1.21</v>
      </c>
      <c r="M20" s="356">
        <v>1.18</v>
      </c>
      <c r="N20" s="356">
        <v>1.2</v>
      </c>
      <c r="O20" s="356">
        <v>1.18</v>
      </c>
      <c r="P20" s="356">
        <v>1.19</v>
      </c>
      <c r="Q20" s="356">
        <v>1.22</v>
      </c>
      <c r="R20" s="356">
        <v>1.2456259409605637</v>
      </c>
      <c r="S20" s="356">
        <v>1.278859059973201</v>
      </c>
    </row>
    <row r="21" spans="1:19" ht="13" customHeight="1">
      <c r="A21" s="124"/>
      <c r="B21" s="28" t="s">
        <v>37</v>
      </c>
      <c r="C21" s="356">
        <v>0.71</v>
      </c>
      <c r="D21" s="356">
        <v>0.73</v>
      </c>
      <c r="E21" s="356">
        <v>0.74</v>
      </c>
      <c r="F21" s="356">
        <v>0.9</v>
      </c>
      <c r="G21" s="356">
        <v>0.94</v>
      </c>
      <c r="H21" s="356">
        <v>0.95</v>
      </c>
      <c r="I21" s="356">
        <v>0.98</v>
      </c>
      <c r="J21" s="356">
        <v>1.05</v>
      </c>
      <c r="K21" s="356">
        <v>1.0900000000000001</v>
      </c>
      <c r="L21" s="356">
        <v>1.1200000000000001</v>
      </c>
      <c r="M21" s="356">
        <v>1.1100000000000001</v>
      </c>
      <c r="N21" s="356">
        <v>1.1200000000000001</v>
      </c>
      <c r="O21" s="356">
        <v>1.1399999999999999</v>
      </c>
      <c r="P21" s="356">
        <v>1.19</v>
      </c>
      <c r="Q21" s="356">
        <v>1.22</v>
      </c>
      <c r="R21" s="356">
        <v>1.2385052126388965</v>
      </c>
      <c r="S21" s="356">
        <v>1.3008521795817822</v>
      </c>
    </row>
    <row r="22" spans="1:19" ht="13" customHeight="1">
      <c r="A22" s="124"/>
      <c r="B22" s="28" t="s">
        <v>38</v>
      </c>
      <c r="C22" s="356">
        <v>0.85</v>
      </c>
      <c r="D22" s="356">
        <v>0.8</v>
      </c>
      <c r="E22" s="356">
        <v>0.8</v>
      </c>
      <c r="F22" s="356">
        <v>0.88</v>
      </c>
      <c r="G22" s="356">
        <v>0.94</v>
      </c>
      <c r="H22" s="356">
        <v>0.94</v>
      </c>
      <c r="I22" s="356">
        <v>0.97</v>
      </c>
      <c r="J22" s="356">
        <v>1.01</v>
      </c>
      <c r="K22" s="356">
        <v>1.01</v>
      </c>
      <c r="L22" s="356">
        <v>1.03</v>
      </c>
      <c r="M22" s="356">
        <v>1.1000000000000001</v>
      </c>
      <c r="N22" s="356">
        <v>1.1399999999999999</v>
      </c>
      <c r="O22" s="356">
        <v>1.25</v>
      </c>
      <c r="P22" s="356">
        <v>1.27</v>
      </c>
      <c r="Q22" s="356">
        <v>1.33</v>
      </c>
      <c r="R22" s="356">
        <v>1.3557883126509767</v>
      </c>
      <c r="S22" s="356">
        <v>1.3219333789137317</v>
      </c>
    </row>
    <row r="23" spans="1:19" ht="13" customHeight="1">
      <c r="A23" s="124"/>
      <c r="B23" s="28" t="s">
        <v>39</v>
      </c>
      <c r="C23" s="356">
        <v>0.72</v>
      </c>
      <c r="D23" s="356">
        <v>0.83</v>
      </c>
      <c r="E23" s="356">
        <v>0.8</v>
      </c>
      <c r="F23" s="356">
        <v>0.85</v>
      </c>
      <c r="G23" s="356">
        <v>0.94</v>
      </c>
      <c r="H23" s="356">
        <v>0.89</v>
      </c>
      <c r="I23" s="356">
        <v>0.95</v>
      </c>
      <c r="J23" s="356">
        <v>1.0900000000000001</v>
      </c>
      <c r="K23" s="356">
        <v>1.06</v>
      </c>
      <c r="L23" s="356">
        <v>1.1100000000000001</v>
      </c>
      <c r="M23" s="356">
        <v>1.1000000000000001</v>
      </c>
      <c r="N23" s="356">
        <v>1.0900000000000001</v>
      </c>
      <c r="O23" s="356">
        <v>1.1499999999999999</v>
      </c>
      <c r="P23" s="356">
        <v>1.17</v>
      </c>
      <c r="Q23" s="356">
        <v>1.22</v>
      </c>
      <c r="R23" s="356">
        <v>1.3213349004350077</v>
      </c>
      <c r="S23" s="356">
        <v>1.3887528643261171</v>
      </c>
    </row>
    <row r="24" spans="1:19" ht="13" customHeight="1">
      <c r="A24" s="124"/>
      <c r="B24" s="28" t="s">
        <v>40</v>
      </c>
      <c r="C24" s="356">
        <v>1.06</v>
      </c>
      <c r="D24" s="356">
        <v>1.1399999999999999</v>
      </c>
      <c r="E24" s="356">
        <v>1.08</v>
      </c>
      <c r="F24" s="356">
        <v>1.1000000000000001</v>
      </c>
      <c r="G24" s="356">
        <v>1.21</v>
      </c>
      <c r="H24" s="356">
        <v>1.22</v>
      </c>
      <c r="I24" s="356">
        <v>1.1499999999999999</v>
      </c>
      <c r="J24" s="356">
        <v>1.38</v>
      </c>
      <c r="K24" s="356">
        <v>1.28</v>
      </c>
      <c r="L24" s="356">
        <v>1.35</v>
      </c>
      <c r="M24" s="356">
        <v>1.35</v>
      </c>
      <c r="N24" s="356">
        <v>1.47</v>
      </c>
      <c r="O24" s="356">
        <v>1.43</v>
      </c>
      <c r="P24" s="356">
        <v>1.45</v>
      </c>
      <c r="Q24" s="356">
        <v>1.51</v>
      </c>
      <c r="R24" s="356">
        <v>1.5301987853484784</v>
      </c>
      <c r="S24" s="356">
        <v>1.5664451796991667</v>
      </c>
    </row>
    <row r="25" spans="1:19" ht="13" customHeight="1">
      <c r="A25" s="124"/>
      <c r="B25" s="28" t="s">
        <v>41</v>
      </c>
      <c r="C25" s="356">
        <v>1.1100000000000001</v>
      </c>
      <c r="D25" s="356">
        <v>1.17</v>
      </c>
      <c r="E25" s="356">
        <v>1.1499999999999999</v>
      </c>
      <c r="F25" s="356">
        <v>1.24</v>
      </c>
      <c r="G25" s="356">
        <v>1.3</v>
      </c>
      <c r="H25" s="356">
        <v>1.18</v>
      </c>
      <c r="I25" s="356">
        <v>1.1599999999999999</v>
      </c>
      <c r="J25" s="356">
        <v>1.2</v>
      </c>
      <c r="K25" s="356">
        <v>1.2</v>
      </c>
      <c r="L25" s="356">
        <v>1.18</v>
      </c>
      <c r="M25" s="356">
        <v>1.25</v>
      </c>
      <c r="N25" s="356">
        <v>1.3</v>
      </c>
      <c r="O25" s="356">
        <v>1.3</v>
      </c>
      <c r="P25" s="356">
        <v>1.31</v>
      </c>
      <c r="Q25" s="356">
        <v>1.33</v>
      </c>
      <c r="R25" s="356">
        <v>1.3185647253935699</v>
      </c>
      <c r="S25" s="356">
        <v>1.3203930793319383</v>
      </c>
    </row>
    <row r="26" spans="1:19" ht="13" customHeight="1">
      <c r="A26" s="124"/>
      <c r="B26" s="28" t="s">
        <v>44</v>
      </c>
      <c r="C26" s="356">
        <v>1.05</v>
      </c>
      <c r="D26" s="356">
        <v>1.07</v>
      </c>
      <c r="E26" s="356">
        <v>1.05</v>
      </c>
      <c r="F26" s="356">
        <v>1.0900000000000001</v>
      </c>
      <c r="G26" s="356">
        <v>1.1200000000000001</v>
      </c>
      <c r="H26" s="356">
        <v>1.06</v>
      </c>
      <c r="I26" s="356">
        <v>1.07</v>
      </c>
      <c r="J26" s="356">
        <v>1.1100000000000001</v>
      </c>
      <c r="K26" s="356">
        <v>1.17</v>
      </c>
      <c r="L26" s="356">
        <v>1.24</v>
      </c>
      <c r="M26" s="356">
        <v>1.26</v>
      </c>
      <c r="N26" s="356">
        <v>1.27</v>
      </c>
      <c r="O26" s="356">
        <v>1.27</v>
      </c>
      <c r="P26" s="356">
        <v>1.3</v>
      </c>
      <c r="Q26" s="356">
        <v>1.35</v>
      </c>
      <c r="R26" s="356">
        <v>1.3525921980834608</v>
      </c>
      <c r="S26" s="356">
        <v>1.4116667388023789</v>
      </c>
    </row>
    <row r="27" spans="1:19" ht="13" customHeight="1">
      <c r="A27" s="124"/>
      <c r="B27" s="28" t="s">
        <v>45</v>
      </c>
      <c r="C27" s="356">
        <v>0.85</v>
      </c>
      <c r="D27" s="356">
        <v>0.75</v>
      </c>
      <c r="E27" s="356">
        <v>0.76</v>
      </c>
      <c r="F27" s="356">
        <v>0.86</v>
      </c>
      <c r="G27" s="356">
        <v>0.91</v>
      </c>
      <c r="H27" s="356">
        <v>0.95</v>
      </c>
      <c r="I27" s="356">
        <v>0.99</v>
      </c>
      <c r="J27" s="356">
        <v>1.1100000000000001</v>
      </c>
      <c r="K27" s="356">
        <v>1.03</v>
      </c>
      <c r="L27" s="356">
        <v>1.2</v>
      </c>
      <c r="M27" s="356">
        <v>1.38</v>
      </c>
      <c r="N27" s="356">
        <v>1.4</v>
      </c>
      <c r="O27" s="356">
        <v>1.47</v>
      </c>
      <c r="P27" s="356">
        <v>1.34</v>
      </c>
      <c r="Q27" s="356">
        <v>1.2</v>
      </c>
      <c r="R27" s="356">
        <v>1.2271841136976791</v>
      </c>
      <c r="S27" s="356">
        <v>1.2749620079859354</v>
      </c>
    </row>
    <row r="28" spans="1:19" ht="13" customHeight="1">
      <c r="A28" s="124"/>
      <c r="B28" s="123" t="s">
        <v>46</v>
      </c>
      <c r="C28" s="356">
        <v>0.93</v>
      </c>
      <c r="D28" s="356">
        <v>0.96</v>
      </c>
      <c r="E28" s="356">
        <v>0.96</v>
      </c>
      <c r="F28" s="356">
        <v>0.78</v>
      </c>
      <c r="G28" s="356">
        <v>0.81</v>
      </c>
      <c r="H28" s="356">
        <v>0.86</v>
      </c>
      <c r="I28" s="356">
        <v>0.85</v>
      </c>
      <c r="J28" s="356">
        <v>0.92</v>
      </c>
      <c r="K28" s="356">
        <v>0.83</v>
      </c>
      <c r="L28" s="356">
        <v>1.07</v>
      </c>
      <c r="M28" s="356">
        <v>1.1499999999999999</v>
      </c>
      <c r="N28" s="356">
        <v>1.26</v>
      </c>
      <c r="O28" s="356">
        <v>1.28</v>
      </c>
      <c r="P28" s="356">
        <v>1.3</v>
      </c>
      <c r="Q28" s="356">
        <v>1.31</v>
      </c>
      <c r="R28" s="356">
        <v>1.3304589769958715</v>
      </c>
      <c r="S28" s="356">
        <v>1.3839119907527679</v>
      </c>
    </row>
    <row r="29" spans="1:19" ht="13" customHeight="1">
      <c r="A29" s="124"/>
      <c r="B29" s="29" t="s">
        <v>47</v>
      </c>
      <c r="C29" s="356">
        <v>1.43</v>
      </c>
      <c r="D29" s="356">
        <v>1.32</v>
      </c>
      <c r="E29" s="356">
        <v>1.43</v>
      </c>
      <c r="F29" s="356">
        <v>1.29</v>
      </c>
      <c r="G29" s="356">
        <v>1.39</v>
      </c>
      <c r="H29" s="356">
        <v>1.42</v>
      </c>
      <c r="I29" s="356">
        <v>1.4</v>
      </c>
      <c r="J29" s="356">
        <v>1.5</v>
      </c>
      <c r="K29" s="356">
        <v>1.7</v>
      </c>
      <c r="L29" s="356">
        <v>1.87</v>
      </c>
      <c r="M29" s="356">
        <v>1.64</v>
      </c>
      <c r="N29" s="356">
        <v>1.78</v>
      </c>
      <c r="O29" s="356">
        <v>1.73</v>
      </c>
      <c r="P29" s="356">
        <v>1.76</v>
      </c>
      <c r="Q29" s="356">
        <v>1.85</v>
      </c>
      <c r="R29" s="356">
        <v>1.8851430920302124</v>
      </c>
      <c r="S29" s="356">
        <v>1.8998112523463622</v>
      </c>
    </row>
    <row r="30" spans="1:19" ht="13" customHeight="1">
      <c r="A30" s="124"/>
      <c r="B30" s="28" t="s">
        <v>48</v>
      </c>
      <c r="C30" s="356">
        <v>1.28</v>
      </c>
      <c r="D30" s="356">
        <v>1.21</v>
      </c>
      <c r="E30" s="356">
        <v>1.18</v>
      </c>
      <c r="F30" s="356">
        <v>0.94</v>
      </c>
      <c r="G30" s="356">
        <v>0.95</v>
      </c>
      <c r="H30" s="356">
        <v>0.94</v>
      </c>
      <c r="I30" s="356">
        <v>0.94</v>
      </c>
      <c r="J30" s="356">
        <v>0.97</v>
      </c>
      <c r="K30" s="356">
        <v>0.94</v>
      </c>
      <c r="L30" s="356">
        <v>0.94</v>
      </c>
      <c r="M30" s="356">
        <v>0.95</v>
      </c>
      <c r="N30" s="356">
        <v>1</v>
      </c>
      <c r="O30" s="356">
        <v>1.07</v>
      </c>
      <c r="P30" s="356">
        <v>1.42</v>
      </c>
      <c r="Q30" s="356">
        <v>1.53</v>
      </c>
      <c r="R30" s="356">
        <v>1.5393155565079613</v>
      </c>
      <c r="S30" s="356">
        <v>1.5590301781074369</v>
      </c>
    </row>
    <row r="31" spans="1:19" ht="13" customHeight="1" thickBot="1">
      <c r="A31" s="130"/>
      <c r="B31" s="775" t="s">
        <v>49</v>
      </c>
      <c r="C31" s="774">
        <v>1.41</v>
      </c>
      <c r="D31" s="774">
        <v>1.41</v>
      </c>
      <c r="E31" s="774">
        <v>1.38</v>
      </c>
      <c r="F31" s="774">
        <v>1.5</v>
      </c>
      <c r="G31" s="774">
        <v>1.58</v>
      </c>
      <c r="H31" s="774">
        <v>1.56</v>
      </c>
      <c r="I31" s="774">
        <v>1.44</v>
      </c>
      <c r="J31" s="774">
        <v>1.45</v>
      </c>
      <c r="K31" s="774">
        <v>1.63</v>
      </c>
      <c r="L31" s="774">
        <v>1.81</v>
      </c>
      <c r="M31" s="774">
        <v>1.5</v>
      </c>
      <c r="N31" s="774">
        <v>1.62</v>
      </c>
      <c r="O31" s="774">
        <v>1.53</v>
      </c>
      <c r="P31" s="774">
        <v>1.6</v>
      </c>
      <c r="Q31" s="774">
        <v>1.54</v>
      </c>
      <c r="R31" s="774">
        <v>1.5455380665967982</v>
      </c>
      <c r="S31" s="774">
        <v>1.5860985356802557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2">
    <tabColor theme="9" tint="0.59999389629810485"/>
  </sheetPr>
  <dimension ref="A2:S67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3984375" style="123" customWidth="1"/>
    <col min="21" max="16384" width="7" style="123"/>
  </cols>
  <sheetData>
    <row r="2" spans="1:19" ht="13" customHeight="1">
      <c r="A2" s="343" t="s">
        <v>419</v>
      </c>
      <c r="B2" s="344"/>
    </row>
    <row r="3" spans="1:19" ht="13" customHeight="1">
      <c r="A3" s="345" t="s">
        <v>238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96</v>
      </c>
      <c r="B6" s="1179"/>
      <c r="C6" s="772">
        <f t="shared" ref="C6:M6" si="0">(C8+C9+C10+C11+C12+C13+C14+C15+C16+C17+C18+C19+C20+C21+C22+C23+C24+C25+C26+C27+C28+C29+C30+C31)</f>
        <v>1946984</v>
      </c>
      <c r="D6" s="772">
        <f t="shared" si="0"/>
        <v>1930625</v>
      </c>
      <c r="E6" s="772">
        <f t="shared" si="0"/>
        <v>1925912</v>
      </c>
      <c r="F6" s="772">
        <f t="shared" si="0"/>
        <v>1904124</v>
      </c>
      <c r="G6" s="772">
        <f t="shared" si="0"/>
        <v>1928678</v>
      </c>
      <c r="H6" s="772">
        <f t="shared" si="0"/>
        <v>1968305</v>
      </c>
      <c r="I6" s="772">
        <f t="shared" si="0"/>
        <v>1946117</v>
      </c>
      <c r="J6" s="772">
        <f t="shared" si="0"/>
        <v>1949502</v>
      </c>
      <c r="K6" s="772">
        <f t="shared" si="0"/>
        <v>1928631</v>
      </c>
      <c r="L6" s="772">
        <f t="shared" si="0"/>
        <v>1905462</v>
      </c>
      <c r="M6" s="772">
        <f t="shared" si="0"/>
        <v>1882361</v>
      </c>
      <c r="N6" s="772">
        <f t="shared" ref="N6:S6" si="1">(N8+N9+N10+N11+N12+N13+N14+N15+N16+N17+N18+N19+N20+N21+N22+N23+N24+N25+N26+N27+N28+N29+N30+N31)</f>
        <v>1865047</v>
      </c>
      <c r="O6" s="772">
        <f t="shared" si="1"/>
        <v>1814704</v>
      </c>
      <c r="P6" s="772">
        <f t="shared" si="1"/>
        <v>1812530</v>
      </c>
      <c r="Q6" s="772">
        <f t="shared" si="1"/>
        <v>1801882</v>
      </c>
      <c r="R6" s="772">
        <f t="shared" si="1"/>
        <v>1784685</v>
      </c>
      <c r="S6" s="772">
        <f t="shared" si="1"/>
        <v>1754968.0866501001</v>
      </c>
    </row>
    <row r="7" spans="1:19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19" ht="13" customHeight="1">
      <c r="A8" s="124"/>
      <c r="B8" s="28" t="s">
        <v>21</v>
      </c>
      <c r="C8" s="332">
        <v>101220</v>
      </c>
      <c r="D8" s="332">
        <v>101000</v>
      </c>
      <c r="E8" s="332">
        <v>99100</v>
      </c>
      <c r="F8" s="332">
        <v>87027</v>
      </c>
      <c r="G8" s="332">
        <v>89050</v>
      </c>
      <c r="H8" s="332">
        <v>87290</v>
      </c>
      <c r="I8" s="332">
        <v>81400</v>
      </c>
      <c r="J8" s="332">
        <v>78900</v>
      </c>
      <c r="K8" s="332">
        <v>75000</v>
      </c>
      <c r="L8" s="332">
        <v>62600</v>
      </c>
      <c r="M8" s="278">
        <v>71620</v>
      </c>
      <c r="N8" s="278">
        <v>60648</v>
      </c>
      <c r="O8" s="278">
        <v>62430</v>
      </c>
      <c r="P8" s="278">
        <v>68210</v>
      </c>
      <c r="Q8" s="278">
        <v>65320</v>
      </c>
      <c r="R8" s="278">
        <v>63823</v>
      </c>
      <c r="S8" s="278">
        <v>63678</v>
      </c>
    </row>
    <row r="9" spans="1:19" ht="13" customHeight="1">
      <c r="A9" s="124"/>
      <c r="B9" s="28" t="s">
        <v>22</v>
      </c>
      <c r="C9" s="332">
        <v>335100</v>
      </c>
      <c r="D9" s="332">
        <v>341333</v>
      </c>
      <c r="E9" s="332">
        <v>342698</v>
      </c>
      <c r="F9" s="332">
        <v>343180</v>
      </c>
      <c r="G9" s="332">
        <v>359416</v>
      </c>
      <c r="H9" s="333">
        <v>415459</v>
      </c>
      <c r="I9" s="333">
        <v>412459</v>
      </c>
      <c r="J9" s="333">
        <v>417121</v>
      </c>
      <c r="K9" s="333">
        <v>395221</v>
      </c>
      <c r="L9" s="333">
        <v>396861</v>
      </c>
      <c r="M9" s="656">
        <v>391887</v>
      </c>
      <c r="N9" s="656">
        <v>382545</v>
      </c>
      <c r="O9" s="656">
        <v>345496</v>
      </c>
      <c r="P9" s="656">
        <v>346221</v>
      </c>
      <c r="Q9" s="656">
        <v>330221</v>
      </c>
      <c r="R9" s="656">
        <v>330308</v>
      </c>
      <c r="S9" s="656">
        <v>305413.08665009995</v>
      </c>
    </row>
    <row r="10" spans="1:19" ht="13" customHeight="1">
      <c r="A10" s="124"/>
      <c r="B10" s="28" t="s">
        <v>23</v>
      </c>
      <c r="C10" s="332">
        <v>60000</v>
      </c>
      <c r="D10" s="332">
        <v>72700</v>
      </c>
      <c r="E10" s="332">
        <v>66341</v>
      </c>
      <c r="F10" s="332">
        <v>74724</v>
      </c>
      <c r="G10" s="332">
        <v>78420</v>
      </c>
      <c r="H10" s="333">
        <v>75437</v>
      </c>
      <c r="I10" s="333">
        <v>77230</v>
      </c>
      <c r="J10" s="333">
        <v>78198</v>
      </c>
      <c r="K10" s="333">
        <v>78098</v>
      </c>
      <c r="L10" s="333">
        <v>75598</v>
      </c>
      <c r="M10" s="333">
        <v>77150</v>
      </c>
      <c r="N10" s="333">
        <v>83968</v>
      </c>
      <c r="O10" s="333">
        <v>91548</v>
      </c>
      <c r="P10" s="333">
        <v>90560</v>
      </c>
      <c r="Q10" s="333">
        <v>106151</v>
      </c>
      <c r="R10" s="333">
        <v>105050</v>
      </c>
      <c r="S10" s="333">
        <v>105680</v>
      </c>
    </row>
    <row r="11" spans="1:19" ht="13" customHeight="1">
      <c r="A11" s="124"/>
      <c r="B11" s="28" t="s">
        <v>24</v>
      </c>
      <c r="C11" s="332">
        <v>130433</v>
      </c>
      <c r="D11" s="332">
        <v>130173</v>
      </c>
      <c r="E11" s="332">
        <v>130243</v>
      </c>
      <c r="F11" s="332">
        <v>130423</v>
      </c>
      <c r="G11" s="332">
        <v>130953</v>
      </c>
      <c r="H11" s="333">
        <v>131492</v>
      </c>
      <c r="I11" s="333">
        <v>131643</v>
      </c>
      <c r="J11" s="332">
        <v>131719</v>
      </c>
      <c r="K11" s="332">
        <v>128495</v>
      </c>
      <c r="L11" s="332">
        <v>116803</v>
      </c>
      <c r="M11" s="278">
        <v>103065</v>
      </c>
      <c r="N11" s="278">
        <v>100605</v>
      </c>
      <c r="O11" s="278">
        <v>98187</v>
      </c>
      <c r="P11" s="278">
        <v>84588</v>
      </c>
      <c r="Q11" s="278">
        <v>82812</v>
      </c>
      <c r="R11" s="278">
        <v>92017</v>
      </c>
      <c r="S11" s="278">
        <v>86812</v>
      </c>
    </row>
    <row r="12" spans="1:19" ht="13" customHeight="1">
      <c r="A12" s="124"/>
      <c r="B12" s="28" t="s">
        <v>25</v>
      </c>
      <c r="C12" s="332">
        <v>96690</v>
      </c>
      <c r="D12" s="332">
        <v>98238</v>
      </c>
      <c r="E12" s="332">
        <v>97950</v>
      </c>
      <c r="F12" s="332">
        <v>91315</v>
      </c>
      <c r="G12" s="332">
        <v>93900</v>
      </c>
      <c r="H12" s="332">
        <v>95518</v>
      </c>
      <c r="I12" s="332">
        <v>87325</v>
      </c>
      <c r="J12" s="332">
        <v>82835</v>
      </c>
      <c r="K12" s="332">
        <v>82206</v>
      </c>
      <c r="L12" s="332">
        <v>82910</v>
      </c>
      <c r="M12" s="278">
        <v>81616</v>
      </c>
      <c r="N12" s="278">
        <v>96193</v>
      </c>
      <c r="O12" s="278">
        <v>99202</v>
      </c>
      <c r="P12" s="278">
        <v>103252</v>
      </c>
      <c r="Q12" s="278">
        <v>107350</v>
      </c>
      <c r="R12" s="278">
        <v>106138</v>
      </c>
      <c r="S12" s="278">
        <v>106195</v>
      </c>
    </row>
    <row r="13" spans="1:19" ht="13" customHeight="1">
      <c r="A13" s="124"/>
      <c r="B13" s="28" t="s">
        <v>29</v>
      </c>
      <c r="C13" s="332">
        <v>7205</v>
      </c>
      <c r="D13" s="332">
        <v>7800</v>
      </c>
      <c r="E13" s="332">
        <v>10218</v>
      </c>
      <c r="F13" s="332">
        <v>9850</v>
      </c>
      <c r="G13" s="332">
        <v>9900</v>
      </c>
      <c r="H13" s="332">
        <v>8252</v>
      </c>
      <c r="I13" s="332">
        <v>9006</v>
      </c>
      <c r="J13" s="332">
        <v>11206</v>
      </c>
      <c r="K13" s="332">
        <v>12106</v>
      </c>
      <c r="L13" s="332">
        <v>12310</v>
      </c>
      <c r="M13" s="332">
        <v>12327</v>
      </c>
      <c r="N13" s="332">
        <v>12572</v>
      </c>
      <c r="O13" s="332">
        <v>12640</v>
      </c>
      <c r="P13" s="332">
        <v>12510</v>
      </c>
      <c r="Q13" s="332">
        <v>13975</v>
      </c>
      <c r="R13" s="332">
        <v>13975</v>
      </c>
      <c r="S13" s="332">
        <v>14397</v>
      </c>
    </row>
    <row r="14" spans="1:19" ht="13" customHeight="1">
      <c r="A14" s="124"/>
      <c r="B14" s="28" t="s">
        <v>30</v>
      </c>
      <c r="C14" s="332">
        <v>190443</v>
      </c>
      <c r="D14" s="332">
        <v>182297</v>
      </c>
      <c r="E14" s="332">
        <v>178521</v>
      </c>
      <c r="F14" s="332">
        <v>183422</v>
      </c>
      <c r="G14" s="332">
        <v>176458</v>
      </c>
      <c r="H14" s="333">
        <v>175228</v>
      </c>
      <c r="I14" s="333">
        <v>167112</v>
      </c>
      <c r="J14" s="333">
        <v>166175</v>
      </c>
      <c r="K14" s="333">
        <v>168200</v>
      </c>
      <c r="L14" s="333">
        <v>170142</v>
      </c>
      <c r="M14" s="278">
        <v>169145</v>
      </c>
      <c r="N14" s="278">
        <v>170602</v>
      </c>
      <c r="O14" s="278">
        <v>169610</v>
      </c>
      <c r="P14" s="278">
        <v>169785</v>
      </c>
      <c r="Q14" s="278">
        <v>169697.5</v>
      </c>
      <c r="R14" s="278">
        <v>168457</v>
      </c>
      <c r="S14" s="278">
        <v>167891</v>
      </c>
    </row>
    <row r="15" spans="1:19" ht="13" customHeight="1">
      <c r="A15" s="124"/>
      <c r="B15" s="28" t="s">
        <v>31</v>
      </c>
      <c r="C15" s="332">
        <v>183469</v>
      </c>
      <c r="D15" s="332">
        <v>187600</v>
      </c>
      <c r="E15" s="332">
        <v>186019</v>
      </c>
      <c r="F15" s="332">
        <v>187188</v>
      </c>
      <c r="G15" s="332">
        <v>188100</v>
      </c>
      <c r="H15" s="333">
        <v>186475</v>
      </c>
      <c r="I15" s="333">
        <v>189053</v>
      </c>
      <c r="J15" s="333">
        <v>187765</v>
      </c>
      <c r="K15" s="333">
        <v>180470</v>
      </c>
      <c r="L15" s="333">
        <v>184982</v>
      </c>
      <c r="M15" s="278">
        <v>185186</v>
      </c>
      <c r="N15" s="278">
        <v>175075</v>
      </c>
      <c r="O15" s="278">
        <v>167335</v>
      </c>
      <c r="P15" s="278">
        <v>165431</v>
      </c>
      <c r="Q15" s="278">
        <v>169383</v>
      </c>
      <c r="R15" s="278">
        <v>168458</v>
      </c>
      <c r="S15" s="278">
        <v>158415</v>
      </c>
    </row>
    <row r="16" spans="1:19" ht="13" customHeight="1">
      <c r="A16" s="124"/>
      <c r="B16" s="28" t="s">
        <v>32</v>
      </c>
      <c r="C16" s="332">
        <v>65037</v>
      </c>
      <c r="D16" s="334">
        <v>66362</v>
      </c>
      <c r="E16" s="334">
        <v>68978</v>
      </c>
      <c r="F16" s="334">
        <v>68172</v>
      </c>
      <c r="G16" s="334">
        <v>67350</v>
      </c>
      <c r="H16" s="333">
        <v>67180</v>
      </c>
      <c r="I16" s="333">
        <v>66788</v>
      </c>
      <c r="J16" s="333">
        <v>67724</v>
      </c>
      <c r="K16" s="333">
        <v>72324</v>
      </c>
      <c r="L16" s="333">
        <v>76527</v>
      </c>
      <c r="M16" s="333">
        <v>80148</v>
      </c>
      <c r="N16" s="333">
        <v>78936</v>
      </c>
      <c r="O16" s="333">
        <v>78925</v>
      </c>
      <c r="P16" s="333">
        <v>77013</v>
      </c>
      <c r="Q16" s="333">
        <v>75880</v>
      </c>
      <c r="R16" s="333">
        <v>74971</v>
      </c>
      <c r="S16" s="333">
        <v>75606</v>
      </c>
    </row>
    <row r="17" spans="1:19" ht="13" customHeight="1">
      <c r="A17" s="124"/>
      <c r="B17" s="28" t="s">
        <v>33</v>
      </c>
      <c r="C17" s="332">
        <v>72984</v>
      </c>
      <c r="D17" s="332">
        <v>79774</v>
      </c>
      <c r="E17" s="332">
        <v>78338</v>
      </c>
      <c r="F17" s="332">
        <v>81567</v>
      </c>
      <c r="G17" s="332">
        <v>80200</v>
      </c>
      <c r="H17" s="333">
        <v>78573</v>
      </c>
      <c r="I17" s="333">
        <v>85480</v>
      </c>
      <c r="J17" s="333">
        <v>97911</v>
      </c>
      <c r="K17" s="333">
        <v>101640</v>
      </c>
      <c r="L17" s="333">
        <v>101762</v>
      </c>
      <c r="M17" s="278">
        <v>102840</v>
      </c>
      <c r="N17" s="278">
        <v>102064</v>
      </c>
      <c r="O17" s="278">
        <v>102170</v>
      </c>
      <c r="P17" s="278">
        <v>102350</v>
      </c>
      <c r="Q17" s="278">
        <v>102260</v>
      </c>
      <c r="R17" s="278">
        <v>101568</v>
      </c>
      <c r="S17" s="278">
        <v>101673</v>
      </c>
    </row>
    <row r="18" spans="1:19" ht="13" customHeight="1">
      <c r="A18" s="124"/>
      <c r="B18" s="28" t="s">
        <v>34</v>
      </c>
      <c r="C18" s="332">
        <v>25049</v>
      </c>
      <c r="D18" s="332">
        <v>22586</v>
      </c>
      <c r="E18" s="332">
        <v>18694</v>
      </c>
      <c r="F18" s="332">
        <v>13049</v>
      </c>
      <c r="G18" s="332">
        <v>12271</v>
      </c>
      <c r="H18" s="333">
        <v>10520</v>
      </c>
      <c r="I18" s="333">
        <v>9471</v>
      </c>
      <c r="J18" s="333">
        <v>9626</v>
      </c>
      <c r="K18" s="333">
        <v>7543</v>
      </c>
      <c r="L18" s="333">
        <v>7547</v>
      </c>
      <c r="M18" s="278">
        <v>7168</v>
      </c>
      <c r="N18" s="278">
        <v>6810</v>
      </c>
      <c r="O18" s="278">
        <v>6173</v>
      </c>
      <c r="P18" s="278">
        <v>6517</v>
      </c>
      <c r="Q18" s="278">
        <v>6345</v>
      </c>
      <c r="R18" s="278">
        <v>6430</v>
      </c>
      <c r="S18" s="278">
        <v>6384</v>
      </c>
    </row>
    <row r="19" spans="1:19" ht="13" customHeight="1">
      <c r="A19" s="124"/>
      <c r="B19" s="28" t="s">
        <v>35</v>
      </c>
      <c r="C19" s="332">
        <v>8980</v>
      </c>
      <c r="D19" s="332">
        <v>8910</v>
      </c>
      <c r="E19" s="332">
        <v>8980</v>
      </c>
      <c r="F19" s="332">
        <v>8944</v>
      </c>
      <c r="G19" s="332">
        <v>8860</v>
      </c>
      <c r="H19" s="333">
        <v>8035</v>
      </c>
      <c r="I19" s="333">
        <v>7454</v>
      </c>
      <c r="J19" s="333">
        <v>9431</v>
      </c>
      <c r="K19" s="333">
        <v>10205</v>
      </c>
      <c r="L19" s="333">
        <v>9558</v>
      </c>
      <c r="M19" s="278">
        <v>9818</v>
      </c>
      <c r="N19" s="278">
        <v>10187</v>
      </c>
      <c r="O19" s="278">
        <v>10680</v>
      </c>
      <c r="P19" s="278">
        <v>11985</v>
      </c>
      <c r="Q19" s="278">
        <v>12015</v>
      </c>
      <c r="R19" s="278">
        <v>13304</v>
      </c>
      <c r="S19" s="278">
        <v>14890</v>
      </c>
    </row>
    <row r="20" spans="1:19" ht="13" customHeight="1">
      <c r="A20" s="124"/>
      <c r="B20" s="28" t="s">
        <v>36</v>
      </c>
      <c r="C20" s="332">
        <v>178863</v>
      </c>
      <c r="D20" s="332">
        <v>176054</v>
      </c>
      <c r="E20" s="332">
        <v>176052</v>
      </c>
      <c r="F20" s="332">
        <v>173841</v>
      </c>
      <c r="G20" s="332">
        <v>185072</v>
      </c>
      <c r="H20" s="333">
        <v>182976</v>
      </c>
      <c r="I20" s="333">
        <v>191885</v>
      </c>
      <c r="J20" s="333">
        <v>187431</v>
      </c>
      <c r="K20" s="333">
        <v>183763</v>
      </c>
      <c r="L20" s="333">
        <v>189918</v>
      </c>
      <c r="M20" s="278">
        <v>182850</v>
      </c>
      <c r="N20" s="278">
        <v>180188</v>
      </c>
      <c r="O20" s="278">
        <v>171566</v>
      </c>
      <c r="P20" s="278">
        <v>172240</v>
      </c>
      <c r="Q20" s="278">
        <v>181228</v>
      </c>
      <c r="R20" s="278">
        <v>188124</v>
      </c>
      <c r="S20" s="278">
        <v>186563</v>
      </c>
    </row>
    <row r="21" spans="1:19" ht="13" customHeight="1">
      <c r="A21" s="124"/>
      <c r="B21" s="28" t="s">
        <v>37</v>
      </c>
      <c r="C21" s="332">
        <v>34280</v>
      </c>
      <c r="D21" s="332">
        <v>29267</v>
      </c>
      <c r="E21" s="332">
        <v>30967</v>
      </c>
      <c r="F21" s="332">
        <v>26056</v>
      </c>
      <c r="G21" s="332">
        <v>24442</v>
      </c>
      <c r="H21" s="333">
        <v>22591</v>
      </c>
      <c r="I21" s="333">
        <v>20395</v>
      </c>
      <c r="J21" s="333">
        <v>16759</v>
      </c>
      <c r="K21" s="333">
        <v>20313</v>
      </c>
      <c r="L21" s="333">
        <v>20480</v>
      </c>
      <c r="M21" s="278">
        <v>19805</v>
      </c>
      <c r="N21" s="278">
        <v>19062</v>
      </c>
      <c r="O21" s="278">
        <v>20736</v>
      </c>
      <c r="P21" s="278">
        <v>22976</v>
      </c>
      <c r="Q21" s="278">
        <v>16611</v>
      </c>
      <c r="R21" s="278">
        <v>17620</v>
      </c>
      <c r="S21" s="278">
        <v>26786</v>
      </c>
    </row>
    <row r="22" spans="1:19" ht="13" customHeight="1">
      <c r="A22" s="124"/>
      <c r="B22" s="28" t="s">
        <v>38</v>
      </c>
      <c r="C22" s="332">
        <v>11297</v>
      </c>
      <c r="D22" s="332">
        <v>11805</v>
      </c>
      <c r="E22" s="332">
        <v>13285</v>
      </c>
      <c r="F22" s="332">
        <v>13850</v>
      </c>
      <c r="G22" s="332">
        <v>13520</v>
      </c>
      <c r="H22" s="333">
        <v>12751</v>
      </c>
      <c r="I22" s="333">
        <v>11522</v>
      </c>
      <c r="J22" s="333">
        <v>12130</v>
      </c>
      <c r="K22" s="333">
        <v>12480</v>
      </c>
      <c r="L22" s="333">
        <v>6862</v>
      </c>
      <c r="M22" s="278">
        <v>8106</v>
      </c>
      <c r="N22" s="278">
        <v>8511</v>
      </c>
      <c r="O22" s="278">
        <v>8347</v>
      </c>
      <c r="P22" s="278">
        <v>8319</v>
      </c>
      <c r="Q22" s="278">
        <v>8333</v>
      </c>
      <c r="R22" s="278">
        <v>8289</v>
      </c>
      <c r="S22" s="278">
        <v>8310</v>
      </c>
    </row>
    <row r="23" spans="1:19" ht="13" customHeight="1">
      <c r="A23" s="124"/>
      <c r="B23" s="28" t="s">
        <v>39</v>
      </c>
      <c r="C23" s="332">
        <v>13795</v>
      </c>
      <c r="D23" s="332">
        <v>15210</v>
      </c>
      <c r="E23" s="332">
        <v>15275</v>
      </c>
      <c r="F23" s="332">
        <v>17105</v>
      </c>
      <c r="G23" s="332">
        <v>18870</v>
      </c>
      <c r="H23" s="333">
        <v>18433</v>
      </c>
      <c r="I23" s="333">
        <v>20492</v>
      </c>
      <c r="J23" s="333">
        <v>20301</v>
      </c>
      <c r="K23" s="333">
        <v>19696</v>
      </c>
      <c r="L23" s="333">
        <v>17145</v>
      </c>
      <c r="M23" s="278">
        <v>17359</v>
      </c>
      <c r="N23" s="278">
        <v>18227</v>
      </c>
      <c r="O23" s="278">
        <v>17155</v>
      </c>
      <c r="P23" s="278">
        <v>17155</v>
      </c>
      <c r="Q23" s="278">
        <v>17080</v>
      </c>
      <c r="R23" s="278">
        <v>17118</v>
      </c>
      <c r="S23" s="278">
        <v>17064</v>
      </c>
    </row>
    <row r="24" spans="1:19" ht="13" customHeight="1">
      <c r="A24" s="124"/>
      <c r="B24" s="28" t="s">
        <v>40</v>
      </c>
      <c r="C24" s="332">
        <v>245589</v>
      </c>
      <c r="D24" s="332">
        <v>213196</v>
      </c>
      <c r="E24" s="332">
        <v>217816</v>
      </c>
      <c r="F24" s="332">
        <v>214034</v>
      </c>
      <c r="G24" s="332">
        <v>211965</v>
      </c>
      <c r="H24" s="333">
        <v>213910</v>
      </c>
      <c r="I24" s="333">
        <v>237522</v>
      </c>
      <c r="J24" s="333">
        <v>221616</v>
      </c>
      <c r="K24" s="333">
        <v>229707</v>
      </c>
      <c r="L24" s="333">
        <v>216976</v>
      </c>
      <c r="M24" s="278">
        <v>208087</v>
      </c>
      <c r="N24" s="278">
        <v>208978</v>
      </c>
      <c r="O24" s="278">
        <v>204583</v>
      </c>
      <c r="P24" s="278">
        <v>207710</v>
      </c>
      <c r="Q24" s="278">
        <v>192115</v>
      </c>
      <c r="R24" s="278">
        <v>170518</v>
      </c>
      <c r="S24" s="278">
        <v>171647</v>
      </c>
    </row>
    <row r="25" spans="1:19" ht="13" customHeight="1">
      <c r="A25" s="124"/>
      <c r="B25" s="28" t="s">
        <v>41</v>
      </c>
      <c r="C25" s="332">
        <v>90170</v>
      </c>
      <c r="D25" s="332">
        <v>87870</v>
      </c>
      <c r="E25" s="332">
        <v>87137</v>
      </c>
      <c r="F25" s="332">
        <v>89603</v>
      </c>
      <c r="G25" s="332">
        <v>89480</v>
      </c>
      <c r="H25" s="332">
        <v>88852</v>
      </c>
      <c r="I25" s="332">
        <v>90004</v>
      </c>
      <c r="J25" s="332">
        <v>104119</v>
      </c>
      <c r="K25" s="332">
        <v>104320</v>
      </c>
      <c r="L25" s="332">
        <v>106928</v>
      </c>
      <c r="M25" s="278">
        <v>106270</v>
      </c>
      <c r="N25" s="278">
        <v>111584</v>
      </c>
      <c r="O25" s="278">
        <v>109650</v>
      </c>
      <c r="P25" s="278">
        <v>109305</v>
      </c>
      <c r="Q25" s="278">
        <v>109517.5</v>
      </c>
      <c r="R25" s="278">
        <v>107810</v>
      </c>
      <c r="S25" s="278">
        <v>108668</v>
      </c>
    </row>
    <row r="26" spans="1:19" ht="13" customHeight="1">
      <c r="A26" s="124"/>
      <c r="B26" s="28" t="s">
        <v>44</v>
      </c>
      <c r="C26" s="332">
        <v>96380</v>
      </c>
      <c r="D26" s="332">
        <v>98450</v>
      </c>
      <c r="E26" s="332">
        <v>99300</v>
      </c>
      <c r="F26" s="332">
        <v>90774</v>
      </c>
      <c r="G26" s="332">
        <v>90451</v>
      </c>
      <c r="H26" s="333">
        <v>89333</v>
      </c>
      <c r="I26" s="333">
        <v>49876</v>
      </c>
      <c r="J26" s="333">
        <v>48535</v>
      </c>
      <c r="K26" s="333">
        <v>46844</v>
      </c>
      <c r="L26" s="333">
        <v>48964</v>
      </c>
      <c r="M26" s="278">
        <v>47285</v>
      </c>
      <c r="N26" s="278">
        <v>37608</v>
      </c>
      <c r="O26" s="278">
        <v>37566</v>
      </c>
      <c r="P26" s="278">
        <v>35775</v>
      </c>
      <c r="Q26" s="278">
        <v>34907</v>
      </c>
      <c r="R26" s="278">
        <v>30039</v>
      </c>
      <c r="S26" s="278">
        <v>28204</v>
      </c>
    </row>
    <row r="27" spans="1:19" ht="13" customHeight="1">
      <c r="A27" s="124"/>
      <c r="B27" s="28" t="s">
        <v>45</v>
      </c>
      <c r="C27" s="332">
        <v>0</v>
      </c>
      <c r="D27" s="332">
        <v>0</v>
      </c>
      <c r="E27" s="332">
        <v>0</v>
      </c>
      <c r="F27" s="332">
        <v>0</v>
      </c>
      <c r="G27" s="332">
        <v>0</v>
      </c>
      <c r="H27" s="333">
        <v>0</v>
      </c>
      <c r="I27" s="333">
        <v>0</v>
      </c>
      <c r="J27" s="333">
        <v>0</v>
      </c>
      <c r="K27" s="333">
        <v>0</v>
      </c>
      <c r="L27" s="333"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</row>
    <row r="28" spans="1:19" ht="13" customHeight="1">
      <c r="A28" s="124"/>
      <c r="B28" s="123" t="s">
        <v>46</v>
      </c>
      <c r="C28" s="332">
        <v>0</v>
      </c>
      <c r="D28" s="332">
        <v>0</v>
      </c>
      <c r="E28" s="332">
        <v>0</v>
      </c>
      <c r="F28" s="332">
        <v>0</v>
      </c>
      <c r="G28" s="332">
        <v>0</v>
      </c>
      <c r="H28" s="333">
        <v>0</v>
      </c>
      <c r="I28" s="333">
        <v>0</v>
      </c>
      <c r="J28" s="333">
        <v>0</v>
      </c>
      <c r="K28" s="333">
        <v>0</v>
      </c>
      <c r="L28" s="333">
        <v>0</v>
      </c>
      <c r="M28" s="656">
        <v>0</v>
      </c>
      <c r="N28" s="656">
        <v>0</v>
      </c>
      <c r="O28" s="656">
        <v>0</v>
      </c>
      <c r="P28" s="656">
        <v>0</v>
      </c>
      <c r="Q28" s="656">
        <v>0</v>
      </c>
      <c r="R28" s="656">
        <v>0</v>
      </c>
      <c r="S28" s="656">
        <v>0</v>
      </c>
    </row>
    <row r="29" spans="1:19" ht="13" customHeight="1">
      <c r="A29" s="124"/>
      <c r="B29" s="29" t="s">
        <v>47</v>
      </c>
      <c r="C29" s="332">
        <v>0</v>
      </c>
      <c r="D29" s="332">
        <v>0</v>
      </c>
      <c r="E29" s="332">
        <v>0</v>
      </c>
      <c r="F29" s="332">
        <v>0</v>
      </c>
      <c r="G29" s="332">
        <v>0</v>
      </c>
      <c r="H29" s="333">
        <v>0</v>
      </c>
      <c r="I29" s="333">
        <v>0</v>
      </c>
      <c r="J29" s="333">
        <v>0</v>
      </c>
      <c r="K29" s="333">
        <v>0</v>
      </c>
      <c r="L29" s="333">
        <v>280</v>
      </c>
      <c r="M29" s="656">
        <v>310</v>
      </c>
      <c r="N29" s="656">
        <v>350</v>
      </c>
      <c r="O29" s="656">
        <v>360</v>
      </c>
      <c r="P29" s="656">
        <v>268</v>
      </c>
      <c r="Q29" s="656">
        <v>291</v>
      </c>
      <c r="R29" s="656">
        <v>280</v>
      </c>
      <c r="S29" s="656">
        <v>290</v>
      </c>
    </row>
    <row r="30" spans="1:19" ht="13" customHeight="1">
      <c r="A30" s="124"/>
      <c r="B30" s="28" t="s">
        <v>48</v>
      </c>
      <c r="C30" s="332">
        <v>0</v>
      </c>
      <c r="D30" s="332">
        <v>0</v>
      </c>
      <c r="E30" s="332">
        <v>0</v>
      </c>
      <c r="F30" s="332">
        <v>0</v>
      </c>
      <c r="G30" s="332">
        <v>0</v>
      </c>
      <c r="H30" s="333">
        <v>0</v>
      </c>
      <c r="I30" s="333">
        <v>0</v>
      </c>
      <c r="J30" s="333">
        <v>0</v>
      </c>
      <c r="K30" s="333">
        <v>0</v>
      </c>
      <c r="L30" s="333">
        <v>134</v>
      </c>
      <c r="M30" s="656">
        <v>140</v>
      </c>
      <c r="N30" s="656">
        <v>148</v>
      </c>
      <c r="O30" s="656">
        <v>150</v>
      </c>
      <c r="P30" s="656">
        <v>160</v>
      </c>
      <c r="Q30" s="656">
        <v>170</v>
      </c>
      <c r="R30" s="656">
        <v>178</v>
      </c>
      <c r="S30" s="656">
        <v>182</v>
      </c>
    </row>
    <row r="31" spans="1:19" ht="13" customHeight="1" thickBot="1">
      <c r="A31" s="130"/>
      <c r="B31" s="775" t="s">
        <v>49</v>
      </c>
      <c r="C31" s="779">
        <v>0</v>
      </c>
      <c r="D31" s="779">
        <v>0</v>
      </c>
      <c r="E31" s="779">
        <v>0</v>
      </c>
      <c r="F31" s="779">
        <v>0</v>
      </c>
      <c r="G31" s="779">
        <v>0</v>
      </c>
      <c r="H31" s="779">
        <v>0</v>
      </c>
      <c r="I31" s="779">
        <v>0</v>
      </c>
      <c r="J31" s="779">
        <v>0</v>
      </c>
      <c r="K31" s="779">
        <v>0</v>
      </c>
      <c r="L31" s="779">
        <v>175</v>
      </c>
      <c r="M31" s="782">
        <v>179</v>
      </c>
      <c r="N31" s="782">
        <v>186</v>
      </c>
      <c r="O31" s="782">
        <v>195</v>
      </c>
      <c r="P31" s="782">
        <v>200</v>
      </c>
      <c r="Q31" s="782">
        <v>220</v>
      </c>
      <c r="R31" s="782">
        <v>210</v>
      </c>
      <c r="S31" s="782">
        <v>220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R35" s="125"/>
      <c r="S35" s="125"/>
    </row>
    <row r="36" spans="1:19" ht="13" customHeight="1">
      <c r="R36" s="125"/>
      <c r="S36" s="125"/>
    </row>
    <row r="37" spans="1:19" ht="13" customHeight="1">
      <c r="R37" s="125"/>
      <c r="S37" s="125"/>
    </row>
    <row r="38" spans="1:19" ht="13" customHeight="1">
      <c r="R38" s="125"/>
      <c r="S38" s="125"/>
    </row>
    <row r="39" spans="1:19" ht="13" customHeight="1">
      <c r="R39" s="125"/>
      <c r="S39" s="125"/>
    </row>
    <row r="40" spans="1:19" ht="13" customHeight="1">
      <c r="R40" s="125"/>
    </row>
    <row r="41" spans="1:19" ht="13" customHeight="1">
      <c r="R41" s="125"/>
    </row>
    <row r="42" spans="1:19" ht="13" customHeight="1">
      <c r="R42" s="125"/>
    </row>
    <row r="43" spans="1:19" ht="13" customHeight="1">
      <c r="R43" s="125"/>
    </row>
    <row r="44" spans="1:19" ht="13" customHeight="1">
      <c r="R44" s="125"/>
    </row>
    <row r="45" spans="1:19" ht="13" customHeight="1">
      <c r="R45" s="125"/>
    </row>
    <row r="46" spans="1:19" ht="13" customHeight="1">
      <c r="R46" s="125"/>
    </row>
    <row r="47" spans="1:19" ht="13" customHeight="1">
      <c r="R47" s="125"/>
    </row>
    <row r="48" spans="1:19" ht="13" customHeight="1">
      <c r="R48" s="125"/>
    </row>
    <row r="49" spans="18:18" ht="13" customHeight="1">
      <c r="R49" s="125"/>
    </row>
    <row r="50" spans="18:18" ht="13" customHeight="1">
      <c r="R50" s="125"/>
    </row>
    <row r="51" spans="18:18" ht="13" customHeight="1">
      <c r="R51" s="125"/>
    </row>
    <row r="52" spans="18:18" ht="13" customHeight="1">
      <c r="R52" s="125"/>
    </row>
    <row r="53" spans="18:18" ht="13" customHeight="1">
      <c r="R53" s="125"/>
    </row>
    <row r="54" spans="18:18" ht="13" customHeight="1">
      <c r="R54" s="125"/>
    </row>
    <row r="55" spans="18:18" ht="13" customHeight="1">
      <c r="R55" s="125"/>
    </row>
    <row r="56" spans="18:18" ht="13" customHeight="1">
      <c r="R56" s="125"/>
    </row>
    <row r="57" spans="18:18" ht="13" customHeight="1">
      <c r="R57" s="125"/>
    </row>
    <row r="58" spans="18:18" ht="13" customHeight="1">
      <c r="R58" s="125"/>
    </row>
    <row r="59" spans="18:18" ht="13" customHeight="1">
      <c r="R59" s="125"/>
    </row>
    <row r="60" spans="18:18" ht="13" customHeight="1">
      <c r="R60" s="125"/>
    </row>
    <row r="61" spans="18:18" ht="13" customHeight="1">
      <c r="R61" s="125"/>
    </row>
    <row r="62" spans="18:18" ht="13" customHeight="1">
      <c r="R62" s="125"/>
    </row>
    <row r="63" spans="18:18" ht="13" customHeight="1">
      <c r="R63" s="125"/>
    </row>
    <row r="64" spans="18:18" ht="13" customHeight="1">
      <c r="R64" s="125"/>
    </row>
    <row r="65" spans="18:18" ht="13" customHeight="1">
      <c r="R65" s="125"/>
    </row>
    <row r="66" spans="18:18" ht="13" customHeight="1">
      <c r="R66" s="125"/>
    </row>
    <row r="67" spans="18:18" ht="13" customHeight="1">
      <c r="R67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3">
    <tabColor theme="9" tint="0.59999389629810485"/>
  </sheetPr>
  <dimension ref="A2:T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3984375" style="123" customWidth="1"/>
    <col min="21" max="16384" width="7" style="123"/>
  </cols>
  <sheetData>
    <row r="2" spans="1:20" ht="13" customHeight="1">
      <c r="A2" s="343" t="s">
        <v>420</v>
      </c>
      <c r="B2" s="344"/>
    </row>
    <row r="3" spans="1:20" ht="13" customHeight="1">
      <c r="A3" s="345" t="s">
        <v>238</v>
      </c>
      <c r="B3" s="345"/>
    </row>
    <row r="4" spans="1:20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0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0" ht="15" customHeight="1">
      <c r="A6" s="1179" t="s">
        <v>96</v>
      </c>
      <c r="B6" s="1179"/>
      <c r="C6" s="771">
        <f t="shared" ref="C6:N6" si="0">(C8+C9+C10+C11+C12+C13+C14+C15+C16+C17+C18+C19+C20+C21+C22+C23+C24+C25+C26+C27+C28+C29+C30+C31)</f>
        <v>527096</v>
      </c>
      <c r="D6" s="771">
        <f t="shared" si="0"/>
        <v>518663</v>
      </c>
      <c r="E6" s="772">
        <f t="shared" si="0"/>
        <v>506927</v>
      </c>
      <c r="F6" s="772">
        <f t="shared" si="0"/>
        <v>496706</v>
      </c>
      <c r="G6" s="772">
        <f t="shared" si="0"/>
        <v>505880</v>
      </c>
      <c r="H6" s="772">
        <f t="shared" si="0"/>
        <v>499447</v>
      </c>
      <c r="I6" s="772">
        <f t="shared" si="0"/>
        <v>489915</v>
      </c>
      <c r="J6" s="772">
        <f t="shared" si="0"/>
        <v>496626</v>
      </c>
      <c r="K6" s="772">
        <f t="shared" si="0"/>
        <v>505262</v>
      </c>
      <c r="L6" s="772">
        <f t="shared" si="0"/>
        <v>489956</v>
      </c>
      <c r="M6" s="772">
        <f t="shared" si="0"/>
        <v>464018</v>
      </c>
      <c r="N6" s="772">
        <f t="shared" si="0"/>
        <v>458811</v>
      </c>
      <c r="O6" s="772">
        <f>(O8+O9+O10+O11+O12+O13+O14+O15+O16+O17+O18+O19+O20+O21+O22+O23+O24+O25+O26+O27+O28+O29+O30+O31)</f>
        <v>444799</v>
      </c>
      <c r="P6" s="772">
        <f>(P8+P9+P10+P11+P12+P13+P14+P15+P16+P17+P18+P19+P20+P21+P22+P23+P24+P25+P26+P27+P28+P29+P30+P31)</f>
        <v>410567</v>
      </c>
      <c r="Q6" s="772">
        <f>(Q8+Q9+Q10+Q11+Q12+Q13+Q14+Q15+Q16+Q17+Q18+Q19+Q20+Q21+Q22+Q23+Q24+Q25+Q26+Q27+Q28+Q29+Q30+Q31)</f>
        <v>411441</v>
      </c>
      <c r="R6" s="772">
        <f>(R8+R9+R10+R11+R12+R13+R14+R15+R16+R17+R18+R19+R20+R21+R22+R23+R24+R25+R26+R27+R28+R29+R30+R31)</f>
        <v>392865.58</v>
      </c>
      <c r="S6" s="772">
        <f>(S8+S9+S10+S11+S12+S13+S14+S15+S16+S17+S18+S19+S20+S21+S22+S23+S24+S25+S26+S27+S28+S29+S30+S31)</f>
        <v>390291.63535673812</v>
      </c>
    </row>
    <row r="7" spans="1:20" ht="5" customHeight="1">
      <c r="A7" s="124"/>
      <c r="B7" s="125"/>
      <c r="C7" s="346"/>
      <c r="D7" s="34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0" ht="13" customHeight="1">
      <c r="A8" s="124"/>
      <c r="B8" s="28" t="s">
        <v>21</v>
      </c>
      <c r="C8" s="347">
        <v>22914</v>
      </c>
      <c r="D8" s="347">
        <v>20617</v>
      </c>
      <c r="E8" s="332">
        <v>17664</v>
      </c>
      <c r="F8" s="332">
        <v>16080</v>
      </c>
      <c r="G8" s="332">
        <v>19470</v>
      </c>
      <c r="H8" s="332">
        <v>20921</v>
      </c>
      <c r="I8" s="332">
        <v>21074</v>
      </c>
      <c r="J8" s="332">
        <v>21403</v>
      </c>
      <c r="K8" s="332">
        <v>21022</v>
      </c>
      <c r="L8" s="332">
        <v>25563</v>
      </c>
      <c r="M8" s="278">
        <v>21596</v>
      </c>
      <c r="N8" s="278">
        <v>18127</v>
      </c>
      <c r="O8" s="278">
        <v>32867</v>
      </c>
      <c r="P8" s="278">
        <v>25750</v>
      </c>
      <c r="Q8" s="278">
        <v>22337</v>
      </c>
      <c r="R8" s="278">
        <v>18938.32</v>
      </c>
      <c r="S8" s="278">
        <v>18005</v>
      </c>
    </row>
    <row r="9" spans="1:20" ht="13" customHeight="1">
      <c r="A9" s="124"/>
      <c r="B9" s="28" t="s">
        <v>22</v>
      </c>
      <c r="C9" s="347">
        <v>149460</v>
      </c>
      <c r="D9" s="347">
        <v>159867</v>
      </c>
      <c r="E9" s="332">
        <v>145635</v>
      </c>
      <c r="F9" s="332">
        <v>149857</v>
      </c>
      <c r="G9" s="332">
        <v>139553</v>
      </c>
      <c r="H9" s="333">
        <v>137022</v>
      </c>
      <c r="I9" s="333">
        <v>129182</v>
      </c>
      <c r="J9" s="333">
        <v>134568</v>
      </c>
      <c r="K9" s="333">
        <v>127787</v>
      </c>
      <c r="L9" s="333">
        <v>124725</v>
      </c>
      <c r="M9" s="656">
        <v>117178</v>
      </c>
      <c r="N9" s="656">
        <v>110964</v>
      </c>
      <c r="O9" s="656">
        <v>94622</v>
      </c>
      <c r="P9" s="656">
        <v>86591</v>
      </c>
      <c r="Q9" s="656">
        <v>93286</v>
      </c>
      <c r="R9" s="656">
        <v>95060</v>
      </c>
      <c r="S9" s="656">
        <v>91624.251175377896</v>
      </c>
      <c r="T9" s="132"/>
    </row>
    <row r="10" spans="1:20" ht="13" customHeight="1">
      <c r="A10" s="124"/>
      <c r="B10" s="28" t="s">
        <v>23</v>
      </c>
      <c r="C10" s="347">
        <v>41274</v>
      </c>
      <c r="D10" s="347">
        <v>38081</v>
      </c>
      <c r="E10" s="332">
        <v>38353</v>
      </c>
      <c r="F10" s="332">
        <v>32319</v>
      </c>
      <c r="G10" s="332">
        <v>39267</v>
      </c>
      <c r="H10" s="333">
        <v>34248</v>
      </c>
      <c r="I10" s="333">
        <v>32953</v>
      </c>
      <c r="J10" s="333">
        <v>24637</v>
      </c>
      <c r="K10" s="333">
        <v>24143</v>
      </c>
      <c r="L10" s="333">
        <v>26199</v>
      </c>
      <c r="M10" s="333">
        <v>20821</v>
      </c>
      <c r="N10" s="333">
        <v>19370</v>
      </c>
      <c r="O10" s="333">
        <v>30600</v>
      </c>
      <c r="P10" s="333">
        <v>27998</v>
      </c>
      <c r="Q10" s="333">
        <v>26996</v>
      </c>
      <c r="R10" s="333">
        <v>22921.439999999999</v>
      </c>
      <c r="S10" s="333">
        <v>20843.36</v>
      </c>
      <c r="T10" s="132"/>
    </row>
    <row r="11" spans="1:20" ht="13" customHeight="1">
      <c r="A11" s="124"/>
      <c r="B11" s="28" t="s">
        <v>24</v>
      </c>
      <c r="C11" s="347">
        <v>41250</v>
      </c>
      <c r="D11" s="347">
        <v>42572</v>
      </c>
      <c r="E11" s="332">
        <v>42758</v>
      </c>
      <c r="F11" s="332">
        <v>43874</v>
      </c>
      <c r="G11" s="332">
        <v>44198</v>
      </c>
      <c r="H11" s="333">
        <v>44529</v>
      </c>
      <c r="I11" s="333">
        <v>44768</v>
      </c>
      <c r="J11" s="332">
        <v>44998</v>
      </c>
      <c r="K11" s="332">
        <v>45374</v>
      </c>
      <c r="L11" s="332">
        <v>45895</v>
      </c>
      <c r="M11" s="278">
        <v>47182</v>
      </c>
      <c r="N11" s="278">
        <v>47693</v>
      </c>
      <c r="O11" s="278">
        <v>37209</v>
      </c>
      <c r="P11" s="278">
        <v>36726</v>
      </c>
      <c r="Q11" s="278">
        <v>35654</v>
      </c>
      <c r="R11" s="278">
        <v>37143</v>
      </c>
      <c r="S11" s="278">
        <v>37305</v>
      </c>
      <c r="T11" s="132"/>
    </row>
    <row r="12" spans="1:20" ht="13" customHeight="1">
      <c r="A12" s="124"/>
      <c r="B12" s="28" t="s">
        <v>25</v>
      </c>
      <c r="C12" s="347">
        <v>27525</v>
      </c>
      <c r="D12" s="347">
        <v>28734</v>
      </c>
      <c r="E12" s="332">
        <v>29177</v>
      </c>
      <c r="F12" s="332">
        <v>27350</v>
      </c>
      <c r="G12" s="332">
        <v>27705</v>
      </c>
      <c r="H12" s="332">
        <v>29810</v>
      </c>
      <c r="I12" s="332">
        <v>30574</v>
      </c>
      <c r="J12" s="332">
        <v>28576</v>
      </c>
      <c r="K12" s="332">
        <v>28313</v>
      </c>
      <c r="L12" s="332">
        <v>27139</v>
      </c>
      <c r="M12" s="278">
        <v>28125</v>
      </c>
      <c r="N12" s="278">
        <v>32585</v>
      </c>
      <c r="O12" s="278">
        <v>28609</v>
      </c>
      <c r="P12" s="278">
        <v>28894</v>
      </c>
      <c r="Q12" s="278">
        <v>29102</v>
      </c>
      <c r="R12" s="278">
        <v>23891.62</v>
      </c>
      <c r="S12" s="278">
        <v>23407</v>
      </c>
      <c r="T12" s="132"/>
    </row>
    <row r="13" spans="1:20" ht="13" customHeight="1">
      <c r="A13" s="124"/>
      <c r="B13" s="28" t="s">
        <v>29</v>
      </c>
      <c r="C13" s="347">
        <v>2346</v>
      </c>
      <c r="D13" s="347">
        <v>2380</v>
      </c>
      <c r="E13" s="332">
        <v>2699</v>
      </c>
      <c r="F13" s="332">
        <v>2298</v>
      </c>
      <c r="G13" s="332">
        <v>2738</v>
      </c>
      <c r="H13" s="332">
        <v>3728</v>
      </c>
      <c r="I13" s="332">
        <v>3946</v>
      </c>
      <c r="J13" s="332">
        <v>4013</v>
      </c>
      <c r="K13" s="332">
        <v>3917</v>
      </c>
      <c r="L13" s="332">
        <v>4230</v>
      </c>
      <c r="M13" s="332">
        <v>4631</v>
      </c>
      <c r="N13" s="332">
        <v>4630</v>
      </c>
      <c r="O13" s="332">
        <v>4507</v>
      </c>
      <c r="P13" s="332">
        <v>4572</v>
      </c>
      <c r="Q13" s="332">
        <v>4816</v>
      </c>
      <c r="R13" s="332">
        <v>4182</v>
      </c>
      <c r="S13" s="332">
        <v>4290</v>
      </c>
      <c r="T13" s="132"/>
    </row>
    <row r="14" spans="1:20" ht="13" customHeight="1">
      <c r="A14" s="124"/>
      <c r="B14" s="28" t="s">
        <v>30</v>
      </c>
      <c r="C14" s="347">
        <v>19563</v>
      </c>
      <c r="D14" s="347">
        <v>19014</v>
      </c>
      <c r="E14" s="332">
        <v>16693</v>
      </c>
      <c r="F14" s="332">
        <v>16955</v>
      </c>
      <c r="G14" s="332">
        <v>13600</v>
      </c>
      <c r="H14" s="333">
        <v>15129</v>
      </c>
      <c r="I14" s="333">
        <v>13930</v>
      </c>
      <c r="J14" s="333">
        <v>14469</v>
      </c>
      <c r="K14" s="333">
        <v>14919</v>
      </c>
      <c r="L14" s="333">
        <v>14869</v>
      </c>
      <c r="M14" s="278">
        <v>16739</v>
      </c>
      <c r="N14" s="278">
        <v>20343</v>
      </c>
      <c r="O14" s="278">
        <v>20432</v>
      </c>
      <c r="P14" s="278">
        <v>20565</v>
      </c>
      <c r="Q14" s="278">
        <v>20509</v>
      </c>
      <c r="R14" s="278">
        <v>19925</v>
      </c>
      <c r="S14" s="278">
        <v>20114</v>
      </c>
      <c r="T14" s="132"/>
    </row>
    <row r="15" spans="1:20" ht="13" customHeight="1">
      <c r="A15" s="124"/>
      <c r="B15" s="28" t="s">
        <v>31</v>
      </c>
      <c r="C15" s="347">
        <v>55950</v>
      </c>
      <c r="D15" s="347">
        <v>54403</v>
      </c>
      <c r="E15" s="332">
        <v>53532</v>
      </c>
      <c r="F15" s="332">
        <v>53005</v>
      </c>
      <c r="G15" s="332">
        <v>53710</v>
      </c>
      <c r="H15" s="333">
        <v>52654</v>
      </c>
      <c r="I15" s="333">
        <v>55445</v>
      </c>
      <c r="J15" s="333">
        <v>57039</v>
      </c>
      <c r="K15" s="333">
        <v>59796</v>
      </c>
      <c r="L15" s="333">
        <v>60713</v>
      </c>
      <c r="M15" s="278">
        <v>56179</v>
      </c>
      <c r="N15" s="278">
        <v>52628</v>
      </c>
      <c r="O15" s="278">
        <v>48379</v>
      </c>
      <c r="P15" s="278">
        <v>40586</v>
      </c>
      <c r="Q15" s="278">
        <v>40739</v>
      </c>
      <c r="R15" s="278">
        <v>37543</v>
      </c>
      <c r="S15" s="278">
        <v>35830</v>
      </c>
      <c r="T15" s="132"/>
    </row>
    <row r="16" spans="1:20" ht="13" customHeight="1">
      <c r="A16" s="124"/>
      <c r="B16" s="28" t="s">
        <v>32</v>
      </c>
      <c r="C16" s="347">
        <v>17350</v>
      </c>
      <c r="D16" s="351">
        <v>17706</v>
      </c>
      <c r="E16" s="334">
        <v>17125</v>
      </c>
      <c r="F16" s="334">
        <v>16342</v>
      </c>
      <c r="G16" s="334">
        <v>15674</v>
      </c>
      <c r="H16" s="333">
        <v>15049</v>
      </c>
      <c r="I16" s="333">
        <v>14840</v>
      </c>
      <c r="J16" s="333">
        <v>15978</v>
      </c>
      <c r="K16" s="333">
        <v>16498</v>
      </c>
      <c r="L16" s="333">
        <v>17691</v>
      </c>
      <c r="M16" s="333">
        <v>16592</v>
      </c>
      <c r="N16" s="333">
        <v>16670</v>
      </c>
      <c r="O16" s="333">
        <v>14913</v>
      </c>
      <c r="P16" s="333">
        <v>14133</v>
      </c>
      <c r="Q16" s="333">
        <v>17363</v>
      </c>
      <c r="R16" s="333">
        <v>19360</v>
      </c>
      <c r="S16" s="333">
        <v>23824.424181360202</v>
      </c>
      <c r="T16" s="132"/>
    </row>
    <row r="17" spans="1:20" ht="13" customHeight="1">
      <c r="A17" s="124"/>
      <c r="B17" s="28" t="s">
        <v>33</v>
      </c>
      <c r="C17" s="347">
        <v>15218</v>
      </c>
      <c r="D17" s="347">
        <v>16580</v>
      </c>
      <c r="E17" s="332">
        <v>19147</v>
      </c>
      <c r="F17" s="332">
        <v>20484</v>
      </c>
      <c r="G17" s="332">
        <v>24021</v>
      </c>
      <c r="H17" s="333">
        <v>23936</v>
      </c>
      <c r="I17" s="333">
        <v>22276</v>
      </c>
      <c r="J17" s="333">
        <v>22265</v>
      </c>
      <c r="K17" s="333">
        <v>23407</v>
      </c>
      <c r="L17" s="333">
        <v>25115</v>
      </c>
      <c r="M17" s="278">
        <v>23243</v>
      </c>
      <c r="N17" s="278">
        <v>24427</v>
      </c>
      <c r="O17" s="278">
        <v>26502</v>
      </c>
      <c r="P17" s="278">
        <v>25971</v>
      </c>
      <c r="Q17" s="278">
        <v>23327</v>
      </c>
      <c r="R17" s="278">
        <v>23261</v>
      </c>
      <c r="S17" s="278">
        <v>24055</v>
      </c>
      <c r="T17" s="132"/>
    </row>
    <row r="18" spans="1:20" ht="13" customHeight="1">
      <c r="A18" s="124"/>
      <c r="B18" s="28" t="s">
        <v>34</v>
      </c>
      <c r="C18" s="347">
        <v>1054</v>
      </c>
      <c r="D18" s="347">
        <v>1389</v>
      </c>
      <c r="E18" s="332">
        <v>2906</v>
      </c>
      <c r="F18" s="332">
        <v>2403</v>
      </c>
      <c r="G18" s="332">
        <v>2225</v>
      </c>
      <c r="H18" s="333">
        <v>2348</v>
      </c>
      <c r="I18" s="333">
        <v>2561</v>
      </c>
      <c r="J18" s="333">
        <v>2932</v>
      </c>
      <c r="K18" s="333">
        <v>1867</v>
      </c>
      <c r="L18" s="333">
        <v>1771</v>
      </c>
      <c r="M18" s="278">
        <v>1485</v>
      </c>
      <c r="N18" s="278">
        <v>1281</v>
      </c>
      <c r="O18" s="278">
        <v>1189</v>
      </c>
      <c r="P18" s="278">
        <v>1109</v>
      </c>
      <c r="Q18" s="278">
        <v>1059</v>
      </c>
      <c r="R18" s="278">
        <v>955</v>
      </c>
      <c r="S18" s="278">
        <v>1037</v>
      </c>
      <c r="T18" s="132"/>
    </row>
    <row r="19" spans="1:20" ht="13" customHeight="1">
      <c r="A19" s="124"/>
      <c r="B19" s="28" t="s">
        <v>35</v>
      </c>
      <c r="C19" s="347">
        <v>1420</v>
      </c>
      <c r="D19" s="347">
        <v>1280</v>
      </c>
      <c r="E19" s="332">
        <v>1373</v>
      </c>
      <c r="F19" s="332">
        <v>1501</v>
      </c>
      <c r="G19" s="332">
        <v>1351</v>
      </c>
      <c r="H19" s="333">
        <v>1619</v>
      </c>
      <c r="I19" s="333">
        <v>1894</v>
      </c>
      <c r="J19" s="333">
        <v>2373</v>
      </c>
      <c r="K19" s="333">
        <v>2418</v>
      </c>
      <c r="L19" s="333">
        <v>2938</v>
      </c>
      <c r="M19" s="278">
        <v>3651</v>
      </c>
      <c r="N19" s="278">
        <v>3905</v>
      </c>
      <c r="O19" s="278">
        <v>4659</v>
      </c>
      <c r="P19" s="278">
        <v>5357</v>
      </c>
      <c r="Q19" s="278">
        <v>3585</v>
      </c>
      <c r="R19" s="278">
        <v>3158</v>
      </c>
      <c r="S19" s="278">
        <v>3716</v>
      </c>
      <c r="T19" s="132"/>
    </row>
    <row r="20" spans="1:20" ht="13" customHeight="1">
      <c r="A20" s="124"/>
      <c r="B20" s="28" t="s">
        <v>36</v>
      </c>
      <c r="C20" s="347">
        <v>47510</v>
      </c>
      <c r="D20" s="347">
        <v>34795</v>
      </c>
      <c r="E20" s="332">
        <v>34292</v>
      </c>
      <c r="F20" s="332">
        <v>33169</v>
      </c>
      <c r="G20" s="332">
        <v>40800</v>
      </c>
      <c r="H20" s="333">
        <v>35925</v>
      </c>
      <c r="I20" s="333">
        <v>30234</v>
      </c>
      <c r="J20" s="333">
        <v>34362</v>
      </c>
      <c r="K20" s="333">
        <v>43834</v>
      </c>
      <c r="L20" s="333">
        <v>42600</v>
      </c>
      <c r="M20" s="278">
        <v>36463</v>
      </c>
      <c r="N20" s="278">
        <v>30127</v>
      </c>
      <c r="O20" s="278">
        <v>28698</v>
      </c>
      <c r="P20" s="278">
        <v>24103</v>
      </c>
      <c r="Q20" s="278">
        <v>25727</v>
      </c>
      <c r="R20" s="278">
        <v>23386.680000000004</v>
      </c>
      <c r="S20" s="278">
        <v>22844.3</v>
      </c>
      <c r="T20" s="132"/>
    </row>
    <row r="21" spans="1:20" ht="13" customHeight="1">
      <c r="A21" s="124"/>
      <c r="B21" s="28" t="s">
        <v>37</v>
      </c>
      <c r="C21" s="347">
        <v>9620</v>
      </c>
      <c r="D21" s="347">
        <v>9123</v>
      </c>
      <c r="E21" s="332">
        <v>11626</v>
      </c>
      <c r="F21" s="332">
        <v>9382</v>
      </c>
      <c r="G21" s="332">
        <v>7198</v>
      </c>
      <c r="H21" s="333">
        <v>5668</v>
      </c>
      <c r="I21" s="333">
        <v>5295</v>
      </c>
      <c r="J21" s="333">
        <v>5597</v>
      </c>
      <c r="K21" s="333">
        <v>7157</v>
      </c>
      <c r="L21" s="333">
        <v>8161</v>
      </c>
      <c r="M21" s="278">
        <v>8951</v>
      </c>
      <c r="N21" s="278">
        <v>15265</v>
      </c>
      <c r="O21" s="278">
        <v>15642</v>
      </c>
      <c r="P21" s="278">
        <v>13680</v>
      </c>
      <c r="Q21" s="278">
        <v>10335</v>
      </c>
      <c r="R21" s="278">
        <v>9386</v>
      </c>
      <c r="S21" s="278">
        <v>10325</v>
      </c>
      <c r="T21" s="132"/>
    </row>
    <row r="22" spans="1:20" ht="13" customHeight="1">
      <c r="A22" s="124"/>
      <c r="B22" s="28" t="s">
        <v>38</v>
      </c>
      <c r="C22" s="347">
        <v>1660</v>
      </c>
      <c r="D22" s="347">
        <v>1469</v>
      </c>
      <c r="E22" s="332">
        <v>1718</v>
      </c>
      <c r="F22" s="332">
        <v>1387</v>
      </c>
      <c r="G22" s="332">
        <v>1494</v>
      </c>
      <c r="H22" s="333">
        <v>1329</v>
      </c>
      <c r="I22" s="333">
        <v>1018</v>
      </c>
      <c r="J22" s="333">
        <v>779</v>
      </c>
      <c r="K22" s="333">
        <v>848</v>
      </c>
      <c r="L22" s="333">
        <v>703</v>
      </c>
      <c r="M22" s="278">
        <v>710</v>
      </c>
      <c r="N22" s="278">
        <v>706</v>
      </c>
      <c r="O22" s="278">
        <v>861</v>
      </c>
      <c r="P22" s="278">
        <v>647</v>
      </c>
      <c r="Q22" s="278">
        <v>689</v>
      </c>
      <c r="R22" s="278">
        <v>759</v>
      </c>
      <c r="S22" s="278">
        <v>847</v>
      </c>
      <c r="T22" s="132"/>
    </row>
    <row r="23" spans="1:20" ht="13" customHeight="1">
      <c r="A23" s="124"/>
      <c r="B23" s="28" t="s">
        <v>39</v>
      </c>
      <c r="C23" s="347">
        <v>5288</v>
      </c>
      <c r="D23" s="347">
        <v>5591</v>
      </c>
      <c r="E23" s="332">
        <v>5403</v>
      </c>
      <c r="F23" s="332">
        <v>4772</v>
      </c>
      <c r="G23" s="332">
        <v>4794</v>
      </c>
      <c r="H23" s="333">
        <v>5060</v>
      </c>
      <c r="I23" s="333">
        <v>4954</v>
      </c>
      <c r="J23" s="333">
        <v>5369</v>
      </c>
      <c r="K23" s="333">
        <v>5322</v>
      </c>
      <c r="L23" s="333">
        <v>5201</v>
      </c>
      <c r="M23" s="278">
        <v>4994</v>
      </c>
      <c r="N23" s="278">
        <v>5031</v>
      </c>
      <c r="O23" s="278">
        <v>5022</v>
      </c>
      <c r="P23" s="278">
        <v>5170</v>
      </c>
      <c r="Q23" s="278">
        <v>5343</v>
      </c>
      <c r="R23" s="278">
        <v>5507</v>
      </c>
      <c r="S23" s="278">
        <v>5682</v>
      </c>
      <c r="T23" s="132"/>
    </row>
    <row r="24" spans="1:20" ht="13" customHeight="1">
      <c r="A24" s="124"/>
      <c r="B24" s="28" t="s">
        <v>40</v>
      </c>
      <c r="C24" s="347">
        <v>47054</v>
      </c>
      <c r="D24" s="347">
        <v>45061</v>
      </c>
      <c r="E24" s="332">
        <v>44279</v>
      </c>
      <c r="F24" s="332">
        <v>43408</v>
      </c>
      <c r="G24" s="332">
        <v>43673</v>
      </c>
      <c r="H24" s="333">
        <v>46079</v>
      </c>
      <c r="I24" s="333">
        <v>47883</v>
      </c>
      <c r="J24" s="333">
        <v>50162</v>
      </c>
      <c r="K24" s="333">
        <v>53248</v>
      </c>
      <c r="L24" s="333">
        <v>31848</v>
      </c>
      <c r="M24" s="278">
        <v>31730</v>
      </c>
      <c r="N24" s="278">
        <v>32986</v>
      </c>
      <c r="O24" s="278">
        <v>28342</v>
      </c>
      <c r="P24" s="278">
        <v>27672</v>
      </c>
      <c r="Q24" s="278">
        <v>28248</v>
      </c>
      <c r="R24" s="278">
        <v>25403</v>
      </c>
      <c r="S24" s="278">
        <v>25825</v>
      </c>
      <c r="T24" s="132"/>
    </row>
    <row r="25" spans="1:20" ht="13" customHeight="1">
      <c r="A25" s="124"/>
      <c r="B25" s="28" t="s">
        <v>41</v>
      </c>
      <c r="C25" s="347">
        <v>13635</v>
      </c>
      <c r="D25" s="347">
        <v>13355</v>
      </c>
      <c r="E25" s="332">
        <v>15390</v>
      </c>
      <c r="F25" s="332">
        <v>15324</v>
      </c>
      <c r="G25" s="332">
        <v>16928</v>
      </c>
      <c r="H25" s="332">
        <v>16685</v>
      </c>
      <c r="I25" s="332">
        <v>18161</v>
      </c>
      <c r="J25" s="332">
        <v>18141</v>
      </c>
      <c r="K25" s="332">
        <v>18383</v>
      </c>
      <c r="L25" s="332">
        <v>18234</v>
      </c>
      <c r="M25" s="278">
        <v>18313</v>
      </c>
      <c r="N25" s="278">
        <v>18280</v>
      </c>
      <c r="O25" s="278">
        <v>18043</v>
      </c>
      <c r="P25" s="278">
        <v>17431</v>
      </c>
      <c r="Q25" s="278">
        <v>18390</v>
      </c>
      <c r="R25" s="278">
        <v>18028.519999999997</v>
      </c>
      <c r="S25" s="278">
        <v>16519.3</v>
      </c>
      <c r="T25" s="132"/>
    </row>
    <row r="26" spans="1:20" ht="13" customHeight="1">
      <c r="A26" s="124"/>
      <c r="B26" s="28" t="s">
        <v>44</v>
      </c>
      <c r="C26" s="347">
        <v>7005</v>
      </c>
      <c r="D26" s="347">
        <v>6646</v>
      </c>
      <c r="E26" s="332">
        <v>7157</v>
      </c>
      <c r="F26" s="332">
        <v>6796</v>
      </c>
      <c r="G26" s="332">
        <v>7481</v>
      </c>
      <c r="H26" s="333">
        <v>7708</v>
      </c>
      <c r="I26" s="333">
        <v>8927</v>
      </c>
      <c r="J26" s="333">
        <v>8965</v>
      </c>
      <c r="K26" s="333">
        <v>7009</v>
      </c>
      <c r="L26" s="333">
        <v>6361</v>
      </c>
      <c r="M26" s="278">
        <v>5435</v>
      </c>
      <c r="N26" s="278">
        <v>3776</v>
      </c>
      <c r="O26" s="278">
        <v>3693</v>
      </c>
      <c r="P26" s="278">
        <v>3524</v>
      </c>
      <c r="Q26" s="278">
        <v>3901</v>
      </c>
      <c r="R26" s="278">
        <v>4023</v>
      </c>
      <c r="S26" s="278">
        <v>4169</v>
      </c>
      <c r="T26" s="132"/>
    </row>
    <row r="27" spans="1:20" ht="13" customHeight="1">
      <c r="A27" s="124"/>
      <c r="B27" s="28" t="s">
        <v>45</v>
      </c>
      <c r="C27" s="347">
        <v>0</v>
      </c>
      <c r="D27" s="347">
        <v>0</v>
      </c>
      <c r="E27" s="332">
        <v>0</v>
      </c>
      <c r="F27" s="332">
        <v>0</v>
      </c>
      <c r="G27" s="332">
        <v>0</v>
      </c>
      <c r="H27" s="333">
        <v>0</v>
      </c>
      <c r="I27" s="333">
        <v>0</v>
      </c>
      <c r="J27" s="333">
        <v>0</v>
      </c>
      <c r="K27" s="333">
        <v>0</v>
      </c>
      <c r="L27" s="333"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132"/>
    </row>
    <row r="28" spans="1:20" ht="13" customHeight="1">
      <c r="A28" s="124"/>
      <c r="B28" s="123" t="s">
        <v>46</v>
      </c>
      <c r="C28" s="347">
        <v>0</v>
      </c>
      <c r="D28" s="347">
        <v>0</v>
      </c>
      <c r="E28" s="332">
        <v>0</v>
      </c>
      <c r="F28" s="332">
        <v>0</v>
      </c>
      <c r="G28" s="332">
        <v>0</v>
      </c>
      <c r="H28" s="333">
        <v>0</v>
      </c>
      <c r="I28" s="333">
        <v>0</v>
      </c>
      <c r="J28" s="333">
        <v>0</v>
      </c>
      <c r="K28" s="333">
        <v>0</v>
      </c>
      <c r="L28" s="333">
        <v>0</v>
      </c>
      <c r="M28" s="656">
        <v>0</v>
      </c>
      <c r="N28" s="656">
        <v>0</v>
      </c>
      <c r="O28" s="656">
        <v>0</v>
      </c>
      <c r="P28" s="656">
        <v>0</v>
      </c>
      <c r="Q28" s="656">
        <v>0</v>
      </c>
      <c r="R28" s="656">
        <v>0</v>
      </c>
      <c r="S28" s="656">
        <v>0</v>
      </c>
      <c r="T28" s="132"/>
    </row>
    <row r="29" spans="1:20" ht="13" customHeight="1">
      <c r="A29" s="124"/>
      <c r="B29" s="29" t="s">
        <v>47</v>
      </c>
      <c r="C29" s="347">
        <v>0</v>
      </c>
      <c r="D29" s="347">
        <v>0</v>
      </c>
      <c r="E29" s="332">
        <v>0</v>
      </c>
      <c r="F29" s="332">
        <v>0</v>
      </c>
      <c r="G29" s="332">
        <v>0</v>
      </c>
      <c r="H29" s="333">
        <v>0</v>
      </c>
      <c r="I29" s="333">
        <v>0</v>
      </c>
      <c r="J29" s="333">
        <v>0</v>
      </c>
      <c r="K29" s="333">
        <v>0</v>
      </c>
      <c r="L29" s="333">
        <v>0</v>
      </c>
      <c r="M29" s="656">
        <v>0</v>
      </c>
      <c r="N29" s="656">
        <v>17</v>
      </c>
      <c r="O29" s="656">
        <v>10</v>
      </c>
      <c r="P29" s="656">
        <v>88</v>
      </c>
      <c r="Q29" s="656">
        <v>35</v>
      </c>
      <c r="R29" s="656">
        <v>34</v>
      </c>
      <c r="S29" s="656">
        <v>29</v>
      </c>
      <c r="T29" s="132"/>
    </row>
    <row r="30" spans="1:20" ht="13" customHeight="1">
      <c r="A30" s="124"/>
      <c r="B30" s="28" t="s">
        <v>48</v>
      </c>
      <c r="C30" s="347">
        <v>0</v>
      </c>
      <c r="D30" s="347">
        <v>0</v>
      </c>
      <c r="E30" s="332">
        <v>0</v>
      </c>
      <c r="F30" s="332">
        <v>0</v>
      </c>
      <c r="G30" s="332">
        <v>0</v>
      </c>
      <c r="H30" s="333">
        <v>0</v>
      </c>
      <c r="I30" s="333">
        <v>0</v>
      </c>
      <c r="J30" s="333">
        <v>0</v>
      </c>
      <c r="K30" s="333">
        <v>0</v>
      </c>
      <c r="L30" s="333">
        <v>0</v>
      </c>
      <c r="M30" s="656">
        <v>0</v>
      </c>
      <c r="N30" s="656">
        <v>0</v>
      </c>
      <c r="O30" s="656">
        <v>0</v>
      </c>
      <c r="P30" s="656">
        <v>0</v>
      </c>
      <c r="Q30" s="656">
        <v>0</v>
      </c>
      <c r="R30" s="656">
        <v>0</v>
      </c>
      <c r="S30" s="656">
        <v>0</v>
      </c>
      <c r="T30" s="132"/>
    </row>
    <row r="31" spans="1:20" ht="13" customHeight="1" thickBot="1">
      <c r="A31" s="130"/>
      <c r="B31" s="775" t="s">
        <v>49</v>
      </c>
      <c r="C31" s="781">
        <v>0</v>
      </c>
      <c r="D31" s="781">
        <v>0</v>
      </c>
      <c r="E31" s="779">
        <v>0</v>
      </c>
      <c r="F31" s="779">
        <v>0</v>
      </c>
      <c r="G31" s="779">
        <v>0</v>
      </c>
      <c r="H31" s="779">
        <v>0</v>
      </c>
      <c r="I31" s="779">
        <v>0</v>
      </c>
      <c r="J31" s="779">
        <v>0</v>
      </c>
      <c r="K31" s="779">
        <v>0</v>
      </c>
      <c r="L31" s="779">
        <v>0</v>
      </c>
      <c r="M31" s="782">
        <v>0</v>
      </c>
      <c r="N31" s="782">
        <v>0</v>
      </c>
      <c r="O31" s="782">
        <v>0</v>
      </c>
      <c r="P31" s="782">
        <v>0</v>
      </c>
      <c r="Q31" s="782">
        <v>0</v>
      </c>
      <c r="R31" s="782">
        <v>0</v>
      </c>
      <c r="S31" s="782">
        <v>0</v>
      </c>
      <c r="T31" s="132"/>
    </row>
    <row r="32" spans="1:20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8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</row>
    <row r="34" spans="1:18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</row>
    <row r="35" spans="1:18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4">
    <tabColor theme="9" tint="0.59999389629810485"/>
  </sheetPr>
  <dimension ref="A2:T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16384" width="7" style="123"/>
  </cols>
  <sheetData>
    <row r="2" spans="1:20" ht="13" customHeight="1">
      <c r="A2" s="343" t="s">
        <v>421</v>
      </c>
      <c r="B2" s="344"/>
    </row>
    <row r="3" spans="1:20" ht="13" customHeight="1">
      <c r="A3" s="345" t="s">
        <v>236</v>
      </c>
      <c r="B3" s="345"/>
    </row>
    <row r="4" spans="1:20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0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353</v>
      </c>
      <c r="R5" s="767" t="s">
        <v>562</v>
      </c>
      <c r="S5" s="767" t="s">
        <v>414</v>
      </c>
    </row>
    <row r="6" spans="1:20" ht="15" customHeight="1">
      <c r="A6" s="1179" t="s">
        <v>96</v>
      </c>
      <c r="B6" s="1179"/>
      <c r="C6" s="770">
        <f t="shared" ref="C6:N6" si="0">(C8+C9+C10+C11+C12+C13+C14+C15+C16+C17+C18+C19+C20+C21+C22+C23+C24+C25+C26+C27+C28+C29+C30+C31)</f>
        <v>6617</v>
      </c>
      <c r="D6" s="770">
        <f t="shared" si="0"/>
        <v>6771</v>
      </c>
      <c r="E6" s="771">
        <f t="shared" si="0"/>
        <v>6684</v>
      </c>
      <c r="F6" s="771">
        <f t="shared" si="0"/>
        <v>6420</v>
      </c>
      <c r="G6" s="771">
        <f t="shared" si="0"/>
        <v>6152</v>
      </c>
      <c r="H6" s="771">
        <f t="shared" si="0"/>
        <v>6133</v>
      </c>
      <c r="I6" s="771">
        <f t="shared" si="0"/>
        <v>6151</v>
      </c>
      <c r="J6" s="771">
        <f t="shared" si="0"/>
        <v>6245</v>
      </c>
      <c r="K6" s="771">
        <f t="shared" si="0"/>
        <v>6439</v>
      </c>
      <c r="L6" s="771">
        <f t="shared" si="0"/>
        <v>6167</v>
      </c>
      <c r="M6" s="771">
        <f t="shared" si="0"/>
        <v>5900</v>
      </c>
      <c r="N6" s="771">
        <f t="shared" si="0"/>
        <v>5827</v>
      </c>
      <c r="O6" s="771">
        <f>(O8+O9+O10+O11+O12+O13+O14+O15+O16+O17+O18+O19+O20+O21+O22+O23+O24+O25+O26+O27+O28+O29+O30+O31)</f>
        <v>5494</v>
      </c>
      <c r="P6" s="771">
        <f>(P8+P9+P10+P11+P12+P13+P14+P15+P16+P17+P18+P19+P20+P21+P22+P23+P24+P25+P26+P27+P28+P29+P30+P31)</f>
        <v>4966</v>
      </c>
      <c r="Q6" s="771">
        <f>(Q8+Q9+Q10+Q11+Q12+Q13+Q14+Q15+Q16+Q17+Q18+Q19+Q20+Q21+Q22+Q23+Q24+Q25+Q26+Q27+Q28+Q29+Q30+Q31)</f>
        <v>5100</v>
      </c>
      <c r="R6" s="771">
        <f>(R8+R9+R10+R11+R12+R13+R14+R15+R16+R17+R18+R19+R20+R21+R22+R23+R24+R25+R26+R27+R28+R29+R30+R31)</f>
        <v>4957.3536356317218</v>
      </c>
      <c r="S6" s="771">
        <f>(S8+S9+S10+S11+S12+S13+S14+S15+S16+S17+S18+S19+S20+S21+S22+S23+S24+S25+S26+S27+S28+S29+S30+S31)</f>
        <v>4947.7847860112006</v>
      </c>
    </row>
    <row r="7" spans="1:20" ht="5" customHeight="1">
      <c r="A7" s="124"/>
      <c r="B7" s="125"/>
      <c r="C7" s="352"/>
      <c r="D7" s="352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</row>
    <row r="8" spans="1:20" ht="13" customHeight="1">
      <c r="A8" s="124"/>
      <c r="B8" s="28" t="s">
        <v>21</v>
      </c>
      <c r="C8" s="353">
        <v>274</v>
      </c>
      <c r="D8" s="353">
        <v>261</v>
      </c>
      <c r="E8" s="347">
        <v>226</v>
      </c>
      <c r="F8" s="347">
        <v>215</v>
      </c>
      <c r="G8" s="347">
        <v>260</v>
      </c>
      <c r="H8" s="347">
        <v>283</v>
      </c>
      <c r="I8" s="347">
        <v>256</v>
      </c>
      <c r="J8" s="347">
        <v>266</v>
      </c>
      <c r="K8" s="347">
        <v>258</v>
      </c>
      <c r="L8" s="347">
        <v>292</v>
      </c>
      <c r="M8" s="348">
        <v>252</v>
      </c>
      <c r="N8" s="348">
        <v>205</v>
      </c>
      <c r="O8" s="348">
        <v>378</v>
      </c>
      <c r="P8" s="348">
        <v>273</v>
      </c>
      <c r="Q8" s="348">
        <v>220</v>
      </c>
      <c r="R8" s="348">
        <v>203.86113101152611</v>
      </c>
      <c r="S8" s="348">
        <v>188.9932</v>
      </c>
    </row>
    <row r="9" spans="1:20" ht="13" customHeight="1">
      <c r="A9" s="124"/>
      <c r="B9" s="28" t="s">
        <v>22</v>
      </c>
      <c r="C9" s="353">
        <v>1970</v>
      </c>
      <c r="D9" s="353">
        <v>2250</v>
      </c>
      <c r="E9" s="347">
        <v>2114</v>
      </c>
      <c r="F9" s="347">
        <v>2190</v>
      </c>
      <c r="G9" s="347">
        <v>1819</v>
      </c>
      <c r="H9" s="349">
        <v>1854</v>
      </c>
      <c r="I9" s="349">
        <v>1833</v>
      </c>
      <c r="J9" s="349">
        <v>1923</v>
      </c>
      <c r="K9" s="349">
        <v>1990</v>
      </c>
      <c r="L9" s="349">
        <v>1895</v>
      </c>
      <c r="M9" s="350">
        <v>1781</v>
      </c>
      <c r="N9" s="350">
        <v>1666</v>
      </c>
      <c r="O9" s="350">
        <v>1377</v>
      </c>
      <c r="P9" s="350">
        <v>1128</v>
      </c>
      <c r="Q9" s="350">
        <v>1283</v>
      </c>
      <c r="R9" s="350">
        <v>1306.8469799450602</v>
      </c>
      <c r="S9" s="350">
        <v>1330.3794054478358</v>
      </c>
    </row>
    <row r="10" spans="1:20" ht="13" customHeight="1">
      <c r="A10" s="124"/>
      <c r="B10" s="28" t="s">
        <v>23</v>
      </c>
      <c r="C10" s="353">
        <v>569</v>
      </c>
      <c r="D10" s="353">
        <v>536</v>
      </c>
      <c r="E10" s="347">
        <v>564</v>
      </c>
      <c r="F10" s="347">
        <v>473</v>
      </c>
      <c r="G10" s="347">
        <v>481</v>
      </c>
      <c r="H10" s="349">
        <v>434</v>
      </c>
      <c r="I10" s="349">
        <v>491</v>
      </c>
      <c r="J10" s="349">
        <v>384</v>
      </c>
      <c r="K10" s="349">
        <v>353</v>
      </c>
      <c r="L10" s="349">
        <v>365</v>
      </c>
      <c r="M10" s="349">
        <v>310</v>
      </c>
      <c r="N10" s="349">
        <v>385</v>
      </c>
      <c r="O10" s="349">
        <v>456</v>
      </c>
      <c r="P10" s="349">
        <v>416</v>
      </c>
      <c r="Q10" s="349">
        <v>375</v>
      </c>
      <c r="R10" s="349">
        <v>344.65964319650925</v>
      </c>
      <c r="S10" s="349">
        <v>312.39979867820227</v>
      </c>
      <c r="T10" s="132"/>
    </row>
    <row r="11" spans="1:20" ht="13" customHeight="1">
      <c r="A11" s="124"/>
      <c r="B11" s="28" t="s">
        <v>24</v>
      </c>
      <c r="C11" s="353">
        <v>496</v>
      </c>
      <c r="D11" s="353">
        <v>516</v>
      </c>
      <c r="E11" s="347">
        <v>519</v>
      </c>
      <c r="F11" s="347">
        <v>531</v>
      </c>
      <c r="G11" s="347">
        <v>538</v>
      </c>
      <c r="H11" s="349">
        <v>543</v>
      </c>
      <c r="I11" s="349">
        <v>546</v>
      </c>
      <c r="J11" s="347">
        <v>548</v>
      </c>
      <c r="K11" s="347">
        <v>554</v>
      </c>
      <c r="L11" s="347">
        <v>560</v>
      </c>
      <c r="M11" s="348">
        <v>573</v>
      </c>
      <c r="N11" s="348">
        <v>579</v>
      </c>
      <c r="O11" s="348">
        <v>453</v>
      </c>
      <c r="P11" s="348">
        <v>451</v>
      </c>
      <c r="Q11" s="348">
        <v>437</v>
      </c>
      <c r="R11" s="348">
        <v>455.70580000000001</v>
      </c>
      <c r="S11" s="348">
        <v>472.11923166399998</v>
      </c>
      <c r="T11" s="132"/>
    </row>
    <row r="12" spans="1:20" ht="13" customHeight="1">
      <c r="A12" s="124"/>
      <c r="B12" s="28" t="s">
        <v>25</v>
      </c>
      <c r="C12" s="353">
        <v>339</v>
      </c>
      <c r="D12" s="353">
        <v>359</v>
      </c>
      <c r="E12" s="347">
        <v>366</v>
      </c>
      <c r="F12" s="347">
        <v>333</v>
      </c>
      <c r="G12" s="347">
        <v>333</v>
      </c>
      <c r="H12" s="347">
        <v>329</v>
      </c>
      <c r="I12" s="347">
        <v>324</v>
      </c>
      <c r="J12" s="347">
        <v>305</v>
      </c>
      <c r="K12" s="347">
        <v>323</v>
      </c>
      <c r="L12" s="347">
        <v>308</v>
      </c>
      <c r="M12" s="348">
        <v>299</v>
      </c>
      <c r="N12" s="348">
        <v>328</v>
      </c>
      <c r="O12" s="348">
        <v>234</v>
      </c>
      <c r="P12" s="348">
        <v>250</v>
      </c>
      <c r="Q12" s="348">
        <v>296</v>
      </c>
      <c r="R12" s="348">
        <v>256.92215920000001</v>
      </c>
      <c r="S12" s="348">
        <v>248.71133099999997</v>
      </c>
      <c r="T12" s="132"/>
    </row>
    <row r="13" spans="1:20" ht="13" customHeight="1">
      <c r="A13" s="124"/>
      <c r="B13" s="28" t="s">
        <v>29</v>
      </c>
      <c r="C13" s="353">
        <v>27</v>
      </c>
      <c r="D13" s="353">
        <v>27</v>
      </c>
      <c r="E13" s="347">
        <v>32</v>
      </c>
      <c r="F13" s="347">
        <v>25</v>
      </c>
      <c r="G13" s="347">
        <v>29</v>
      </c>
      <c r="H13" s="347">
        <v>39</v>
      </c>
      <c r="I13" s="347">
        <v>40</v>
      </c>
      <c r="J13" s="347">
        <v>46</v>
      </c>
      <c r="K13" s="347">
        <v>45</v>
      </c>
      <c r="L13" s="347">
        <v>54</v>
      </c>
      <c r="M13" s="347">
        <v>59</v>
      </c>
      <c r="N13" s="347">
        <v>58</v>
      </c>
      <c r="O13" s="347">
        <v>57</v>
      </c>
      <c r="P13" s="347">
        <v>57</v>
      </c>
      <c r="Q13" s="347">
        <v>60</v>
      </c>
      <c r="R13" s="347">
        <v>52.874399999999994</v>
      </c>
      <c r="S13" s="347">
        <v>54.0548</v>
      </c>
      <c r="T13" s="132"/>
    </row>
    <row r="14" spans="1:20" ht="13" customHeight="1">
      <c r="A14" s="124"/>
      <c r="B14" s="28" t="s">
        <v>30</v>
      </c>
      <c r="C14" s="353">
        <v>198</v>
      </c>
      <c r="D14" s="353">
        <v>207</v>
      </c>
      <c r="E14" s="347">
        <v>171</v>
      </c>
      <c r="F14" s="347">
        <v>174</v>
      </c>
      <c r="G14" s="347">
        <v>140</v>
      </c>
      <c r="H14" s="349">
        <v>155</v>
      </c>
      <c r="I14" s="349">
        <v>144</v>
      </c>
      <c r="J14" s="349">
        <v>145</v>
      </c>
      <c r="K14" s="349">
        <v>153</v>
      </c>
      <c r="L14" s="349">
        <v>154</v>
      </c>
      <c r="M14" s="348">
        <v>174</v>
      </c>
      <c r="N14" s="348">
        <v>210</v>
      </c>
      <c r="O14" s="348">
        <v>214</v>
      </c>
      <c r="P14" s="348">
        <v>218</v>
      </c>
      <c r="Q14" s="348">
        <v>219</v>
      </c>
      <c r="R14" s="348">
        <v>213.96907999999996</v>
      </c>
      <c r="S14" s="348">
        <v>205.29895418853135</v>
      </c>
      <c r="T14" s="132"/>
    </row>
    <row r="15" spans="1:20" ht="13" customHeight="1">
      <c r="A15" s="124"/>
      <c r="B15" s="28" t="s">
        <v>31</v>
      </c>
      <c r="C15" s="353">
        <v>785</v>
      </c>
      <c r="D15" s="353">
        <v>769</v>
      </c>
      <c r="E15" s="347">
        <v>755</v>
      </c>
      <c r="F15" s="347">
        <v>743</v>
      </c>
      <c r="G15" s="347">
        <v>751</v>
      </c>
      <c r="H15" s="349">
        <v>709</v>
      </c>
      <c r="I15" s="349">
        <v>731</v>
      </c>
      <c r="J15" s="349">
        <v>719</v>
      </c>
      <c r="K15" s="349">
        <v>747</v>
      </c>
      <c r="L15" s="349">
        <v>758</v>
      </c>
      <c r="M15" s="348">
        <v>725</v>
      </c>
      <c r="N15" s="348">
        <v>659</v>
      </c>
      <c r="O15" s="348">
        <v>603</v>
      </c>
      <c r="P15" s="348">
        <v>533</v>
      </c>
      <c r="Q15" s="348">
        <v>533</v>
      </c>
      <c r="R15" s="348">
        <v>498.62510799999995</v>
      </c>
      <c r="S15" s="348">
        <v>472.98121600000002</v>
      </c>
      <c r="T15" s="132"/>
    </row>
    <row r="16" spans="1:20" ht="13" customHeight="1">
      <c r="A16" s="124"/>
      <c r="B16" s="28" t="s">
        <v>32</v>
      </c>
      <c r="C16" s="353">
        <v>229</v>
      </c>
      <c r="D16" s="354">
        <v>235</v>
      </c>
      <c r="E16" s="351">
        <v>231</v>
      </c>
      <c r="F16" s="351">
        <v>203</v>
      </c>
      <c r="G16" s="351">
        <v>186</v>
      </c>
      <c r="H16" s="349">
        <v>189</v>
      </c>
      <c r="I16" s="349">
        <v>196</v>
      </c>
      <c r="J16" s="349">
        <v>216</v>
      </c>
      <c r="K16" s="349">
        <v>231</v>
      </c>
      <c r="L16" s="349">
        <v>228</v>
      </c>
      <c r="M16" s="349">
        <v>223</v>
      </c>
      <c r="N16" s="349">
        <v>228</v>
      </c>
      <c r="O16" s="349">
        <v>211</v>
      </c>
      <c r="P16" s="349">
        <v>198</v>
      </c>
      <c r="Q16" s="349">
        <v>247</v>
      </c>
      <c r="R16" s="349">
        <v>280.42020800000006</v>
      </c>
      <c r="S16" s="349">
        <v>294.05110903263233</v>
      </c>
      <c r="T16" s="132"/>
    </row>
    <row r="17" spans="1:20" ht="13" customHeight="1">
      <c r="A17" s="124"/>
      <c r="B17" s="28" t="s">
        <v>33</v>
      </c>
      <c r="C17" s="353">
        <v>214</v>
      </c>
      <c r="D17" s="353">
        <v>233</v>
      </c>
      <c r="E17" s="347">
        <v>267</v>
      </c>
      <c r="F17" s="347">
        <v>246</v>
      </c>
      <c r="G17" s="347">
        <v>250</v>
      </c>
      <c r="H17" s="349">
        <v>240</v>
      </c>
      <c r="I17" s="349">
        <v>221</v>
      </c>
      <c r="J17" s="349">
        <v>211</v>
      </c>
      <c r="K17" s="349">
        <v>213</v>
      </c>
      <c r="L17" s="349">
        <v>232</v>
      </c>
      <c r="M17" s="348">
        <v>218</v>
      </c>
      <c r="N17" s="348">
        <v>222</v>
      </c>
      <c r="O17" s="348">
        <v>242</v>
      </c>
      <c r="P17" s="348">
        <v>251</v>
      </c>
      <c r="Q17" s="348">
        <v>237</v>
      </c>
      <c r="R17" s="348">
        <v>239.16420000000002</v>
      </c>
      <c r="S17" s="348">
        <v>248.22739999999999</v>
      </c>
      <c r="T17" s="132"/>
    </row>
    <row r="18" spans="1:20" ht="13" customHeight="1">
      <c r="A18" s="124"/>
      <c r="B18" s="28" t="s">
        <v>34</v>
      </c>
      <c r="C18" s="353">
        <v>11</v>
      </c>
      <c r="D18" s="353">
        <v>15</v>
      </c>
      <c r="E18" s="347">
        <v>30</v>
      </c>
      <c r="F18" s="347">
        <v>25</v>
      </c>
      <c r="G18" s="347">
        <v>21</v>
      </c>
      <c r="H18" s="349">
        <v>23</v>
      </c>
      <c r="I18" s="349">
        <v>27</v>
      </c>
      <c r="J18" s="349">
        <v>33</v>
      </c>
      <c r="K18" s="349">
        <v>21</v>
      </c>
      <c r="L18" s="349">
        <v>20</v>
      </c>
      <c r="M18" s="348">
        <v>18</v>
      </c>
      <c r="N18" s="348">
        <v>14</v>
      </c>
      <c r="O18" s="348">
        <v>14</v>
      </c>
      <c r="P18" s="348">
        <v>13</v>
      </c>
      <c r="Q18" s="348">
        <v>12</v>
      </c>
      <c r="R18" s="348">
        <v>10.998072000000001</v>
      </c>
      <c r="S18" s="348">
        <v>11.868504000000001</v>
      </c>
      <c r="T18" s="132"/>
    </row>
    <row r="19" spans="1:20" ht="13" customHeight="1">
      <c r="A19" s="124"/>
      <c r="B19" s="28" t="s">
        <v>35</v>
      </c>
      <c r="C19" s="353">
        <v>14</v>
      </c>
      <c r="D19" s="353">
        <v>13</v>
      </c>
      <c r="E19" s="347">
        <v>14</v>
      </c>
      <c r="F19" s="347">
        <v>15</v>
      </c>
      <c r="G19" s="347">
        <v>14</v>
      </c>
      <c r="H19" s="349">
        <v>18</v>
      </c>
      <c r="I19" s="349">
        <v>21</v>
      </c>
      <c r="J19" s="349">
        <v>26</v>
      </c>
      <c r="K19" s="349">
        <v>27</v>
      </c>
      <c r="L19" s="349">
        <v>33</v>
      </c>
      <c r="M19" s="348">
        <v>42</v>
      </c>
      <c r="N19" s="348">
        <v>41</v>
      </c>
      <c r="O19" s="348">
        <v>48</v>
      </c>
      <c r="P19" s="348">
        <v>56</v>
      </c>
      <c r="Q19" s="348">
        <v>44</v>
      </c>
      <c r="R19" s="348">
        <v>35.764872278625639</v>
      </c>
      <c r="S19" s="348">
        <v>38.051200000000001</v>
      </c>
      <c r="T19" s="132"/>
    </row>
    <row r="20" spans="1:20" ht="13" customHeight="1">
      <c r="A20" s="124"/>
      <c r="B20" s="28" t="s">
        <v>36</v>
      </c>
      <c r="C20" s="353">
        <v>532</v>
      </c>
      <c r="D20" s="353">
        <v>400</v>
      </c>
      <c r="E20" s="347">
        <v>395</v>
      </c>
      <c r="F20" s="347">
        <v>381</v>
      </c>
      <c r="G20" s="347">
        <v>450</v>
      </c>
      <c r="H20" s="349">
        <v>420</v>
      </c>
      <c r="I20" s="349">
        <v>393</v>
      </c>
      <c r="J20" s="349">
        <v>436</v>
      </c>
      <c r="K20" s="349">
        <v>499</v>
      </c>
      <c r="L20" s="349">
        <v>460</v>
      </c>
      <c r="M20" s="348">
        <v>420</v>
      </c>
      <c r="N20" s="348">
        <v>345</v>
      </c>
      <c r="O20" s="348">
        <v>369</v>
      </c>
      <c r="P20" s="348">
        <v>309</v>
      </c>
      <c r="Q20" s="348">
        <v>335</v>
      </c>
      <c r="R20" s="348">
        <v>308.57288</v>
      </c>
      <c r="S20" s="348">
        <v>294.88436999999999</v>
      </c>
      <c r="T20" s="132"/>
    </row>
    <row r="21" spans="1:20" ht="13" customHeight="1">
      <c r="A21" s="124"/>
      <c r="B21" s="28" t="s">
        <v>37</v>
      </c>
      <c r="C21" s="353">
        <v>113</v>
      </c>
      <c r="D21" s="353">
        <v>115</v>
      </c>
      <c r="E21" s="347">
        <v>138</v>
      </c>
      <c r="F21" s="347">
        <v>111</v>
      </c>
      <c r="G21" s="347">
        <v>83</v>
      </c>
      <c r="H21" s="349">
        <v>67</v>
      </c>
      <c r="I21" s="349">
        <v>63</v>
      </c>
      <c r="J21" s="349">
        <v>68</v>
      </c>
      <c r="K21" s="349">
        <v>80</v>
      </c>
      <c r="L21" s="349">
        <v>86</v>
      </c>
      <c r="M21" s="348">
        <v>93</v>
      </c>
      <c r="N21" s="348">
        <v>181</v>
      </c>
      <c r="O21" s="348">
        <v>178</v>
      </c>
      <c r="P21" s="348">
        <v>169</v>
      </c>
      <c r="Q21" s="348">
        <v>130</v>
      </c>
      <c r="R21" s="348">
        <v>114.62359999999998</v>
      </c>
      <c r="S21" s="348">
        <v>121.97359999999999</v>
      </c>
      <c r="T21" s="132"/>
    </row>
    <row r="22" spans="1:20" ht="13" customHeight="1">
      <c r="A22" s="124"/>
      <c r="B22" s="28" t="s">
        <v>38</v>
      </c>
      <c r="C22" s="353">
        <v>28</v>
      </c>
      <c r="D22" s="353">
        <v>25</v>
      </c>
      <c r="E22" s="347">
        <v>27</v>
      </c>
      <c r="F22" s="347">
        <v>22</v>
      </c>
      <c r="G22" s="347">
        <v>25</v>
      </c>
      <c r="H22" s="349">
        <v>23</v>
      </c>
      <c r="I22" s="349">
        <v>20</v>
      </c>
      <c r="J22" s="349">
        <v>15</v>
      </c>
      <c r="K22" s="349">
        <v>17</v>
      </c>
      <c r="L22" s="349">
        <v>14</v>
      </c>
      <c r="M22" s="348">
        <v>14</v>
      </c>
      <c r="N22" s="348">
        <v>13</v>
      </c>
      <c r="O22" s="348">
        <v>13</v>
      </c>
      <c r="P22" s="348">
        <v>10</v>
      </c>
      <c r="Q22" s="348">
        <v>10</v>
      </c>
      <c r="R22" s="348">
        <v>12.626149999999999</v>
      </c>
      <c r="S22" s="348">
        <v>14.305326000000001</v>
      </c>
      <c r="T22" s="132"/>
    </row>
    <row r="23" spans="1:20" ht="13" customHeight="1">
      <c r="A23" s="124"/>
      <c r="B23" s="28" t="s">
        <v>39</v>
      </c>
      <c r="C23" s="353">
        <v>69</v>
      </c>
      <c r="D23" s="353">
        <v>71</v>
      </c>
      <c r="E23" s="347">
        <v>68</v>
      </c>
      <c r="F23" s="347">
        <v>60</v>
      </c>
      <c r="G23" s="347">
        <v>59</v>
      </c>
      <c r="H23" s="349">
        <v>60</v>
      </c>
      <c r="I23" s="349">
        <v>60</v>
      </c>
      <c r="J23" s="349">
        <v>67</v>
      </c>
      <c r="K23" s="349">
        <v>71</v>
      </c>
      <c r="L23" s="349">
        <v>73</v>
      </c>
      <c r="M23" s="348">
        <v>71</v>
      </c>
      <c r="N23" s="348">
        <v>71</v>
      </c>
      <c r="O23" s="348">
        <v>72</v>
      </c>
      <c r="P23" s="348">
        <v>74</v>
      </c>
      <c r="Q23" s="348">
        <v>76</v>
      </c>
      <c r="R23" s="348">
        <v>81.981200000000001</v>
      </c>
      <c r="S23" s="348">
        <v>82.830399999999997</v>
      </c>
      <c r="T23" s="132"/>
    </row>
    <row r="24" spans="1:20" ht="13" customHeight="1">
      <c r="A24" s="124"/>
      <c r="B24" s="28" t="s">
        <v>40</v>
      </c>
      <c r="C24" s="353">
        <v>525</v>
      </c>
      <c r="D24" s="353">
        <v>506</v>
      </c>
      <c r="E24" s="347">
        <v>503</v>
      </c>
      <c r="F24" s="347">
        <v>421</v>
      </c>
      <c r="G24" s="347">
        <v>443</v>
      </c>
      <c r="H24" s="349">
        <v>489</v>
      </c>
      <c r="I24" s="349">
        <v>510</v>
      </c>
      <c r="J24" s="349">
        <v>547</v>
      </c>
      <c r="K24" s="349">
        <v>586</v>
      </c>
      <c r="L24" s="349">
        <v>368</v>
      </c>
      <c r="M24" s="348">
        <v>365</v>
      </c>
      <c r="N24" s="348">
        <v>379</v>
      </c>
      <c r="O24" s="348">
        <v>336</v>
      </c>
      <c r="P24" s="348">
        <v>324</v>
      </c>
      <c r="Q24" s="348">
        <v>341</v>
      </c>
      <c r="R24" s="348">
        <v>297.7312</v>
      </c>
      <c r="S24" s="348">
        <v>317.71348999999998</v>
      </c>
      <c r="T24" s="132"/>
    </row>
    <row r="25" spans="1:20" ht="13" customHeight="1">
      <c r="A25" s="124"/>
      <c r="B25" s="28" t="s">
        <v>41</v>
      </c>
      <c r="C25" s="353">
        <v>140</v>
      </c>
      <c r="D25" s="353">
        <v>155</v>
      </c>
      <c r="E25" s="347">
        <v>184</v>
      </c>
      <c r="F25" s="347">
        <v>176</v>
      </c>
      <c r="G25" s="347">
        <v>192</v>
      </c>
      <c r="H25" s="347">
        <v>181</v>
      </c>
      <c r="I25" s="347">
        <v>183</v>
      </c>
      <c r="J25" s="347">
        <v>192</v>
      </c>
      <c r="K25" s="347">
        <v>195</v>
      </c>
      <c r="L25" s="347">
        <v>196</v>
      </c>
      <c r="M25" s="348">
        <v>198</v>
      </c>
      <c r="N25" s="348">
        <v>196</v>
      </c>
      <c r="O25" s="348">
        <v>194</v>
      </c>
      <c r="P25" s="348">
        <v>191</v>
      </c>
      <c r="Q25" s="348">
        <v>195</v>
      </c>
      <c r="R25" s="348">
        <v>190.086522</v>
      </c>
      <c r="S25" s="348">
        <v>185.05545000000001</v>
      </c>
      <c r="T25" s="132"/>
    </row>
    <row r="26" spans="1:20" ht="13" customHeight="1">
      <c r="A26" s="124"/>
      <c r="B26" s="28" t="s">
        <v>44</v>
      </c>
      <c r="C26" s="353">
        <v>84</v>
      </c>
      <c r="D26" s="353">
        <v>78</v>
      </c>
      <c r="E26" s="347">
        <v>80</v>
      </c>
      <c r="F26" s="347">
        <v>76</v>
      </c>
      <c r="G26" s="347">
        <v>78</v>
      </c>
      <c r="H26" s="349">
        <v>77</v>
      </c>
      <c r="I26" s="349">
        <v>92</v>
      </c>
      <c r="J26" s="349">
        <v>98</v>
      </c>
      <c r="K26" s="349">
        <v>76</v>
      </c>
      <c r="L26" s="349">
        <v>71</v>
      </c>
      <c r="M26" s="348">
        <v>65</v>
      </c>
      <c r="N26" s="348">
        <v>47</v>
      </c>
      <c r="O26" s="348">
        <v>45</v>
      </c>
      <c r="P26" s="348">
        <v>44</v>
      </c>
      <c r="Q26" s="348">
        <v>50</v>
      </c>
      <c r="R26" s="348">
        <v>51.586000000000006</v>
      </c>
      <c r="S26" s="348">
        <v>53.784000000000006</v>
      </c>
      <c r="T26" s="132"/>
    </row>
    <row r="27" spans="1:20" ht="13" customHeight="1">
      <c r="A27" s="124"/>
      <c r="B27" s="28" t="s">
        <v>45</v>
      </c>
      <c r="C27" s="353">
        <v>0</v>
      </c>
      <c r="D27" s="353">
        <v>0</v>
      </c>
      <c r="E27" s="347">
        <v>0</v>
      </c>
      <c r="F27" s="347">
        <v>0</v>
      </c>
      <c r="G27" s="347">
        <v>0</v>
      </c>
      <c r="H27" s="349">
        <v>0</v>
      </c>
      <c r="I27" s="349">
        <v>0</v>
      </c>
      <c r="J27" s="349">
        <v>0</v>
      </c>
      <c r="K27" s="349">
        <v>0</v>
      </c>
      <c r="L27" s="349">
        <v>0</v>
      </c>
      <c r="M27" s="348">
        <v>0</v>
      </c>
      <c r="N27" s="348">
        <v>0</v>
      </c>
      <c r="O27" s="348">
        <v>0</v>
      </c>
      <c r="P27" s="348">
        <v>0</v>
      </c>
      <c r="Q27" s="348">
        <v>0</v>
      </c>
      <c r="R27" s="348">
        <v>0</v>
      </c>
      <c r="S27" s="348">
        <v>0</v>
      </c>
      <c r="T27" s="132"/>
    </row>
    <row r="28" spans="1:20" ht="13" customHeight="1">
      <c r="A28" s="124"/>
      <c r="B28" s="123" t="s">
        <v>46</v>
      </c>
      <c r="C28" s="353">
        <v>0</v>
      </c>
      <c r="D28" s="353">
        <v>0</v>
      </c>
      <c r="E28" s="347">
        <v>0</v>
      </c>
      <c r="F28" s="347">
        <v>0</v>
      </c>
      <c r="G28" s="347">
        <v>0</v>
      </c>
      <c r="H28" s="349">
        <v>0</v>
      </c>
      <c r="I28" s="349">
        <v>0</v>
      </c>
      <c r="J28" s="349">
        <v>0</v>
      </c>
      <c r="K28" s="349">
        <v>0</v>
      </c>
      <c r="L28" s="349">
        <v>0</v>
      </c>
      <c r="M28" s="350">
        <v>0</v>
      </c>
      <c r="N28" s="350">
        <v>0</v>
      </c>
      <c r="O28" s="350">
        <v>0</v>
      </c>
      <c r="P28" s="350">
        <v>0</v>
      </c>
      <c r="Q28" s="350">
        <v>0</v>
      </c>
      <c r="R28" s="350">
        <v>0</v>
      </c>
      <c r="S28" s="350">
        <v>0</v>
      </c>
      <c r="T28" s="132"/>
    </row>
    <row r="29" spans="1:20" ht="13" customHeight="1">
      <c r="A29" s="124"/>
      <c r="B29" s="29" t="s">
        <v>47</v>
      </c>
      <c r="C29" s="353">
        <v>0</v>
      </c>
      <c r="D29" s="353">
        <v>0</v>
      </c>
      <c r="E29" s="347">
        <v>0</v>
      </c>
      <c r="F29" s="347">
        <v>0</v>
      </c>
      <c r="G29" s="347">
        <v>0</v>
      </c>
      <c r="H29" s="349">
        <v>0</v>
      </c>
      <c r="I29" s="349">
        <v>0</v>
      </c>
      <c r="J29" s="349">
        <v>0</v>
      </c>
      <c r="K29" s="349">
        <v>0</v>
      </c>
      <c r="L29" s="349">
        <v>0</v>
      </c>
      <c r="M29" s="350">
        <v>0</v>
      </c>
      <c r="N29" s="350">
        <v>0</v>
      </c>
      <c r="O29" s="350">
        <v>0</v>
      </c>
      <c r="P29" s="350">
        <v>1</v>
      </c>
      <c r="Q29" s="350">
        <v>0</v>
      </c>
      <c r="R29" s="350">
        <v>0.33442999999999995</v>
      </c>
      <c r="S29" s="350">
        <v>0.10200000000000001</v>
      </c>
      <c r="T29" s="132"/>
    </row>
    <row r="30" spans="1:20" ht="13" customHeight="1">
      <c r="A30" s="124"/>
      <c r="B30" s="28" t="s">
        <v>48</v>
      </c>
      <c r="C30" s="353">
        <v>0</v>
      </c>
      <c r="D30" s="353">
        <v>0</v>
      </c>
      <c r="E30" s="347">
        <v>0</v>
      </c>
      <c r="F30" s="347">
        <v>0</v>
      </c>
      <c r="G30" s="347">
        <v>0</v>
      </c>
      <c r="H30" s="349">
        <v>0</v>
      </c>
      <c r="I30" s="349">
        <v>0</v>
      </c>
      <c r="J30" s="349">
        <v>0</v>
      </c>
      <c r="K30" s="349">
        <v>0</v>
      </c>
      <c r="L30" s="349">
        <v>0</v>
      </c>
      <c r="M30" s="350">
        <v>0</v>
      </c>
      <c r="N30" s="350">
        <v>0</v>
      </c>
      <c r="O30" s="350">
        <v>0</v>
      </c>
      <c r="P30" s="350">
        <v>0</v>
      </c>
      <c r="Q30" s="350">
        <v>0</v>
      </c>
      <c r="R30" s="350">
        <v>0</v>
      </c>
      <c r="S30" s="350">
        <v>0</v>
      </c>
      <c r="T30" s="132"/>
    </row>
    <row r="31" spans="1:20" ht="13" customHeight="1" thickBot="1">
      <c r="A31" s="130"/>
      <c r="B31" s="775" t="s">
        <v>49</v>
      </c>
      <c r="C31" s="783">
        <v>0</v>
      </c>
      <c r="D31" s="783">
        <v>0</v>
      </c>
      <c r="E31" s="781">
        <v>0</v>
      </c>
      <c r="F31" s="781">
        <v>0</v>
      </c>
      <c r="G31" s="781">
        <v>0</v>
      </c>
      <c r="H31" s="781">
        <v>0</v>
      </c>
      <c r="I31" s="781">
        <v>0</v>
      </c>
      <c r="J31" s="781">
        <v>0</v>
      </c>
      <c r="K31" s="781">
        <v>0</v>
      </c>
      <c r="L31" s="781">
        <v>0</v>
      </c>
      <c r="M31" s="784">
        <v>0</v>
      </c>
      <c r="N31" s="784">
        <v>0</v>
      </c>
      <c r="O31" s="784">
        <v>0</v>
      </c>
      <c r="P31" s="784">
        <v>0</v>
      </c>
      <c r="Q31" s="784">
        <v>0</v>
      </c>
      <c r="R31" s="784">
        <v>0</v>
      </c>
      <c r="S31" s="784">
        <v>0</v>
      </c>
      <c r="T31" s="132"/>
    </row>
    <row r="32" spans="1:20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132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5">
    <tabColor theme="9" tint="0.59999389629810485"/>
  </sheetPr>
  <dimension ref="A2:S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19921875" style="123" customWidth="1"/>
    <col min="21" max="16384" width="7" style="123"/>
  </cols>
  <sheetData>
    <row r="2" spans="1:19" ht="13" customHeight="1">
      <c r="A2" s="343" t="s">
        <v>567</v>
      </c>
      <c r="B2" s="344"/>
    </row>
    <row r="3" spans="1:19" ht="13" customHeight="1">
      <c r="A3" s="345" t="s">
        <v>557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353</v>
      </c>
      <c r="R5" s="767" t="s">
        <v>628</v>
      </c>
      <c r="S5" s="767" t="s">
        <v>629</v>
      </c>
    </row>
    <row r="6" spans="1:19" ht="15" customHeight="1">
      <c r="A6" s="1179" t="s">
        <v>103</v>
      </c>
      <c r="B6" s="1179"/>
      <c r="C6" s="768">
        <v>3.05</v>
      </c>
      <c r="D6" s="768">
        <v>3.01</v>
      </c>
      <c r="E6" s="768">
        <v>3.17</v>
      </c>
      <c r="F6" s="768">
        <v>3.41</v>
      </c>
      <c r="G6" s="768">
        <v>3.61</v>
      </c>
      <c r="H6" s="768">
        <v>3.38</v>
      </c>
      <c r="I6" s="768">
        <v>3.53</v>
      </c>
      <c r="J6" s="768">
        <v>3.68</v>
      </c>
      <c r="K6" s="768">
        <v>3.93</v>
      </c>
      <c r="L6" s="768">
        <v>4.04</v>
      </c>
      <c r="M6" s="768">
        <v>4.28</v>
      </c>
      <c r="N6" s="768">
        <v>4.66</v>
      </c>
      <c r="O6" s="768">
        <v>4.74</v>
      </c>
      <c r="P6" s="768">
        <v>4.79</v>
      </c>
      <c r="Q6" s="768">
        <v>4.8099999999999996</v>
      </c>
      <c r="R6" s="768">
        <v>4.8022458284102232</v>
      </c>
      <c r="S6" s="768">
        <v>4.7867040260866833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>
        <v>3.01</v>
      </c>
      <c r="D8" s="356">
        <v>3.25</v>
      </c>
      <c r="E8" s="356">
        <v>3.2</v>
      </c>
      <c r="F8" s="356">
        <v>3.22</v>
      </c>
      <c r="G8" s="356">
        <v>3.35</v>
      </c>
      <c r="H8" s="356">
        <v>3.42</v>
      </c>
      <c r="I8" s="356">
        <v>3.43</v>
      </c>
      <c r="J8" s="356">
        <v>3.38</v>
      </c>
      <c r="K8" s="356">
        <v>3.6</v>
      </c>
      <c r="L8" s="356">
        <v>3.63</v>
      </c>
      <c r="M8" s="356">
        <v>4.45</v>
      </c>
      <c r="N8" s="356">
        <v>4.45</v>
      </c>
      <c r="O8" s="356">
        <v>4.47</v>
      </c>
      <c r="P8" s="356">
        <v>4.5999999999999996</v>
      </c>
      <c r="Q8" s="356">
        <v>4.58</v>
      </c>
      <c r="R8" s="356">
        <v>4.572300386069915</v>
      </c>
      <c r="S8" s="356">
        <v>4.5361153099688245</v>
      </c>
    </row>
    <row r="9" spans="1:19" ht="13" customHeight="1">
      <c r="A9" s="124"/>
      <c r="B9" s="28" t="s">
        <v>22</v>
      </c>
      <c r="C9" s="356">
        <v>2.91</v>
      </c>
      <c r="D9" s="356">
        <v>2.95</v>
      </c>
      <c r="E9" s="356">
        <v>3.22</v>
      </c>
      <c r="F9" s="356">
        <v>3.3</v>
      </c>
      <c r="G9" s="356">
        <v>3.46</v>
      </c>
      <c r="H9" s="356">
        <v>3.27</v>
      </c>
      <c r="I9" s="356">
        <v>3.49</v>
      </c>
      <c r="J9" s="356">
        <v>3.52</v>
      </c>
      <c r="K9" s="356">
        <v>3.68</v>
      </c>
      <c r="L9" s="356">
        <v>3.73</v>
      </c>
      <c r="M9" s="356">
        <v>3.93</v>
      </c>
      <c r="N9" s="356">
        <v>4.53</v>
      </c>
      <c r="O9" s="356">
        <v>4.7699999999999996</v>
      </c>
      <c r="P9" s="356">
        <v>4.88</v>
      </c>
      <c r="Q9" s="356">
        <v>4.8499999999999996</v>
      </c>
      <c r="R9" s="356">
        <v>4.8417422865538242</v>
      </c>
      <c r="S9" s="356">
        <v>4.8177168411386582</v>
      </c>
    </row>
    <row r="10" spans="1:19" ht="13" customHeight="1">
      <c r="A10" s="124"/>
      <c r="B10" s="28" t="s">
        <v>23</v>
      </c>
      <c r="C10" s="356">
        <v>3.7</v>
      </c>
      <c r="D10" s="356">
        <v>3.49</v>
      </c>
      <c r="E10" s="356">
        <v>3.73</v>
      </c>
      <c r="F10" s="356">
        <v>3.77</v>
      </c>
      <c r="G10" s="356">
        <v>3.69</v>
      </c>
      <c r="H10" s="356">
        <v>3.47</v>
      </c>
      <c r="I10" s="356">
        <v>3.46</v>
      </c>
      <c r="J10" s="356">
        <v>3.55</v>
      </c>
      <c r="K10" s="356">
        <v>3.74</v>
      </c>
      <c r="L10" s="356">
        <v>3.9</v>
      </c>
      <c r="M10" s="356">
        <v>3.94</v>
      </c>
      <c r="N10" s="356">
        <v>4.66</v>
      </c>
      <c r="O10" s="356">
        <v>4.83</v>
      </c>
      <c r="P10" s="356">
        <v>4.63</v>
      </c>
      <c r="Q10" s="356">
        <v>4.5999999999999996</v>
      </c>
      <c r="R10" s="356">
        <v>4.6636966454038129</v>
      </c>
      <c r="S10" s="356">
        <v>4.6983012551009562</v>
      </c>
    </row>
    <row r="11" spans="1:19" ht="13" customHeight="1">
      <c r="A11" s="124"/>
      <c r="B11" s="28" t="s">
        <v>24</v>
      </c>
      <c r="C11" s="356">
        <v>3.1</v>
      </c>
      <c r="D11" s="356">
        <v>2.95</v>
      </c>
      <c r="E11" s="356">
        <v>3.23</v>
      </c>
      <c r="F11" s="356">
        <v>3.56</v>
      </c>
      <c r="G11" s="356">
        <v>3.68</v>
      </c>
      <c r="H11" s="356">
        <v>3.16</v>
      </c>
      <c r="I11" s="356">
        <v>3.16</v>
      </c>
      <c r="J11" s="356">
        <v>3.67</v>
      </c>
      <c r="K11" s="356">
        <v>5.1100000000000003</v>
      </c>
      <c r="L11" s="356">
        <v>5.1100000000000003</v>
      </c>
      <c r="M11" s="356">
        <v>5.59</v>
      </c>
      <c r="N11" s="356">
        <v>5.42</v>
      </c>
      <c r="O11" s="356">
        <v>5.43</v>
      </c>
      <c r="P11" s="356">
        <v>5.62</v>
      </c>
      <c r="Q11" s="356">
        <v>5.72</v>
      </c>
      <c r="R11" s="356">
        <v>5.4903739980136308</v>
      </c>
      <c r="S11" s="356">
        <v>5.4941531681177098</v>
      </c>
    </row>
    <row r="12" spans="1:19" ht="13" customHeight="1">
      <c r="A12" s="124"/>
      <c r="B12" s="28" t="s">
        <v>25</v>
      </c>
      <c r="C12" s="356">
        <v>3.64</v>
      </c>
      <c r="D12" s="356">
        <v>3.59</v>
      </c>
      <c r="E12" s="356">
        <v>3.33</v>
      </c>
      <c r="F12" s="356">
        <v>3.58</v>
      </c>
      <c r="G12" s="356">
        <v>3.84</v>
      </c>
      <c r="H12" s="356">
        <v>3.21</v>
      </c>
      <c r="I12" s="356">
        <v>3.46</v>
      </c>
      <c r="J12" s="356">
        <v>3.51</v>
      </c>
      <c r="K12" s="356">
        <v>3.55</v>
      </c>
      <c r="L12" s="356">
        <v>4.3099999999999996</v>
      </c>
      <c r="M12" s="356">
        <v>3.91</v>
      </c>
      <c r="N12" s="356">
        <v>3.99</v>
      </c>
      <c r="O12" s="356">
        <v>4.25</v>
      </c>
      <c r="P12" s="356">
        <v>4.42</v>
      </c>
      <c r="Q12" s="356">
        <v>4.45</v>
      </c>
      <c r="R12" s="356">
        <v>4.440280915753724</v>
      </c>
      <c r="S12" s="356">
        <v>4.3888948608014982</v>
      </c>
    </row>
    <row r="13" spans="1:19" ht="13" customHeight="1">
      <c r="A13" s="124"/>
      <c r="B13" s="28" t="s">
        <v>29</v>
      </c>
      <c r="C13" s="356">
        <v>3.34</v>
      </c>
      <c r="D13" s="356">
        <v>3.39</v>
      </c>
      <c r="E13" s="356">
        <v>3.66</v>
      </c>
      <c r="F13" s="356">
        <v>3.77</v>
      </c>
      <c r="G13" s="356">
        <v>3.81</v>
      </c>
      <c r="H13" s="356">
        <v>3.55</v>
      </c>
      <c r="I13" s="356">
        <v>3.25</v>
      </c>
      <c r="J13" s="356">
        <v>3.18</v>
      </c>
      <c r="K13" s="356">
        <v>3.34</v>
      </c>
      <c r="L13" s="356">
        <v>3.92</v>
      </c>
      <c r="M13" s="356">
        <v>4.09</v>
      </c>
      <c r="N13" s="356">
        <v>4.46</v>
      </c>
      <c r="O13" s="356">
        <v>4.55</v>
      </c>
      <c r="P13" s="356">
        <v>4.68</v>
      </c>
      <c r="Q13" s="356">
        <v>4.71</v>
      </c>
      <c r="R13" s="356">
        <v>4.6721946734147348</v>
      </c>
      <c r="S13" s="356">
        <v>4.6075104079563696</v>
      </c>
    </row>
    <row r="14" spans="1:19" ht="13" customHeight="1">
      <c r="A14" s="124"/>
      <c r="B14" s="28" t="s">
        <v>30</v>
      </c>
      <c r="C14" s="356">
        <v>3.49</v>
      </c>
      <c r="D14" s="356">
        <v>3.33</v>
      </c>
      <c r="E14" s="356">
        <v>3.15</v>
      </c>
      <c r="F14" s="356">
        <v>3.78</v>
      </c>
      <c r="G14" s="356">
        <v>4.01</v>
      </c>
      <c r="H14" s="356">
        <v>3.13</v>
      </c>
      <c r="I14" s="356">
        <v>3.96</v>
      </c>
      <c r="J14" s="356">
        <v>3.65</v>
      </c>
      <c r="K14" s="356">
        <v>3.97</v>
      </c>
      <c r="L14" s="356">
        <v>4.0199999999999996</v>
      </c>
      <c r="M14" s="356">
        <v>4.18</v>
      </c>
      <c r="N14" s="356">
        <v>4.46</v>
      </c>
      <c r="O14" s="356">
        <v>4.2300000000000004</v>
      </c>
      <c r="P14" s="356">
        <v>4.3</v>
      </c>
      <c r="Q14" s="356">
        <v>4.54</v>
      </c>
      <c r="R14" s="356">
        <v>4.4709997189313526</v>
      </c>
      <c r="S14" s="356">
        <v>4.4486685554322518</v>
      </c>
    </row>
    <row r="15" spans="1:19" ht="13" customHeight="1">
      <c r="A15" s="124"/>
      <c r="B15" s="28" t="s">
        <v>31</v>
      </c>
      <c r="C15" s="356">
        <v>3.05</v>
      </c>
      <c r="D15" s="356">
        <v>3.14</v>
      </c>
      <c r="E15" s="356">
        <v>3.24</v>
      </c>
      <c r="F15" s="356">
        <v>3.88</v>
      </c>
      <c r="G15" s="356">
        <v>4.07</v>
      </c>
      <c r="H15" s="356">
        <v>3.34</v>
      </c>
      <c r="I15" s="356">
        <v>3.42</v>
      </c>
      <c r="J15" s="356">
        <v>3.54</v>
      </c>
      <c r="K15" s="356">
        <v>3.64</v>
      </c>
      <c r="L15" s="356">
        <v>3.82</v>
      </c>
      <c r="M15" s="356">
        <v>4.37</v>
      </c>
      <c r="N15" s="356">
        <v>5.2</v>
      </c>
      <c r="O15" s="356">
        <v>5.32</v>
      </c>
      <c r="P15" s="356">
        <v>5.12</v>
      </c>
      <c r="Q15" s="356">
        <v>5.26</v>
      </c>
      <c r="R15" s="356">
        <v>5.3524533611511789</v>
      </c>
      <c r="S15" s="356">
        <v>5.4959626523071412</v>
      </c>
    </row>
    <row r="16" spans="1:19" ht="13" customHeight="1">
      <c r="A16" s="124"/>
      <c r="B16" s="28" t="s">
        <v>32</v>
      </c>
      <c r="C16" s="356">
        <v>2.37</v>
      </c>
      <c r="D16" s="356">
        <v>2.5499999999999998</v>
      </c>
      <c r="E16" s="356">
        <v>2.98</v>
      </c>
      <c r="F16" s="356">
        <v>3.12</v>
      </c>
      <c r="G16" s="356">
        <v>3.68</v>
      </c>
      <c r="H16" s="356">
        <v>3.79</v>
      </c>
      <c r="I16" s="356">
        <v>3.96</v>
      </c>
      <c r="J16" s="356">
        <v>4.49</v>
      </c>
      <c r="K16" s="356">
        <v>3.62</v>
      </c>
      <c r="L16" s="356">
        <v>4.62</v>
      </c>
      <c r="M16" s="356">
        <v>4.37</v>
      </c>
      <c r="N16" s="356">
        <v>4.76</v>
      </c>
      <c r="O16" s="356">
        <v>5.08</v>
      </c>
      <c r="P16" s="356">
        <v>5.22</v>
      </c>
      <c r="Q16" s="356">
        <v>5.15</v>
      </c>
      <c r="R16" s="356">
        <v>5.1885105390122241</v>
      </c>
      <c r="S16" s="356">
        <v>5.2158217500249506</v>
      </c>
    </row>
    <row r="17" spans="1:19" ht="13" customHeight="1">
      <c r="A17" s="124"/>
      <c r="B17" s="28" t="s">
        <v>33</v>
      </c>
      <c r="C17" s="356">
        <v>2.89</v>
      </c>
      <c r="D17" s="356">
        <v>2.9</v>
      </c>
      <c r="E17" s="356">
        <v>2.99</v>
      </c>
      <c r="F17" s="356">
        <v>3.07</v>
      </c>
      <c r="G17" s="356">
        <v>3.78</v>
      </c>
      <c r="H17" s="356">
        <v>3.88</v>
      </c>
      <c r="I17" s="356">
        <v>4.09</v>
      </c>
      <c r="J17" s="356">
        <v>4.2300000000000004</v>
      </c>
      <c r="K17" s="356">
        <v>5.12</v>
      </c>
      <c r="L17" s="356">
        <v>4.5999999999999996</v>
      </c>
      <c r="M17" s="356">
        <v>4.8499999999999996</v>
      </c>
      <c r="N17" s="356">
        <v>5.08</v>
      </c>
      <c r="O17" s="356">
        <v>4.78</v>
      </c>
      <c r="P17" s="356">
        <v>4.88</v>
      </c>
      <c r="Q17" s="356">
        <v>4.9400000000000004</v>
      </c>
      <c r="R17" s="356">
        <v>4.9428847176960442</v>
      </c>
      <c r="S17" s="356">
        <v>4.9397792540227234</v>
      </c>
    </row>
    <row r="18" spans="1:19" ht="13" customHeight="1">
      <c r="A18" s="124"/>
      <c r="B18" s="28" t="s">
        <v>34</v>
      </c>
      <c r="C18" s="356">
        <v>2.19</v>
      </c>
      <c r="D18" s="356">
        <v>2.5</v>
      </c>
      <c r="E18" s="356">
        <v>2.81</v>
      </c>
      <c r="F18" s="356">
        <v>3.14</v>
      </c>
      <c r="G18" s="356">
        <v>3.7</v>
      </c>
      <c r="H18" s="356">
        <v>3.5</v>
      </c>
      <c r="I18" s="356">
        <v>3.59</v>
      </c>
      <c r="J18" s="356">
        <v>4.08</v>
      </c>
      <c r="K18" s="356">
        <v>4.25</v>
      </c>
      <c r="L18" s="356">
        <v>4.18</v>
      </c>
      <c r="M18" s="356">
        <v>4.12</v>
      </c>
      <c r="N18" s="356">
        <v>3.98</v>
      </c>
      <c r="O18" s="356">
        <v>4.0199999999999996</v>
      </c>
      <c r="P18" s="356">
        <v>4.12</v>
      </c>
      <c r="Q18" s="356">
        <v>4.03</v>
      </c>
      <c r="R18" s="356">
        <v>4.0185952952481117</v>
      </c>
      <c r="S18" s="356">
        <v>4.0126435645132696</v>
      </c>
    </row>
    <row r="19" spans="1:19" ht="13" customHeight="1">
      <c r="A19" s="124"/>
      <c r="B19" s="28" t="s">
        <v>35</v>
      </c>
      <c r="C19" s="356">
        <v>3.13</v>
      </c>
      <c r="D19" s="356">
        <v>3.1</v>
      </c>
      <c r="E19" s="356">
        <v>3.07</v>
      </c>
      <c r="F19" s="356">
        <v>3.35</v>
      </c>
      <c r="G19" s="356">
        <v>3.74</v>
      </c>
      <c r="H19" s="356">
        <v>4.03</v>
      </c>
      <c r="I19" s="356">
        <v>3.86</v>
      </c>
      <c r="J19" s="356">
        <v>4.4400000000000004</v>
      </c>
      <c r="K19" s="356">
        <v>4.3600000000000003</v>
      </c>
      <c r="L19" s="356">
        <v>4.3499999999999996</v>
      </c>
      <c r="M19" s="356">
        <v>4.7</v>
      </c>
      <c r="N19" s="356">
        <v>4.99</v>
      </c>
      <c r="O19" s="356">
        <v>4.82</v>
      </c>
      <c r="P19" s="356">
        <v>4.9800000000000004</v>
      </c>
      <c r="Q19" s="356">
        <v>4.95</v>
      </c>
      <c r="R19" s="356">
        <v>4.9225253795874444</v>
      </c>
      <c r="S19" s="356">
        <v>4.7917671453199899</v>
      </c>
    </row>
    <row r="20" spans="1:19" ht="13" customHeight="1">
      <c r="A20" s="124"/>
      <c r="B20" s="28" t="s">
        <v>36</v>
      </c>
      <c r="C20" s="356">
        <v>3.43</v>
      </c>
      <c r="D20" s="356">
        <v>2.76</v>
      </c>
      <c r="E20" s="356">
        <v>3.04</v>
      </c>
      <c r="F20" s="356">
        <v>3.66</v>
      </c>
      <c r="G20" s="356">
        <v>3.62</v>
      </c>
      <c r="H20" s="356">
        <v>3.55</v>
      </c>
      <c r="I20" s="356">
        <v>3.75</v>
      </c>
      <c r="J20" s="356">
        <v>3.89</v>
      </c>
      <c r="K20" s="356">
        <v>4.1399999999999997</v>
      </c>
      <c r="L20" s="356">
        <v>4.13</v>
      </c>
      <c r="M20" s="356">
        <v>4.3099999999999996</v>
      </c>
      <c r="N20" s="356">
        <v>4.5599999999999996</v>
      </c>
      <c r="O20" s="356">
        <v>4.46</v>
      </c>
      <c r="P20" s="356">
        <v>4.5</v>
      </c>
      <c r="Q20" s="356">
        <v>4.4400000000000004</v>
      </c>
      <c r="R20" s="356">
        <v>4.3454616351249014</v>
      </c>
      <c r="S20" s="356">
        <v>4.2131621461998821</v>
      </c>
    </row>
    <row r="21" spans="1:19" ht="13" customHeight="1">
      <c r="A21" s="124"/>
      <c r="B21" s="28" t="s">
        <v>37</v>
      </c>
      <c r="C21" s="356">
        <v>2.23</v>
      </c>
      <c r="D21" s="356">
        <v>2.2200000000000002</v>
      </c>
      <c r="E21" s="356">
        <v>2.36</v>
      </c>
      <c r="F21" s="356">
        <v>2.75</v>
      </c>
      <c r="G21" s="356">
        <v>3.06</v>
      </c>
      <c r="H21" s="356">
        <v>2.7</v>
      </c>
      <c r="I21" s="356">
        <v>3.25</v>
      </c>
      <c r="J21" s="356">
        <v>3.78</v>
      </c>
      <c r="K21" s="356">
        <v>4.2300000000000004</v>
      </c>
      <c r="L21" s="356">
        <v>4.18</v>
      </c>
      <c r="M21" s="356">
        <v>4.6399999999999997</v>
      </c>
      <c r="N21" s="356">
        <v>4.6900000000000004</v>
      </c>
      <c r="O21" s="356">
        <v>4.54</v>
      </c>
      <c r="P21" s="356">
        <v>4.71</v>
      </c>
      <c r="Q21" s="356">
        <v>4.8</v>
      </c>
      <c r="R21" s="356">
        <v>4.7816470902152792</v>
      </c>
      <c r="S21" s="356">
        <v>4.7508458133563334</v>
      </c>
    </row>
    <row r="22" spans="1:19" ht="13" customHeight="1">
      <c r="A22" s="124"/>
      <c r="B22" s="28" t="s">
        <v>38</v>
      </c>
      <c r="C22" s="356">
        <v>3.1</v>
      </c>
      <c r="D22" s="356">
        <v>3.4</v>
      </c>
      <c r="E22" s="356">
        <v>3.05</v>
      </c>
      <c r="F22" s="356">
        <v>3.06</v>
      </c>
      <c r="G22" s="356">
        <v>3.03</v>
      </c>
      <c r="H22" s="356">
        <v>3.07</v>
      </c>
      <c r="I22" s="356">
        <v>3.07</v>
      </c>
      <c r="J22" s="356">
        <v>3.39</v>
      </c>
      <c r="K22" s="356">
        <v>3.54</v>
      </c>
      <c r="L22" s="356">
        <v>3.68</v>
      </c>
      <c r="M22" s="356">
        <v>3.94</v>
      </c>
      <c r="N22" s="356">
        <v>4.16</v>
      </c>
      <c r="O22" s="356">
        <v>4.1500000000000004</v>
      </c>
      <c r="P22" s="356">
        <v>4.29</v>
      </c>
      <c r="Q22" s="356">
        <v>4.34</v>
      </c>
      <c r="R22" s="356">
        <v>4.2858987735770606</v>
      </c>
      <c r="S22" s="356">
        <v>4.2164129763977423</v>
      </c>
    </row>
    <row r="23" spans="1:19" ht="13" customHeight="1">
      <c r="A23" s="124"/>
      <c r="B23" s="28" t="s">
        <v>39</v>
      </c>
      <c r="C23" s="356">
        <v>3.31</v>
      </c>
      <c r="D23" s="356">
        <v>3.23</v>
      </c>
      <c r="E23" s="356">
        <v>3.14</v>
      </c>
      <c r="F23" s="356">
        <v>3.36</v>
      </c>
      <c r="G23" s="356">
        <v>3.39</v>
      </c>
      <c r="H23" s="356">
        <v>3.11</v>
      </c>
      <c r="I23" s="356">
        <v>3.18</v>
      </c>
      <c r="J23" s="356">
        <v>3.54</v>
      </c>
      <c r="K23" s="356">
        <v>3.63</v>
      </c>
      <c r="L23" s="356">
        <v>4.03</v>
      </c>
      <c r="M23" s="356">
        <v>4.17</v>
      </c>
      <c r="N23" s="356">
        <v>4.45</v>
      </c>
      <c r="O23" s="356">
        <v>4.33</v>
      </c>
      <c r="P23" s="356">
        <v>4.32</v>
      </c>
      <c r="Q23" s="356">
        <v>4.51</v>
      </c>
      <c r="R23" s="356">
        <v>4.5550908110639998</v>
      </c>
      <c r="S23" s="356">
        <v>4.5580092912747006</v>
      </c>
    </row>
    <row r="24" spans="1:19" ht="13" customHeight="1">
      <c r="A24" s="124"/>
      <c r="B24" s="28" t="s">
        <v>40</v>
      </c>
      <c r="C24" s="356">
        <v>2.77</v>
      </c>
      <c r="D24" s="356">
        <v>2.77</v>
      </c>
      <c r="E24" s="356">
        <v>2.77</v>
      </c>
      <c r="F24" s="356">
        <v>2.97</v>
      </c>
      <c r="G24" s="356">
        <v>3.47</v>
      </c>
      <c r="H24" s="356">
        <v>3.65</v>
      </c>
      <c r="I24" s="356">
        <v>3.63</v>
      </c>
      <c r="J24" s="356">
        <v>3.92</v>
      </c>
      <c r="K24" s="356">
        <v>4.03</v>
      </c>
      <c r="L24" s="356">
        <v>3.9</v>
      </c>
      <c r="M24" s="356">
        <v>4.04</v>
      </c>
      <c r="N24" s="356">
        <v>4.16</v>
      </c>
      <c r="O24" s="356">
        <v>4.29</v>
      </c>
      <c r="P24" s="356">
        <v>4.3</v>
      </c>
      <c r="Q24" s="356">
        <v>4.3499999999999996</v>
      </c>
      <c r="R24" s="356">
        <v>4.3099675304435685</v>
      </c>
      <c r="S24" s="356">
        <v>4.1582713775861384</v>
      </c>
    </row>
    <row r="25" spans="1:19" ht="13" customHeight="1">
      <c r="A25" s="124"/>
      <c r="B25" s="28" t="s">
        <v>41</v>
      </c>
      <c r="C25" s="356">
        <v>2.67</v>
      </c>
      <c r="D25" s="356">
        <v>2.72</v>
      </c>
      <c r="E25" s="356">
        <v>2.74</v>
      </c>
      <c r="F25" s="356">
        <v>2.73</v>
      </c>
      <c r="G25" s="356">
        <v>2.87</v>
      </c>
      <c r="H25" s="356">
        <v>3.55</v>
      </c>
      <c r="I25" s="356">
        <v>3.77</v>
      </c>
      <c r="J25" s="356">
        <v>3.83</v>
      </c>
      <c r="K25" s="356">
        <v>3.76</v>
      </c>
      <c r="L25" s="356">
        <v>3.75</v>
      </c>
      <c r="M25" s="356">
        <v>3.72</v>
      </c>
      <c r="N25" s="356">
        <v>3.82</v>
      </c>
      <c r="O25" s="356">
        <v>3.91</v>
      </c>
      <c r="P25" s="356">
        <v>3.97</v>
      </c>
      <c r="Q25" s="356">
        <v>3.93</v>
      </c>
      <c r="R25" s="356">
        <v>3.7810813534060035</v>
      </c>
      <c r="S25" s="356">
        <v>3.6209101915669062</v>
      </c>
    </row>
    <row r="26" spans="1:19" ht="13" customHeight="1">
      <c r="A26" s="124"/>
      <c r="B26" s="28" t="s">
        <v>44</v>
      </c>
      <c r="C26" s="356">
        <v>2.84</v>
      </c>
      <c r="D26" s="356">
        <v>2.71</v>
      </c>
      <c r="E26" s="356">
        <v>3.1</v>
      </c>
      <c r="F26" s="356">
        <v>3.72</v>
      </c>
      <c r="G26" s="356">
        <v>3.84</v>
      </c>
      <c r="H26" s="356">
        <v>3.51</v>
      </c>
      <c r="I26" s="356">
        <v>4.1100000000000003</v>
      </c>
      <c r="J26" s="356">
        <v>4.29</v>
      </c>
      <c r="K26" s="356">
        <v>4.55</v>
      </c>
      <c r="L26" s="356">
        <v>4.0999999999999996</v>
      </c>
      <c r="M26" s="356">
        <v>3.99</v>
      </c>
      <c r="N26" s="356">
        <v>4.99</v>
      </c>
      <c r="O26" s="356">
        <v>4.95</v>
      </c>
      <c r="P26" s="356">
        <v>4.95</v>
      </c>
      <c r="Q26" s="356">
        <v>4.9800000000000004</v>
      </c>
      <c r="R26" s="356">
        <v>4.9207894545031596</v>
      </c>
      <c r="S26" s="356">
        <v>4.9638934999256286</v>
      </c>
    </row>
    <row r="27" spans="1:19" ht="13" customHeight="1">
      <c r="A27" s="124"/>
      <c r="B27" s="28" t="s">
        <v>45</v>
      </c>
      <c r="C27" s="356" t="s">
        <v>75</v>
      </c>
      <c r="D27" s="356" t="s">
        <v>75</v>
      </c>
      <c r="E27" s="356" t="s">
        <v>75</v>
      </c>
      <c r="F27" s="356" t="s">
        <v>75</v>
      </c>
      <c r="G27" s="356" t="s">
        <v>75</v>
      </c>
      <c r="H27" s="356" t="s">
        <v>75</v>
      </c>
      <c r="I27" s="356" t="s">
        <v>75</v>
      </c>
      <c r="J27" s="356" t="s">
        <v>75</v>
      </c>
      <c r="K27" s="356" t="s">
        <v>75</v>
      </c>
      <c r="L27" s="356" t="s">
        <v>75</v>
      </c>
      <c r="M27" s="356" t="s">
        <v>75</v>
      </c>
      <c r="N27" s="356" t="s">
        <v>75</v>
      </c>
      <c r="O27" s="356" t="s">
        <v>75</v>
      </c>
      <c r="P27" s="356" t="s">
        <v>75</v>
      </c>
      <c r="Q27" s="356" t="s">
        <v>75</v>
      </c>
      <c r="R27" s="356" t="s">
        <v>75</v>
      </c>
      <c r="S27" s="356" t="s">
        <v>75</v>
      </c>
    </row>
    <row r="28" spans="1:19" ht="13" customHeight="1">
      <c r="A28" s="124"/>
      <c r="B28" s="123" t="s">
        <v>46</v>
      </c>
      <c r="C28" s="356" t="s">
        <v>75</v>
      </c>
      <c r="D28" s="356" t="s">
        <v>75</v>
      </c>
      <c r="E28" s="356" t="s">
        <v>75</v>
      </c>
      <c r="F28" s="356" t="s">
        <v>75</v>
      </c>
      <c r="G28" s="356" t="s">
        <v>75</v>
      </c>
      <c r="H28" s="356" t="s">
        <v>75</v>
      </c>
      <c r="I28" s="356" t="s">
        <v>75</v>
      </c>
      <c r="J28" s="356" t="s">
        <v>75</v>
      </c>
      <c r="K28" s="356" t="s">
        <v>75</v>
      </c>
      <c r="L28" s="356" t="s">
        <v>75</v>
      </c>
      <c r="M28" s="356" t="s">
        <v>75</v>
      </c>
      <c r="N28" s="356" t="s">
        <v>75</v>
      </c>
      <c r="O28" s="356" t="s">
        <v>75</v>
      </c>
      <c r="P28" s="356" t="s">
        <v>75</v>
      </c>
      <c r="Q28" s="356" t="s">
        <v>75</v>
      </c>
      <c r="R28" s="356" t="s">
        <v>75</v>
      </c>
      <c r="S28" s="356" t="s">
        <v>75</v>
      </c>
    </row>
    <row r="29" spans="1:19" ht="13" customHeight="1">
      <c r="A29" s="124"/>
      <c r="B29" s="29" t="s">
        <v>47</v>
      </c>
      <c r="C29" s="356" t="s">
        <v>75</v>
      </c>
      <c r="D29" s="356" t="s">
        <v>75</v>
      </c>
      <c r="E29" s="356" t="s">
        <v>75</v>
      </c>
      <c r="F29" s="356" t="s">
        <v>75</v>
      </c>
      <c r="G29" s="356" t="s">
        <v>75</v>
      </c>
      <c r="H29" s="356" t="s">
        <v>75</v>
      </c>
      <c r="I29" s="356" t="s">
        <v>75</v>
      </c>
      <c r="J29" s="356" t="s">
        <v>75</v>
      </c>
      <c r="K29" s="356" t="s">
        <v>75</v>
      </c>
      <c r="L29" s="356" t="s">
        <v>75</v>
      </c>
      <c r="M29" s="356" t="s">
        <v>75</v>
      </c>
      <c r="N29" s="356" t="s">
        <v>75</v>
      </c>
      <c r="O29" s="356" t="s">
        <v>75</v>
      </c>
      <c r="P29" s="356" t="s">
        <v>75</v>
      </c>
      <c r="Q29" s="356" t="s">
        <v>75</v>
      </c>
      <c r="R29" s="356">
        <v>4.9356929701282786</v>
      </c>
      <c r="S29" s="356">
        <v>4.9112674441589244</v>
      </c>
    </row>
    <row r="30" spans="1:19" ht="13" customHeight="1">
      <c r="A30" s="124"/>
      <c r="B30" s="28" t="s">
        <v>48</v>
      </c>
      <c r="C30" s="356" t="s">
        <v>75</v>
      </c>
      <c r="D30" s="356" t="s">
        <v>75</v>
      </c>
      <c r="E30" s="356" t="s">
        <v>75</v>
      </c>
      <c r="F30" s="356" t="s">
        <v>75</v>
      </c>
      <c r="G30" s="356" t="s">
        <v>75</v>
      </c>
      <c r="H30" s="356" t="s">
        <v>75</v>
      </c>
      <c r="I30" s="356" t="s">
        <v>75</v>
      </c>
      <c r="J30" s="356" t="s">
        <v>75</v>
      </c>
      <c r="K30" s="356" t="s">
        <v>75</v>
      </c>
      <c r="L30" s="356" t="s">
        <v>75</v>
      </c>
      <c r="M30" s="356" t="s">
        <v>75</v>
      </c>
      <c r="N30" s="356" t="s">
        <v>75</v>
      </c>
      <c r="O30" s="356" t="s">
        <v>75</v>
      </c>
      <c r="P30" s="356" t="s">
        <v>75</v>
      </c>
      <c r="Q30" s="356" t="s">
        <v>75</v>
      </c>
      <c r="R30" s="356" t="s">
        <v>75</v>
      </c>
      <c r="S30" s="356" t="s">
        <v>75</v>
      </c>
    </row>
    <row r="31" spans="1:19" ht="13" customHeight="1" thickBot="1">
      <c r="A31" s="130"/>
      <c r="B31" s="775" t="s">
        <v>49</v>
      </c>
      <c r="C31" s="774" t="s">
        <v>75</v>
      </c>
      <c r="D31" s="774" t="s">
        <v>75</v>
      </c>
      <c r="E31" s="774" t="s">
        <v>75</v>
      </c>
      <c r="F31" s="774" t="s">
        <v>75</v>
      </c>
      <c r="G31" s="774" t="s">
        <v>75</v>
      </c>
      <c r="H31" s="774" t="s">
        <v>75</v>
      </c>
      <c r="I31" s="774" t="s">
        <v>75</v>
      </c>
      <c r="J31" s="774" t="s">
        <v>75</v>
      </c>
      <c r="K31" s="774" t="s">
        <v>75</v>
      </c>
      <c r="L31" s="774" t="s">
        <v>75</v>
      </c>
      <c r="M31" s="774" t="s">
        <v>75</v>
      </c>
      <c r="N31" s="774" t="s">
        <v>75</v>
      </c>
      <c r="O31" s="774" t="s">
        <v>75</v>
      </c>
      <c r="P31" s="774" t="s">
        <v>75</v>
      </c>
      <c r="Q31" s="774" t="s">
        <v>75</v>
      </c>
      <c r="R31" s="774" t="s">
        <v>75</v>
      </c>
      <c r="S31" s="774" t="s">
        <v>75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124" t="s">
        <v>568</v>
      </c>
      <c r="I32" s="1026"/>
      <c r="J32" s="328"/>
      <c r="K32" s="328"/>
      <c r="L32" s="328"/>
      <c r="M32" s="328"/>
      <c r="N32" s="328"/>
      <c r="O32" s="342"/>
      <c r="P32" s="342"/>
      <c r="Q32" s="342"/>
      <c r="R32" s="342"/>
      <c r="S32" s="342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42"/>
      <c r="Q33" s="342"/>
      <c r="R33" s="342"/>
      <c r="S33" s="342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42"/>
      <c r="Q34" s="342"/>
      <c r="R34" s="342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P35" s="258"/>
      <c r="Q35" s="258"/>
      <c r="R35" s="25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258"/>
      <c r="Q36" s="258"/>
      <c r="R36" s="25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6">
    <tabColor theme="9" tint="0.59999389629810485"/>
  </sheetPr>
  <dimension ref="A2:S6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0" width="8.19921875" style="123" customWidth="1"/>
    <col min="21" max="16384" width="7" style="123"/>
  </cols>
  <sheetData>
    <row r="2" spans="1:19" ht="13" customHeight="1">
      <c r="A2" s="343" t="s">
        <v>422</v>
      </c>
      <c r="B2" s="344"/>
    </row>
    <row r="3" spans="1:19" ht="13" customHeight="1">
      <c r="A3" s="345" t="s">
        <v>238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96</v>
      </c>
      <c r="B6" s="1179"/>
      <c r="C6" s="772">
        <f t="shared" ref="C6:M6" si="0">(C8+C9+C10+C11+C12+C13+C14+C15+C16+C17+C18+C19+C20+C21+C22+C23+C24+C25+C26+C27+C28+C29+C30+C31)</f>
        <v>14813786</v>
      </c>
      <c r="D6" s="772">
        <f t="shared" si="0"/>
        <v>14675255</v>
      </c>
      <c r="E6" s="1029">
        <f t="shared" si="0"/>
        <v>14580166</v>
      </c>
      <c r="F6" s="1029">
        <f t="shared" si="0"/>
        <v>14509628</v>
      </c>
      <c r="G6" s="1029">
        <f t="shared" si="0"/>
        <v>14137690</v>
      </c>
      <c r="H6" s="1029">
        <f t="shared" si="0"/>
        <v>14159719</v>
      </c>
      <c r="I6" s="1029">
        <f t="shared" si="0"/>
        <v>14050173</v>
      </c>
      <c r="J6" s="1029">
        <f t="shared" si="0"/>
        <v>12184143</v>
      </c>
      <c r="K6" s="1029">
        <f t="shared" si="0"/>
        <v>11830977</v>
      </c>
      <c r="L6" s="1029">
        <f t="shared" si="0"/>
        <v>11652272</v>
      </c>
      <c r="M6" s="1029">
        <f t="shared" si="0"/>
        <v>11982580</v>
      </c>
      <c r="N6" s="1029">
        <f t="shared" ref="N6:S6" si="1">(N8+N9+N10+N11+N12+N13+N14+N15+N16+N17+N18+N19+N20+N21+N22+N23+N24+N25+N26+N27+N28+N29+N30+N31)</f>
        <v>11450659</v>
      </c>
      <c r="O6" s="1029">
        <f t="shared" si="1"/>
        <v>11338424</v>
      </c>
      <c r="P6" s="1029">
        <f t="shared" si="1"/>
        <v>11330908</v>
      </c>
      <c r="Q6" s="1029">
        <f t="shared" si="1"/>
        <v>11371637.296500098</v>
      </c>
      <c r="R6" s="1029">
        <f t="shared" si="1"/>
        <v>11071699</v>
      </c>
      <c r="S6" s="1029">
        <f t="shared" si="1"/>
        <v>10942309.400219999</v>
      </c>
    </row>
    <row r="7" spans="1:19" ht="5" customHeight="1">
      <c r="A7" s="124"/>
      <c r="B7" s="125"/>
      <c r="C7" s="336"/>
      <c r="D7" s="336"/>
      <c r="E7" s="1030"/>
      <c r="F7" s="1030"/>
      <c r="G7" s="1030"/>
      <c r="H7" s="1030"/>
      <c r="I7" s="1030"/>
      <c r="J7" s="1030"/>
      <c r="K7" s="1030"/>
      <c r="L7" s="1030"/>
      <c r="M7" s="1030"/>
      <c r="N7" s="1030"/>
      <c r="O7" s="1030"/>
      <c r="P7" s="1030"/>
      <c r="Q7" s="1030"/>
      <c r="R7" s="1030"/>
      <c r="S7" s="1030"/>
    </row>
    <row r="8" spans="1:19" ht="13" customHeight="1">
      <c r="A8" s="124"/>
      <c r="B8" s="28" t="s">
        <v>21</v>
      </c>
      <c r="C8" s="332">
        <v>10010</v>
      </c>
      <c r="D8" s="332">
        <v>8700</v>
      </c>
      <c r="E8" s="1031">
        <v>8750</v>
      </c>
      <c r="F8" s="1031">
        <v>7352</v>
      </c>
      <c r="G8" s="1031">
        <v>7460</v>
      </c>
      <c r="H8" s="1031">
        <v>8230</v>
      </c>
      <c r="I8" s="1031">
        <v>9430</v>
      </c>
      <c r="J8" s="1031">
        <v>8950</v>
      </c>
      <c r="K8" s="1031">
        <v>8700</v>
      </c>
      <c r="L8" s="1031">
        <v>7410</v>
      </c>
      <c r="M8" s="1032">
        <v>8468</v>
      </c>
      <c r="N8" s="1032">
        <v>6290</v>
      </c>
      <c r="O8" s="1032">
        <v>7580</v>
      </c>
      <c r="P8" s="1032">
        <v>7450</v>
      </c>
      <c r="Q8" s="1032">
        <v>7515</v>
      </c>
      <c r="R8" s="1032">
        <v>10210</v>
      </c>
      <c r="S8" s="1032">
        <v>9063</v>
      </c>
    </row>
    <row r="9" spans="1:19" ht="13" customHeight="1">
      <c r="A9" s="124"/>
      <c r="B9" s="28" t="s">
        <v>22</v>
      </c>
      <c r="C9" s="332">
        <v>278876</v>
      </c>
      <c r="D9" s="332">
        <v>275000</v>
      </c>
      <c r="E9" s="1031">
        <v>263896</v>
      </c>
      <c r="F9" s="1031">
        <v>248203</v>
      </c>
      <c r="G9" s="1031">
        <v>256830</v>
      </c>
      <c r="H9" s="1033">
        <v>338970</v>
      </c>
      <c r="I9" s="1033">
        <v>338702</v>
      </c>
      <c r="J9" s="1033">
        <v>344798</v>
      </c>
      <c r="K9" s="1033">
        <v>313119</v>
      </c>
      <c r="L9" s="1033">
        <v>292109</v>
      </c>
      <c r="M9" s="1034">
        <v>309339</v>
      </c>
      <c r="N9" s="1034">
        <v>302540</v>
      </c>
      <c r="O9" s="1034">
        <v>341213</v>
      </c>
      <c r="P9" s="1034">
        <v>293119</v>
      </c>
      <c r="Q9" s="1034">
        <v>274350</v>
      </c>
      <c r="R9" s="1034">
        <v>243119</v>
      </c>
      <c r="S9" s="1034">
        <v>266289.40022000001</v>
      </c>
    </row>
    <row r="10" spans="1:19" ht="13" customHeight="1">
      <c r="A10" s="124"/>
      <c r="B10" s="28" t="s">
        <v>23</v>
      </c>
      <c r="C10" s="332">
        <v>72000</v>
      </c>
      <c r="D10" s="332">
        <v>70100</v>
      </c>
      <c r="E10" s="1031">
        <v>77846</v>
      </c>
      <c r="F10" s="1031">
        <v>95249</v>
      </c>
      <c r="G10" s="1031">
        <v>93100</v>
      </c>
      <c r="H10" s="1033">
        <v>87659</v>
      </c>
      <c r="I10" s="1033">
        <v>86180</v>
      </c>
      <c r="J10" s="1033">
        <v>77386</v>
      </c>
      <c r="K10" s="1033">
        <v>85246</v>
      </c>
      <c r="L10" s="1033">
        <v>84377</v>
      </c>
      <c r="M10" s="1033">
        <v>84240</v>
      </c>
      <c r="N10" s="1033">
        <v>82685</v>
      </c>
      <c r="O10" s="1033">
        <v>68810</v>
      </c>
      <c r="P10" s="1033">
        <v>67840</v>
      </c>
      <c r="Q10" s="1033">
        <v>68325</v>
      </c>
      <c r="R10" s="1033">
        <v>72859</v>
      </c>
      <c r="S10" s="1033">
        <v>73368</v>
      </c>
    </row>
    <row r="11" spans="1:19" ht="13" customHeight="1">
      <c r="A11" s="124"/>
      <c r="B11" s="28" t="s">
        <v>24</v>
      </c>
      <c r="C11" s="332">
        <v>402413</v>
      </c>
      <c r="D11" s="332">
        <v>420429</v>
      </c>
      <c r="E11" s="1031">
        <v>413495</v>
      </c>
      <c r="F11" s="1031">
        <v>412886</v>
      </c>
      <c r="G11" s="1031">
        <v>412338</v>
      </c>
      <c r="H11" s="1033">
        <v>412672</v>
      </c>
      <c r="I11" s="1033">
        <v>412407</v>
      </c>
      <c r="J11" s="1031">
        <v>402621</v>
      </c>
      <c r="K11" s="1031">
        <v>356517</v>
      </c>
      <c r="L11" s="1031">
        <v>365201</v>
      </c>
      <c r="M11" s="1032">
        <v>356682</v>
      </c>
      <c r="N11" s="1032">
        <v>357814</v>
      </c>
      <c r="O11" s="1032">
        <v>356486</v>
      </c>
      <c r="P11" s="1032">
        <v>333412</v>
      </c>
      <c r="Q11" s="1032">
        <v>360982</v>
      </c>
      <c r="R11" s="1032">
        <v>360882</v>
      </c>
      <c r="S11" s="1032">
        <v>36171</v>
      </c>
    </row>
    <row r="12" spans="1:19" ht="13" customHeight="1">
      <c r="A12" s="124"/>
      <c r="B12" s="28" t="s">
        <v>25</v>
      </c>
      <c r="C12" s="332">
        <v>375069</v>
      </c>
      <c r="D12" s="332">
        <v>391715</v>
      </c>
      <c r="E12" s="1031">
        <v>426561</v>
      </c>
      <c r="F12" s="1031">
        <v>434653</v>
      </c>
      <c r="G12" s="1031">
        <v>441100</v>
      </c>
      <c r="H12" s="1031">
        <v>413819</v>
      </c>
      <c r="I12" s="1031">
        <v>434278</v>
      </c>
      <c r="J12" s="1031">
        <v>421175</v>
      </c>
      <c r="K12" s="1031">
        <v>417560</v>
      </c>
      <c r="L12" s="1031">
        <v>411297</v>
      </c>
      <c r="M12" s="1032">
        <v>409942</v>
      </c>
      <c r="N12" s="1032">
        <v>465641</v>
      </c>
      <c r="O12" s="1032">
        <v>455567</v>
      </c>
      <c r="P12" s="1032">
        <v>484116</v>
      </c>
      <c r="Q12" s="1032">
        <v>480071.519922445</v>
      </c>
      <c r="R12" s="1032">
        <v>484440</v>
      </c>
      <c r="S12" s="1032">
        <v>484087</v>
      </c>
    </row>
    <row r="13" spans="1:19" ht="13" customHeight="1">
      <c r="A13" s="124"/>
      <c r="B13" s="28" t="s">
        <v>29</v>
      </c>
      <c r="C13" s="332">
        <v>37993</v>
      </c>
      <c r="D13" s="332">
        <v>38000</v>
      </c>
      <c r="E13" s="1031">
        <v>39571</v>
      </c>
      <c r="F13" s="1031">
        <v>39215</v>
      </c>
      <c r="G13" s="1031">
        <v>40120</v>
      </c>
      <c r="H13" s="1031">
        <v>41072</v>
      </c>
      <c r="I13" s="1031">
        <v>42510</v>
      </c>
      <c r="J13" s="1031">
        <v>31131</v>
      </c>
      <c r="K13" s="1031">
        <v>40939</v>
      </c>
      <c r="L13" s="1031">
        <v>40606</v>
      </c>
      <c r="M13" s="1031">
        <v>38822</v>
      </c>
      <c r="N13" s="1031">
        <v>29054</v>
      </c>
      <c r="O13" s="1031">
        <v>21744</v>
      </c>
      <c r="P13" s="1031">
        <v>24350</v>
      </c>
      <c r="Q13" s="1031">
        <v>23046.86280974705</v>
      </c>
      <c r="R13" s="1031">
        <v>27519</v>
      </c>
      <c r="S13" s="1031">
        <v>27990</v>
      </c>
    </row>
    <row r="14" spans="1:19" ht="13" customHeight="1">
      <c r="A14" s="124"/>
      <c r="B14" s="28" t="s">
        <v>30</v>
      </c>
      <c r="C14" s="332">
        <v>847298</v>
      </c>
      <c r="D14" s="332">
        <v>807840</v>
      </c>
      <c r="E14" s="1031">
        <v>793399</v>
      </c>
      <c r="F14" s="1031">
        <v>814814</v>
      </c>
      <c r="G14" s="1031">
        <v>806982</v>
      </c>
      <c r="H14" s="1033">
        <v>814067</v>
      </c>
      <c r="I14" s="1033">
        <v>808502</v>
      </c>
      <c r="J14" s="1033">
        <v>650284</v>
      </c>
      <c r="K14" s="1033">
        <v>640242</v>
      </c>
      <c r="L14" s="1033">
        <v>602944</v>
      </c>
      <c r="M14" s="1032">
        <v>694111</v>
      </c>
      <c r="N14" s="1032">
        <v>672817</v>
      </c>
      <c r="O14" s="1032">
        <v>672175</v>
      </c>
      <c r="P14" s="1032">
        <v>671482</v>
      </c>
      <c r="Q14" s="1032">
        <v>671828.69343368895</v>
      </c>
      <c r="R14" s="1032">
        <v>670125</v>
      </c>
      <c r="S14" s="1032">
        <v>672384</v>
      </c>
    </row>
    <row r="15" spans="1:19" ht="13" customHeight="1">
      <c r="A15" s="124"/>
      <c r="B15" s="28" t="s">
        <v>31</v>
      </c>
      <c r="C15" s="332">
        <v>352067</v>
      </c>
      <c r="D15" s="332">
        <v>340000</v>
      </c>
      <c r="E15" s="1031">
        <v>324238</v>
      </c>
      <c r="F15" s="1031">
        <v>310789</v>
      </c>
      <c r="G15" s="1031">
        <v>309200</v>
      </c>
      <c r="H15" s="1033">
        <v>312259</v>
      </c>
      <c r="I15" s="1033">
        <v>330004</v>
      </c>
      <c r="J15" s="1033">
        <v>321131</v>
      </c>
      <c r="K15" s="1033">
        <v>319450</v>
      </c>
      <c r="L15" s="1033">
        <v>327436</v>
      </c>
      <c r="M15" s="1032">
        <v>342802</v>
      </c>
      <c r="N15" s="1032">
        <v>319535</v>
      </c>
      <c r="O15" s="1032">
        <v>305462</v>
      </c>
      <c r="P15" s="1032">
        <v>326462</v>
      </c>
      <c r="Q15" s="1032">
        <v>315962</v>
      </c>
      <c r="R15" s="1032">
        <v>312547</v>
      </c>
      <c r="S15" s="1032">
        <v>294505</v>
      </c>
    </row>
    <row r="16" spans="1:19" ht="13" customHeight="1">
      <c r="A16" s="124"/>
      <c r="B16" s="28" t="s">
        <v>32</v>
      </c>
      <c r="C16" s="332">
        <v>20606</v>
      </c>
      <c r="D16" s="334">
        <v>21051</v>
      </c>
      <c r="E16" s="135">
        <v>21815</v>
      </c>
      <c r="F16" s="135">
        <v>23124</v>
      </c>
      <c r="G16" s="135">
        <v>22680</v>
      </c>
      <c r="H16" s="1033">
        <v>21855</v>
      </c>
      <c r="I16" s="1033">
        <v>23226</v>
      </c>
      <c r="J16" s="1033">
        <v>27078</v>
      </c>
      <c r="K16" s="1033">
        <v>28397</v>
      </c>
      <c r="L16" s="1033">
        <v>25990</v>
      </c>
      <c r="M16" s="1033">
        <v>26132</v>
      </c>
      <c r="N16" s="1033">
        <v>28131</v>
      </c>
      <c r="O16" s="1033">
        <v>29996</v>
      </c>
      <c r="P16" s="1033">
        <v>27535</v>
      </c>
      <c r="Q16" s="1033">
        <v>26695</v>
      </c>
      <c r="R16" s="1033">
        <v>26771</v>
      </c>
      <c r="S16" s="1033">
        <v>26813</v>
      </c>
    </row>
    <row r="17" spans="1:19" ht="13" customHeight="1">
      <c r="A17" s="124"/>
      <c r="B17" s="28" t="s">
        <v>33</v>
      </c>
      <c r="C17" s="332">
        <v>1147657</v>
      </c>
      <c r="D17" s="332">
        <v>1170866</v>
      </c>
      <c r="E17" s="1031">
        <v>1054504</v>
      </c>
      <c r="F17" s="1031">
        <v>1021725</v>
      </c>
      <c r="G17" s="1031">
        <v>998000</v>
      </c>
      <c r="H17" s="1033">
        <v>987550</v>
      </c>
      <c r="I17" s="1033">
        <v>839260</v>
      </c>
      <c r="J17" s="1033">
        <v>702282</v>
      </c>
      <c r="K17" s="1033">
        <v>760617</v>
      </c>
      <c r="L17" s="1033">
        <v>761384</v>
      </c>
      <c r="M17" s="1032">
        <v>759953</v>
      </c>
      <c r="N17" s="1032">
        <v>634318</v>
      </c>
      <c r="O17" s="1032">
        <v>529453</v>
      </c>
      <c r="P17" s="1032">
        <v>530212</v>
      </c>
      <c r="Q17" s="1032">
        <v>529832.45355962799</v>
      </c>
      <c r="R17" s="1032">
        <v>526457</v>
      </c>
      <c r="S17" s="1032">
        <v>527633</v>
      </c>
    </row>
    <row r="18" spans="1:19" ht="13" customHeight="1">
      <c r="A18" s="124"/>
      <c r="B18" s="28" t="s">
        <v>34</v>
      </c>
      <c r="C18" s="332">
        <v>947800</v>
      </c>
      <c r="D18" s="332">
        <v>934944</v>
      </c>
      <c r="E18" s="1031">
        <v>950105</v>
      </c>
      <c r="F18" s="1031">
        <v>955224</v>
      </c>
      <c r="G18" s="1031">
        <v>957700</v>
      </c>
      <c r="H18" s="1033">
        <v>964060</v>
      </c>
      <c r="I18" s="1033">
        <v>969245</v>
      </c>
      <c r="J18" s="1033">
        <v>726314</v>
      </c>
      <c r="K18" s="1033">
        <v>662425</v>
      </c>
      <c r="L18" s="1033">
        <v>669260</v>
      </c>
      <c r="M18" s="1032">
        <v>675939</v>
      </c>
      <c r="N18" s="1032">
        <v>682688</v>
      </c>
      <c r="O18" s="1032">
        <v>698536</v>
      </c>
      <c r="P18" s="1032">
        <v>685310</v>
      </c>
      <c r="Q18" s="1032">
        <v>691923</v>
      </c>
      <c r="R18" s="1032">
        <v>680129</v>
      </c>
      <c r="S18" s="1032">
        <v>684682</v>
      </c>
    </row>
    <row r="19" spans="1:19" ht="13" customHeight="1">
      <c r="A19" s="124"/>
      <c r="B19" s="28" t="s">
        <v>35</v>
      </c>
      <c r="C19" s="332">
        <v>1214210</v>
      </c>
      <c r="D19" s="332">
        <v>1216000</v>
      </c>
      <c r="E19" s="1031">
        <v>1214210</v>
      </c>
      <c r="F19" s="1031">
        <v>1151903</v>
      </c>
      <c r="G19" s="1031">
        <v>1160000</v>
      </c>
      <c r="H19" s="1033">
        <v>1080265</v>
      </c>
      <c r="I19" s="1033">
        <v>1020168</v>
      </c>
      <c r="J19" s="1033">
        <v>1304933</v>
      </c>
      <c r="K19" s="1033">
        <v>1358604</v>
      </c>
      <c r="L19" s="1033">
        <v>1345874</v>
      </c>
      <c r="M19" s="1032">
        <v>1416083</v>
      </c>
      <c r="N19" s="1032">
        <v>1234318</v>
      </c>
      <c r="O19" s="1032">
        <v>1478438</v>
      </c>
      <c r="P19" s="1032">
        <v>1554849</v>
      </c>
      <c r="Q19" s="1032">
        <v>1614094</v>
      </c>
      <c r="R19" s="1032">
        <v>1547309</v>
      </c>
      <c r="S19" s="1032">
        <v>1611208</v>
      </c>
    </row>
    <row r="20" spans="1:19" ht="13" customHeight="1">
      <c r="A20" s="124"/>
      <c r="B20" s="28" t="s">
        <v>36</v>
      </c>
      <c r="C20" s="332">
        <v>993165</v>
      </c>
      <c r="D20" s="332">
        <v>976712</v>
      </c>
      <c r="E20" s="1031">
        <v>975777</v>
      </c>
      <c r="F20" s="1031">
        <v>971559</v>
      </c>
      <c r="G20" s="1031">
        <v>968714</v>
      </c>
      <c r="H20" s="1033">
        <v>977185</v>
      </c>
      <c r="I20" s="1033">
        <v>984244</v>
      </c>
      <c r="J20" s="1033">
        <v>770715</v>
      </c>
      <c r="K20" s="1033">
        <v>698498</v>
      </c>
      <c r="L20" s="1033">
        <v>685380</v>
      </c>
      <c r="M20" s="1032">
        <v>708224</v>
      </c>
      <c r="N20" s="1032">
        <v>704935</v>
      </c>
      <c r="O20" s="1032">
        <v>620737</v>
      </c>
      <c r="P20" s="1032">
        <v>630410</v>
      </c>
      <c r="Q20" s="1032">
        <v>625573.5</v>
      </c>
      <c r="R20" s="1032">
        <v>622124</v>
      </c>
      <c r="S20" s="1032">
        <v>623587</v>
      </c>
    </row>
    <row r="21" spans="1:19" ht="13" customHeight="1">
      <c r="A21" s="124"/>
      <c r="B21" s="28" t="s">
        <v>37</v>
      </c>
      <c r="C21" s="332">
        <v>286680</v>
      </c>
      <c r="D21" s="332">
        <v>269022</v>
      </c>
      <c r="E21" s="1031">
        <v>266519</v>
      </c>
      <c r="F21" s="1031">
        <v>263499</v>
      </c>
      <c r="G21" s="1031">
        <v>253541</v>
      </c>
      <c r="H21" s="1033">
        <v>249945</v>
      </c>
      <c r="I21" s="1033">
        <v>207954</v>
      </c>
      <c r="J21" s="1033">
        <v>220707</v>
      </c>
      <c r="K21" s="1033">
        <v>223009</v>
      </c>
      <c r="L21" s="1033">
        <v>222508</v>
      </c>
      <c r="M21" s="1032">
        <v>221114</v>
      </c>
      <c r="N21" s="1032">
        <v>209159</v>
      </c>
      <c r="O21" s="1032">
        <v>187138</v>
      </c>
      <c r="P21" s="1032">
        <v>188490</v>
      </c>
      <c r="Q21" s="1032">
        <v>188221</v>
      </c>
      <c r="R21" s="1032">
        <v>188120</v>
      </c>
      <c r="S21" s="1032">
        <v>217639</v>
      </c>
    </row>
    <row r="22" spans="1:19" ht="13" customHeight="1">
      <c r="A22" s="124"/>
      <c r="B22" s="28" t="s">
        <v>38</v>
      </c>
      <c r="C22" s="332">
        <v>48614</v>
      </c>
      <c r="D22" s="332">
        <v>67273</v>
      </c>
      <c r="E22" s="1031">
        <v>80662</v>
      </c>
      <c r="F22" s="1031">
        <v>78146</v>
      </c>
      <c r="G22" s="1031">
        <v>79120</v>
      </c>
      <c r="H22" s="1033">
        <v>78763</v>
      </c>
      <c r="I22" s="1033">
        <v>72046</v>
      </c>
      <c r="J22" s="1033">
        <v>70405</v>
      </c>
      <c r="K22" s="1033">
        <v>71410</v>
      </c>
      <c r="L22" s="1033">
        <v>44276</v>
      </c>
      <c r="M22" s="1032">
        <v>44999</v>
      </c>
      <c r="N22" s="1032">
        <v>47249</v>
      </c>
      <c r="O22" s="1032">
        <v>49611</v>
      </c>
      <c r="P22" s="1032">
        <v>48970</v>
      </c>
      <c r="Q22" s="1032">
        <v>49290.698750000003</v>
      </c>
      <c r="R22" s="1032">
        <v>47899</v>
      </c>
      <c r="S22" s="1032">
        <v>48127</v>
      </c>
    </row>
    <row r="23" spans="1:19" ht="13" customHeight="1">
      <c r="A23" s="124"/>
      <c r="B23" s="28" t="s">
        <v>39</v>
      </c>
      <c r="C23" s="332">
        <v>42345</v>
      </c>
      <c r="D23" s="332">
        <v>41480</v>
      </c>
      <c r="E23" s="1031">
        <v>41334</v>
      </c>
      <c r="F23" s="1031">
        <v>40944</v>
      </c>
      <c r="G23" s="1031">
        <v>39815</v>
      </c>
      <c r="H23" s="1033">
        <v>39981</v>
      </c>
      <c r="I23" s="1033">
        <v>39095</v>
      </c>
      <c r="J23" s="1033">
        <v>38786</v>
      </c>
      <c r="K23" s="1033">
        <v>31595</v>
      </c>
      <c r="L23" s="1033">
        <v>35978</v>
      </c>
      <c r="M23" s="1032">
        <v>36096</v>
      </c>
      <c r="N23" s="1032">
        <v>37901</v>
      </c>
      <c r="O23" s="1032">
        <v>36005</v>
      </c>
      <c r="P23" s="1032">
        <v>36005</v>
      </c>
      <c r="Q23" s="1032">
        <v>36005</v>
      </c>
      <c r="R23" s="1032">
        <v>35782</v>
      </c>
      <c r="S23" s="1032">
        <v>35897</v>
      </c>
    </row>
    <row r="24" spans="1:19" ht="13" customHeight="1">
      <c r="A24" s="124"/>
      <c r="B24" s="28" t="s">
        <v>40</v>
      </c>
      <c r="C24" s="332">
        <v>905080</v>
      </c>
      <c r="D24" s="332">
        <v>820966</v>
      </c>
      <c r="E24" s="1031">
        <v>846254</v>
      </c>
      <c r="F24" s="1031">
        <v>849515</v>
      </c>
      <c r="G24" s="1031">
        <v>839240</v>
      </c>
      <c r="H24" s="1033">
        <v>870713</v>
      </c>
      <c r="I24" s="1033">
        <v>931253</v>
      </c>
      <c r="J24" s="1033">
        <v>967114</v>
      </c>
      <c r="K24" s="1033">
        <v>951671</v>
      </c>
      <c r="L24" s="1033">
        <v>937646</v>
      </c>
      <c r="M24" s="1032">
        <v>822428</v>
      </c>
      <c r="N24" s="1032">
        <v>798698</v>
      </c>
      <c r="O24" s="1032">
        <v>611215</v>
      </c>
      <c r="P24" s="1032">
        <v>616828</v>
      </c>
      <c r="Q24" s="1032">
        <v>617461</v>
      </c>
      <c r="R24" s="1032">
        <v>602326</v>
      </c>
      <c r="S24" s="1032">
        <v>609447</v>
      </c>
    </row>
    <row r="25" spans="1:19" ht="13" customHeight="1">
      <c r="A25" s="124"/>
      <c r="B25" s="28" t="s">
        <v>41</v>
      </c>
      <c r="C25" s="332">
        <v>467210</v>
      </c>
      <c r="D25" s="332">
        <v>504320</v>
      </c>
      <c r="E25" s="1031">
        <v>518531</v>
      </c>
      <c r="F25" s="1031">
        <v>515394</v>
      </c>
      <c r="G25" s="1031">
        <v>512560</v>
      </c>
      <c r="H25" s="1031">
        <v>503603</v>
      </c>
      <c r="I25" s="1031">
        <v>504434</v>
      </c>
      <c r="J25" s="1031">
        <v>481850</v>
      </c>
      <c r="K25" s="1031">
        <v>497860</v>
      </c>
      <c r="L25" s="1031">
        <v>470307</v>
      </c>
      <c r="M25" s="1032">
        <v>468530</v>
      </c>
      <c r="N25" s="1032">
        <v>461957</v>
      </c>
      <c r="O25" s="1032">
        <v>455479</v>
      </c>
      <c r="P25" s="1032">
        <v>457330</v>
      </c>
      <c r="Q25" s="1032">
        <v>456404.56802458753</v>
      </c>
      <c r="R25" s="1032">
        <v>454242</v>
      </c>
      <c r="S25" s="1032">
        <v>454797</v>
      </c>
    </row>
    <row r="26" spans="1:19" ht="13" customHeight="1">
      <c r="A26" s="124"/>
      <c r="B26" s="28" t="s">
        <v>44</v>
      </c>
      <c r="C26" s="332">
        <v>2388882</v>
      </c>
      <c r="D26" s="332">
        <v>2385000</v>
      </c>
      <c r="E26" s="1031">
        <v>2300000</v>
      </c>
      <c r="F26" s="1031">
        <v>2295231</v>
      </c>
      <c r="G26" s="1031">
        <v>1923603</v>
      </c>
      <c r="H26" s="1033">
        <v>1928174</v>
      </c>
      <c r="I26" s="1033">
        <v>1937742</v>
      </c>
      <c r="J26" s="1033">
        <v>1563618</v>
      </c>
      <c r="K26" s="1033">
        <v>1306368</v>
      </c>
      <c r="L26" s="1033">
        <v>1303959</v>
      </c>
      <c r="M26" s="1032">
        <v>1420079</v>
      </c>
      <c r="N26" s="1032">
        <v>1419506</v>
      </c>
      <c r="O26" s="1032">
        <v>1422140</v>
      </c>
      <c r="P26" s="1032">
        <v>1428736</v>
      </c>
      <c r="Q26" s="1032">
        <v>1443471</v>
      </c>
      <c r="R26" s="1032">
        <v>1425497</v>
      </c>
      <c r="S26" s="1032">
        <v>1417593</v>
      </c>
    </row>
    <row r="27" spans="1:19" ht="13" customHeight="1">
      <c r="A27" s="124"/>
      <c r="B27" s="28" t="s">
        <v>45</v>
      </c>
      <c r="C27" s="332">
        <v>3932070</v>
      </c>
      <c r="D27" s="332">
        <v>3870220</v>
      </c>
      <c r="E27" s="1031">
        <v>3917920</v>
      </c>
      <c r="F27" s="1031">
        <v>3931520</v>
      </c>
      <c r="G27" s="1031">
        <v>3966940</v>
      </c>
      <c r="H27" s="1033">
        <v>3979420</v>
      </c>
      <c r="I27" s="1033">
        <v>4006330</v>
      </c>
      <c r="J27" s="1033">
        <v>3011220</v>
      </c>
      <c r="K27" s="1033">
        <v>3018210</v>
      </c>
      <c r="L27" s="1033">
        <v>2978720</v>
      </c>
      <c r="M27" s="1032">
        <v>3099180</v>
      </c>
      <c r="N27" s="1032">
        <v>2919060</v>
      </c>
      <c r="O27" s="1032">
        <v>2950630</v>
      </c>
      <c r="P27" s="1032">
        <v>2876615</v>
      </c>
      <c r="Q27" s="1032">
        <v>2852165</v>
      </c>
      <c r="R27" s="1032">
        <v>2699105</v>
      </c>
      <c r="S27" s="1032">
        <v>2787942</v>
      </c>
    </row>
    <row r="28" spans="1:19" ht="13" customHeight="1">
      <c r="A28" s="124"/>
      <c r="B28" s="123" t="s">
        <v>46</v>
      </c>
      <c r="C28" s="332">
        <v>19468</v>
      </c>
      <c r="D28" s="332">
        <v>24235</v>
      </c>
      <c r="E28" s="1031">
        <v>20491</v>
      </c>
      <c r="F28" s="1031">
        <v>23788</v>
      </c>
      <c r="G28" s="1031">
        <v>22450</v>
      </c>
      <c r="H28" s="1033">
        <v>22086</v>
      </c>
      <c r="I28" s="1033">
        <v>24294</v>
      </c>
      <c r="J28" s="1033">
        <v>13190</v>
      </c>
      <c r="K28" s="1033">
        <v>10450</v>
      </c>
      <c r="L28" s="1033">
        <v>10711</v>
      </c>
      <c r="M28" s="1034">
        <v>9950</v>
      </c>
      <c r="N28" s="1034">
        <v>5422</v>
      </c>
      <c r="O28" s="1034">
        <v>7521</v>
      </c>
      <c r="P28" s="1034">
        <v>11017</v>
      </c>
      <c r="Q28" s="1034">
        <v>9269</v>
      </c>
      <c r="R28" s="1034">
        <v>9080</v>
      </c>
      <c r="S28" s="1034">
        <v>9188</v>
      </c>
    </row>
    <row r="29" spans="1:19" ht="13" customHeight="1">
      <c r="A29" s="124"/>
      <c r="B29" s="29" t="s">
        <v>47</v>
      </c>
      <c r="C29" s="332">
        <v>3881</v>
      </c>
      <c r="D29" s="332">
        <v>3881</v>
      </c>
      <c r="E29" s="1031">
        <v>3724</v>
      </c>
      <c r="F29" s="1031">
        <v>6305</v>
      </c>
      <c r="G29" s="1031">
        <v>6630</v>
      </c>
      <c r="H29" s="1033">
        <v>7199</v>
      </c>
      <c r="I29" s="1033">
        <v>8199</v>
      </c>
      <c r="J29" s="1033">
        <v>7985</v>
      </c>
      <c r="K29" s="1033">
        <v>9745</v>
      </c>
      <c r="L29" s="1033">
        <v>9310</v>
      </c>
      <c r="M29" s="1034">
        <v>11610</v>
      </c>
      <c r="N29" s="1034">
        <v>12191</v>
      </c>
      <c r="O29" s="1034">
        <v>12800</v>
      </c>
      <c r="P29" s="1034">
        <v>11970</v>
      </c>
      <c r="Q29" s="1034">
        <v>11303</v>
      </c>
      <c r="R29" s="1034">
        <v>11309</v>
      </c>
      <c r="S29" s="1034">
        <v>10791</v>
      </c>
    </row>
    <row r="30" spans="1:19" ht="13" customHeight="1">
      <c r="A30" s="124"/>
      <c r="B30" s="28" t="s">
        <v>48</v>
      </c>
      <c r="C30" s="332">
        <v>14280</v>
      </c>
      <c r="D30" s="332">
        <v>11600</v>
      </c>
      <c r="E30" s="1031">
        <v>14319</v>
      </c>
      <c r="F30" s="1031">
        <v>12005</v>
      </c>
      <c r="G30" s="1031">
        <v>12500</v>
      </c>
      <c r="H30" s="1033">
        <v>12941</v>
      </c>
      <c r="I30" s="1033">
        <v>12920</v>
      </c>
      <c r="J30" s="1033">
        <v>11980</v>
      </c>
      <c r="K30" s="1033">
        <v>11580</v>
      </c>
      <c r="L30" s="1033">
        <v>10847</v>
      </c>
      <c r="M30" s="1034">
        <v>9187</v>
      </c>
      <c r="N30" s="1034">
        <v>9646</v>
      </c>
      <c r="O30" s="1034">
        <v>10129</v>
      </c>
      <c r="P30" s="1034">
        <v>9970</v>
      </c>
      <c r="Q30" s="1034">
        <v>9561</v>
      </c>
      <c r="R30" s="1034">
        <v>8561</v>
      </c>
      <c r="S30" s="1034">
        <v>8439</v>
      </c>
    </row>
    <row r="31" spans="1:19" ht="13" customHeight="1" thickBot="1">
      <c r="A31" s="130"/>
      <c r="B31" s="775" t="s">
        <v>49</v>
      </c>
      <c r="C31" s="779">
        <v>6112</v>
      </c>
      <c r="D31" s="779">
        <v>5901</v>
      </c>
      <c r="E31" s="1035">
        <v>6245</v>
      </c>
      <c r="F31" s="1035">
        <v>6585</v>
      </c>
      <c r="G31" s="1035">
        <v>7067</v>
      </c>
      <c r="H31" s="1035">
        <v>7231</v>
      </c>
      <c r="I31" s="1035">
        <v>7750</v>
      </c>
      <c r="J31" s="1035">
        <v>8490</v>
      </c>
      <c r="K31" s="1035">
        <v>8765</v>
      </c>
      <c r="L31" s="1035">
        <v>8742</v>
      </c>
      <c r="M31" s="1036">
        <v>8670</v>
      </c>
      <c r="N31" s="1036">
        <v>9104</v>
      </c>
      <c r="O31" s="1036">
        <v>9559</v>
      </c>
      <c r="P31" s="1036">
        <v>8430</v>
      </c>
      <c r="Q31" s="1036">
        <v>8287</v>
      </c>
      <c r="R31" s="1036">
        <v>5287</v>
      </c>
      <c r="S31" s="1036">
        <v>4669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Q35" s="125"/>
      <c r="R35" s="125"/>
      <c r="S35" s="125"/>
    </row>
    <row r="36" spans="1:19" ht="13" customHeight="1">
      <c r="Q36" s="125"/>
      <c r="R36" s="125"/>
      <c r="S36" s="125"/>
    </row>
    <row r="37" spans="1:19" ht="13" customHeight="1">
      <c r="Q37" s="125"/>
      <c r="R37" s="125"/>
      <c r="S37" s="125"/>
    </row>
    <row r="38" spans="1:19" ht="13" customHeight="1">
      <c r="Q38" s="125"/>
      <c r="R38" s="125"/>
    </row>
    <row r="39" spans="1:19" ht="13" customHeight="1">
      <c r="Q39" s="125"/>
      <c r="R39" s="125"/>
    </row>
    <row r="40" spans="1:19" ht="13" customHeight="1">
      <c r="Q40" s="125"/>
      <c r="R40" s="125"/>
    </row>
    <row r="41" spans="1:19" ht="13" customHeight="1">
      <c r="Q41" s="125"/>
      <c r="R41" s="125"/>
    </row>
    <row r="42" spans="1:19" ht="13" customHeight="1">
      <c r="Q42" s="125"/>
      <c r="R42" s="125"/>
    </row>
    <row r="43" spans="1:19" ht="13" customHeight="1">
      <c r="Q43" s="125"/>
      <c r="R43" s="125"/>
    </row>
    <row r="44" spans="1:19" ht="13" customHeight="1">
      <c r="R44" s="125"/>
    </row>
    <row r="45" spans="1:19" ht="13" customHeight="1">
      <c r="R45" s="125"/>
    </row>
    <row r="46" spans="1:19" ht="13" customHeight="1">
      <c r="R46" s="125"/>
    </row>
    <row r="47" spans="1:19" ht="13" customHeight="1">
      <c r="R47" s="125"/>
    </row>
    <row r="48" spans="1:19" ht="13" customHeight="1">
      <c r="R48" s="125"/>
    </row>
    <row r="49" spans="18:18" ht="13" customHeight="1">
      <c r="R49" s="125"/>
    </row>
    <row r="50" spans="18:18" ht="13" customHeight="1">
      <c r="R50" s="125"/>
    </row>
    <row r="51" spans="18:18" ht="13" customHeight="1">
      <c r="R51" s="125"/>
    </row>
    <row r="52" spans="18:18" ht="13" customHeight="1">
      <c r="R52" s="125"/>
    </row>
    <row r="53" spans="18:18" ht="13" customHeight="1">
      <c r="R53" s="125"/>
    </row>
    <row r="54" spans="18:18" ht="13" customHeight="1">
      <c r="R54" s="125"/>
    </row>
    <row r="55" spans="18:18" ht="13" customHeight="1">
      <c r="R55" s="125"/>
    </row>
    <row r="56" spans="18:18" ht="13" customHeight="1">
      <c r="R56" s="125"/>
    </row>
    <row r="57" spans="18:18" ht="13" customHeight="1">
      <c r="R57" s="125"/>
    </row>
    <row r="58" spans="18:18" ht="13" customHeight="1">
      <c r="R58" s="125"/>
    </row>
    <row r="59" spans="18:18" ht="13" customHeight="1">
      <c r="R59" s="125"/>
    </row>
    <row r="60" spans="18:18" ht="13" customHeight="1">
      <c r="R60" s="125"/>
    </row>
    <row r="61" spans="18:18" ht="13" customHeight="1">
      <c r="R61" s="125"/>
    </row>
    <row r="62" spans="18:18" ht="13" customHeight="1">
      <c r="R62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7">
    <tabColor theme="9" tint="0.59999389629810485"/>
  </sheetPr>
  <dimension ref="A2:T35"/>
  <sheetViews>
    <sheetView showGridLines="0" tabSelected="1" topLeftCell="B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796875" style="123" customWidth="1"/>
    <col min="21" max="16384" width="7" style="123"/>
  </cols>
  <sheetData>
    <row r="2" spans="1:20" ht="13" customHeight="1">
      <c r="A2" s="343" t="s">
        <v>423</v>
      </c>
      <c r="B2" s="344"/>
    </row>
    <row r="3" spans="1:20" ht="13" customHeight="1">
      <c r="A3" s="345" t="s">
        <v>238</v>
      </c>
      <c r="B3" s="345"/>
    </row>
    <row r="4" spans="1:20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0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0" ht="15" customHeight="1">
      <c r="A6" s="1179" t="s">
        <v>96</v>
      </c>
      <c r="B6" s="1179"/>
      <c r="C6" s="772">
        <f t="shared" ref="C6:N6" si="0">(C8+C9+C10+C11+C12+C13+C14+C15+C16+C17+C18+C19+C20+C21+C22+C23+C24+C25+C26+C27+C28+C29+C30+C31)</f>
        <v>2685627</v>
      </c>
      <c r="D6" s="772">
        <f t="shared" si="0"/>
        <v>2692776</v>
      </c>
      <c r="E6" s="772">
        <f t="shared" si="0"/>
        <v>2681208</v>
      </c>
      <c r="F6" s="772">
        <f t="shared" si="0"/>
        <v>2678241</v>
      </c>
      <c r="G6" s="772">
        <f t="shared" si="0"/>
        <v>2753681</v>
      </c>
      <c r="H6" s="772">
        <f t="shared" si="0"/>
        <v>2788507</v>
      </c>
      <c r="I6" s="772">
        <f t="shared" si="0"/>
        <v>2844229</v>
      </c>
      <c r="J6" s="772">
        <f t="shared" si="0"/>
        <v>2910166</v>
      </c>
      <c r="K6" s="772">
        <f t="shared" si="0"/>
        <v>2832371</v>
      </c>
      <c r="L6" s="772">
        <f t="shared" si="0"/>
        <v>2788554</v>
      </c>
      <c r="M6" s="772">
        <f t="shared" si="0"/>
        <v>2698887</v>
      </c>
      <c r="N6" s="772">
        <f t="shared" si="0"/>
        <v>2745951</v>
      </c>
      <c r="O6" s="772">
        <f>(O8+O9+O10+O11+O12+O13+O14+O15+O16+O17+O18+O19+O20+O21+O22+O23+O24+O25+O26+O27+O28+O29+O30+O31)</f>
        <v>2699282</v>
      </c>
      <c r="P6" s="772">
        <f>(P8+P9+P10+P11+P12+P13+P14+P15+P16+P17+P18+P19+P20+P21+P22+P23+P24+P25+P26+P27+P28+P29+P30+P31)</f>
        <v>2687624</v>
      </c>
      <c r="Q6" s="772">
        <f>(Q8+Q9+Q10+Q11+Q12+Q13+Q14+Q15+Q16+Q17+Q18+Q19+Q20+Q21+Q22+Q23+Q24+Q25+Q26+Q27+Q28+Q29+Q30+Q31)</f>
        <v>2682837</v>
      </c>
      <c r="R6" s="772">
        <f>(R8+R9+R10+R11+R12+R13+R14+R15+R16+R17+R18+R19+R20+R21+R22+R23+R24+R25+R26+R27+R28+R29+R30+R31)</f>
        <v>2544650.7307854076</v>
      </c>
      <c r="S6" s="772">
        <f>(S8+S9+S10+S11+S12+S13+S14+S15+S16+S17+S18+S19+S20+S21+S22+S23+S24+S25+S26+S27+S28+S29+S30+S31)</f>
        <v>2576571.6222129799</v>
      </c>
    </row>
    <row r="7" spans="1:20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0" ht="13" customHeight="1">
      <c r="A8" s="124"/>
      <c r="B8" s="28" t="s">
        <v>21</v>
      </c>
      <c r="C8" s="332">
        <v>2703</v>
      </c>
      <c r="D8" s="332">
        <v>3076</v>
      </c>
      <c r="E8" s="332">
        <v>3433</v>
      </c>
      <c r="F8" s="332">
        <v>4421</v>
      </c>
      <c r="G8" s="332">
        <v>6291</v>
      </c>
      <c r="H8" s="332">
        <v>6996</v>
      </c>
      <c r="I8" s="332">
        <v>7361</v>
      </c>
      <c r="J8" s="332">
        <v>7432</v>
      </c>
      <c r="K8" s="332">
        <v>7725</v>
      </c>
      <c r="L8" s="332">
        <v>8875</v>
      </c>
      <c r="M8" s="278">
        <v>7991</v>
      </c>
      <c r="N8" s="278">
        <v>1879</v>
      </c>
      <c r="O8" s="278">
        <v>3096</v>
      </c>
      <c r="P8" s="278">
        <v>2975</v>
      </c>
      <c r="Q8" s="278">
        <v>2941</v>
      </c>
      <c r="R8" s="278">
        <v>2585</v>
      </c>
      <c r="S8" s="278">
        <v>2324</v>
      </c>
    </row>
    <row r="9" spans="1:20" ht="13" customHeight="1">
      <c r="A9" s="124"/>
      <c r="B9" s="28" t="s">
        <v>22</v>
      </c>
      <c r="C9" s="332">
        <v>52122</v>
      </c>
      <c r="D9" s="332">
        <v>43913</v>
      </c>
      <c r="E9" s="332">
        <v>44550</v>
      </c>
      <c r="F9" s="332">
        <v>46959</v>
      </c>
      <c r="G9" s="332">
        <v>54726</v>
      </c>
      <c r="H9" s="333">
        <v>65733</v>
      </c>
      <c r="I9" s="333">
        <v>79684</v>
      </c>
      <c r="J9" s="333">
        <v>95356</v>
      </c>
      <c r="K9" s="333">
        <v>72692</v>
      </c>
      <c r="L9" s="333">
        <v>72390</v>
      </c>
      <c r="M9" s="656">
        <v>85817</v>
      </c>
      <c r="N9" s="656">
        <v>99029</v>
      </c>
      <c r="O9" s="656">
        <v>115853</v>
      </c>
      <c r="P9" s="656">
        <v>129317</v>
      </c>
      <c r="Q9" s="656">
        <v>120555</v>
      </c>
      <c r="R9" s="656">
        <v>115546.38078540721</v>
      </c>
      <c r="S9" s="656">
        <v>110536.07461298</v>
      </c>
      <c r="T9" s="132"/>
    </row>
    <row r="10" spans="1:20" ht="13" customHeight="1">
      <c r="A10" s="124"/>
      <c r="B10" s="28" t="s">
        <v>23</v>
      </c>
      <c r="C10" s="332">
        <v>26905</v>
      </c>
      <c r="D10" s="332">
        <v>29137</v>
      </c>
      <c r="E10" s="332">
        <v>31065</v>
      </c>
      <c r="F10" s="332">
        <v>25846</v>
      </c>
      <c r="G10" s="332">
        <v>35149</v>
      </c>
      <c r="H10" s="333">
        <v>32645</v>
      </c>
      <c r="I10" s="333">
        <v>36796</v>
      </c>
      <c r="J10" s="333">
        <v>35311</v>
      </c>
      <c r="K10" s="333">
        <v>35422</v>
      </c>
      <c r="L10" s="333">
        <v>35542</v>
      </c>
      <c r="M10" s="333">
        <v>35260</v>
      </c>
      <c r="N10" s="333">
        <v>32775</v>
      </c>
      <c r="O10" s="333">
        <v>28880</v>
      </c>
      <c r="P10" s="333">
        <v>30784</v>
      </c>
      <c r="Q10" s="333">
        <v>31831</v>
      </c>
      <c r="R10" s="333">
        <v>29877.520000000004</v>
      </c>
      <c r="S10" s="333">
        <v>27955.247600000002</v>
      </c>
      <c r="T10" s="132"/>
    </row>
    <row r="11" spans="1:20" ht="13" customHeight="1">
      <c r="A11" s="124"/>
      <c r="B11" s="28" t="s">
        <v>24</v>
      </c>
      <c r="C11" s="332">
        <v>137393</v>
      </c>
      <c r="D11" s="332">
        <v>141565</v>
      </c>
      <c r="E11" s="332">
        <v>152225</v>
      </c>
      <c r="F11" s="332">
        <v>154640</v>
      </c>
      <c r="G11" s="332">
        <v>158275</v>
      </c>
      <c r="H11" s="333">
        <v>161162</v>
      </c>
      <c r="I11" s="333">
        <v>162672</v>
      </c>
      <c r="J11" s="332">
        <v>162879</v>
      </c>
      <c r="K11" s="332">
        <v>170126</v>
      </c>
      <c r="L11" s="332">
        <v>176679</v>
      </c>
      <c r="M11" s="278">
        <v>181041</v>
      </c>
      <c r="N11" s="278">
        <v>183692</v>
      </c>
      <c r="O11" s="278">
        <v>184042</v>
      </c>
      <c r="P11" s="278">
        <v>185193</v>
      </c>
      <c r="Q11" s="278">
        <v>188941</v>
      </c>
      <c r="R11" s="278">
        <v>192047</v>
      </c>
      <c r="S11" s="278">
        <v>196709</v>
      </c>
      <c r="T11" s="132"/>
    </row>
    <row r="12" spans="1:20" ht="13" customHeight="1">
      <c r="A12" s="124"/>
      <c r="B12" s="28" t="s">
        <v>25</v>
      </c>
      <c r="C12" s="332">
        <v>108972</v>
      </c>
      <c r="D12" s="332">
        <v>113573</v>
      </c>
      <c r="E12" s="332">
        <v>121021</v>
      </c>
      <c r="F12" s="332">
        <v>112691</v>
      </c>
      <c r="G12" s="332">
        <v>117786</v>
      </c>
      <c r="H12" s="332">
        <v>125077</v>
      </c>
      <c r="I12" s="332">
        <v>124019</v>
      </c>
      <c r="J12" s="332">
        <v>119968</v>
      </c>
      <c r="K12" s="332">
        <v>135140</v>
      </c>
      <c r="L12" s="332">
        <v>135958</v>
      </c>
      <c r="M12" s="278">
        <v>125572</v>
      </c>
      <c r="N12" s="278">
        <v>114756</v>
      </c>
      <c r="O12" s="278">
        <v>102957</v>
      </c>
      <c r="P12" s="278">
        <v>100940</v>
      </c>
      <c r="Q12" s="278">
        <v>99840</v>
      </c>
      <c r="R12" s="278">
        <v>79719</v>
      </c>
      <c r="S12" s="278">
        <v>83113.3</v>
      </c>
      <c r="T12" s="132"/>
    </row>
    <row r="13" spans="1:20" ht="13" customHeight="1">
      <c r="A13" s="124"/>
      <c r="B13" s="28" t="s">
        <v>29</v>
      </c>
      <c r="C13" s="332">
        <v>5246</v>
      </c>
      <c r="D13" s="332">
        <v>5085</v>
      </c>
      <c r="E13" s="332">
        <v>4657</v>
      </c>
      <c r="F13" s="332">
        <v>4766</v>
      </c>
      <c r="G13" s="332">
        <v>5695</v>
      </c>
      <c r="H13" s="332">
        <v>6359</v>
      </c>
      <c r="I13" s="332">
        <v>5956</v>
      </c>
      <c r="J13" s="332">
        <v>5867</v>
      </c>
      <c r="K13" s="332">
        <v>5781</v>
      </c>
      <c r="L13" s="332">
        <v>5379</v>
      </c>
      <c r="M13" s="332">
        <v>4964</v>
      </c>
      <c r="N13" s="332">
        <v>3787</v>
      </c>
      <c r="O13" s="332">
        <v>3305</v>
      </c>
      <c r="P13" s="332">
        <v>3378</v>
      </c>
      <c r="Q13" s="332">
        <v>3532</v>
      </c>
      <c r="R13" s="332">
        <v>2948</v>
      </c>
      <c r="S13" s="332">
        <v>3190</v>
      </c>
      <c r="T13" s="132"/>
    </row>
    <row r="14" spans="1:20" ht="13" customHeight="1">
      <c r="A14" s="124"/>
      <c r="B14" s="28" t="s">
        <v>30</v>
      </c>
      <c r="C14" s="332">
        <v>90154</v>
      </c>
      <c r="D14" s="332">
        <v>94659</v>
      </c>
      <c r="E14" s="332">
        <v>94586</v>
      </c>
      <c r="F14" s="332">
        <v>100636</v>
      </c>
      <c r="G14" s="332">
        <v>110962</v>
      </c>
      <c r="H14" s="333">
        <v>111240</v>
      </c>
      <c r="I14" s="333">
        <v>114956</v>
      </c>
      <c r="J14" s="333">
        <v>116068</v>
      </c>
      <c r="K14" s="333">
        <v>118809</v>
      </c>
      <c r="L14" s="333">
        <v>119287</v>
      </c>
      <c r="M14" s="278">
        <v>123464</v>
      </c>
      <c r="N14" s="278">
        <v>131065</v>
      </c>
      <c r="O14" s="278">
        <v>132419</v>
      </c>
      <c r="P14" s="278">
        <v>132674</v>
      </c>
      <c r="Q14" s="278">
        <v>132633</v>
      </c>
      <c r="R14" s="278">
        <v>132083</v>
      </c>
      <c r="S14" s="278">
        <v>131663</v>
      </c>
      <c r="T14" s="132"/>
    </row>
    <row r="15" spans="1:20" ht="13" customHeight="1">
      <c r="A15" s="124"/>
      <c r="B15" s="28" t="s">
        <v>31</v>
      </c>
      <c r="C15" s="332">
        <v>87092</v>
      </c>
      <c r="D15" s="332">
        <v>95279</v>
      </c>
      <c r="E15" s="332">
        <v>94118</v>
      </c>
      <c r="F15" s="332">
        <v>94240</v>
      </c>
      <c r="G15" s="332">
        <v>97188</v>
      </c>
      <c r="H15" s="333">
        <v>101604</v>
      </c>
      <c r="I15" s="333">
        <v>101333</v>
      </c>
      <c r="J15" s="333">
        <v>105155</v>
      </c>
      <c r="K15" s="333">
        <v>103765</v>
      </c>
      <c r="L15" s="333">
        <v>104922</v>
      </c>
      <c r="M15" s="278">
        <v>90814</v>
      </c>
      <c r="N15" s="278">
        <v>85474</v>
      </c>
      <c r="O15" s="278">
        <v>80867</v>
      </c>
      <c r="P15" s="278">
        <v>67076</v>
      </c>
      <c r="Q15" s="278">
        <v>64093</v>
      </c>
      <c r="R15" s="278">
        <v>57495</v>
      </c>
      <c r="S15" s="278">
        <v>57729</v>
      </c>
      <c r="T15" s="132"/>
    </row>
    <row r="16" spans="1:20" ht="13" customHeight="1">
      <c r="A16" s="124"/>
      <c r="B16" s="28" t="s">
        <v>32</v>
      </c>
      <c r="C16" s="332">
        <v>5864</v>
      </c>
      <c r="D16" s="334">
        <v>6126</v>
      </c>
      <c r="E16" s="334">
        <v>6424</v>
      </c>
      <c r="F16" s="334">
        <v>6911</v>
      </c>
      <c r="G16" s="334">
        <v>7141</v>
      </c>
      <c r="H16" s="333">
        <v>7031</v>
      </c>
      <c r="I16" s="333">
        <v>7376</v>
      </c>
      <c r="J16" s="333">
        <v>6206</v>
      </c>
      <c r="K16" s="333">
        <v>6540</v>
      </c>
      <c r="L16" s="333">
        <v>8272</v>
      </c>
      <c r="M16" s="333">
        <v>7686</v>
      </c>
      <c r="N16" s="333">
        <v>6486</v>
      </c>
      <c r="O16" s="333">
        <v>5024</v>
      </c>
      <c r="P16" s="333">
        <v>5913</v>
      </c>
      <c r="Q16" s="333">
        <v>9044</v>
      </c>
      <c r="R16" s="333">
        <v>10985</v>
      </c>
      <c r="S16" s="333">
        <v>13489</v>
      </c>
      <c r="T16" s="132"/>
    </row>
    <row r="17" spans="1:20" ht="13" customHeight="1">
      <c r="A17" s="124"/>
      <c r="B17" s="28" t="s">
        <v>33</v>
      </c>
      <c r="C17" s="332">
        <v>194639</v>
      </c>
      <c r="D17" s="332">
        <v>179809</v>
      </c>
      <c r="E17" s="332">
        <v>162884</v>
      </c>
      <c r="F17" s="332">
        <v>159205</v>
      </c>
      <c r="G17" s="332">
        <v>160629</v>
      </c>
      <c r="H17" s="333">
        <v>158801</v>
      </c>
      <c r="I17" s="333">
        <v>152512</v>
      </c>
      <c r="J17" s="333">
        <v>151092</v>
      </c>
      <c r="K17" s="333">
        <v>152415</v>
      </c>
      <c r="L17" s="333">
        <v>148519</v>
      </c>
      <c r="M17" s="278">
        <v>156605</v>
      </c>
      <c r="N17" s="278">
        <v>160596</v>
      </c>
      <c r="O17" s="278">
        <v>163418</v>
      </c>
      <c r="P17" s="278">
        <v>165231</v>
      </c>
      <c r="Q17" s="278">
        <v>157449</v>
      </c>
      <c r="R17" s="278">
        <v>154904</v>
      </c>
      <c r="S17" s="278">
        <v>154407</v>
      </c>
      <c r="T17" s="132"/>
    </row>
    <row r="18" spans="1:20" ht="13" customHeight="1">
      <c r="A18" s="124"/>
      <c r="B18" s="28" t="s">
        <v>34</v>
      </c>
      <c r="C18" s="332">
        <v>135889</v>
      </c>
      <c r="D18" s="332">
        <v>136366</v>
      </c>
      <c r="E18" s="332">
        <v>150422</v>
      </c>
      <c r="F18" s="332">
        <v>177084</v>
      </c>
      <c r="G18" s="332">
        <v>170768</v>
      </c>
      <c r="H18" s="333">
        <v>157791</v>
      </c>
      <c r="I18" s="333">
        <v>165574</v>
      </c>
      <c r="J18" s="333">
        <v>149715</v>
      </c>
      <c r="K18" s="333">
        <v>150456</v>
      </c>
      <c r="L18" s="333">
        <v>125549</v>
      </c>
      <c r="M18" s="278">
        <v>117367</v>
      </c>
      <c r="N18" s="278">
        <v>97275</v>
      </c>
      <c r="O18" s="278">
        <v>99700</v>
      </c>
      <c r="P18" s="278">
        <v>104294</v>
      </c>
      <c r="Q18" s="278">
        <v>107119</v>
      </c>
      <c r="R18" s="278">
        <v>108235</v>
      </c>
      <c r="S18" s="278">
        <v>110795</v>
      </c>
      <c r="T18" s="132"/>
    </row>
    <row r="19" spans="1:20" ht="13" customHeight="1">
      <c r="A19" s="124"/>
      <c r="B19" s="28" t="s">
        <v>35</v>
      </c>
      <c r="C19" s="332">
        <v>210220</v>
      </c>
      <c r="D19" s="332">
        <v>204520</v>
      </c>
      <c r="E19" s="332">
        <v>207310</v>
      </c>
      <c r="F19" s="332">
        <v>177719</v>
      </c>
      <c r="G19" s="332">
        <v>188486</v>
      </c>
      <c r="H19" s="333">
        <v>197568</v>
      </c>
      <c r="I19" s="333">
        <v>207597</v>
      </c>
      <c r="J19" s="333">
        <v>216734</v>
      </c>
      <c r="K19" s="333">
        <v>232178</v>
      </c>
      <c r="L19" s="333">
        <v>242652</v>
      </c>
      <c r="M19" s="278">
        <v>274679</v>
      </c>
      <c r="N19" s="278">
        <v>281037</v>
      </c>
      <c r="O19" s="278">
        <v>304545</v>
      </c>
      <c r="P19" s="278">
        <v>314170</v>
      </c>
      <c r="Q19" s="278">
        <v>303867</v>
      </c>
      <c r="R19" s="278">
        <v>265903</v>
      </c>
      <c r="S19" s="278">
        <v>288554</v>
      </c>
      <c r="T19" s="132"/>
    </row>
    <row r="20" spans="1:20" ht="13" customHeight="1">
      <c r="A20" s="124"/>
      <c r="B20" s="28" t="s">
        <v>36</v>
      </c>
      <c r="C20" s="332">
        <v>145361</v>
      </c>
      <c r="D20" s="332">
        <v>131576</v>
      </c>
      <c r="E20" s="332">
        <v>134375</v>
      </c>
      <c r="F20" s="332">
        <v>117133</v>
      </c>
      <c r="G20" s="332">
        <v>121865</v>
      </c>
      <c r="H20" s="333">
        <v>119367</v>
      </c>
      <c r="I20" s="333">
        <v>123465</v>
      </c>
      <c r="J20" s="333">
        <v>136625</v>
      </c>
      <c r="K20" s="333">
        <v>133883</v>
      </c>
      <c r="L20" s="333">
        <v>139099</v>
      </c>
      <c r="M20" s="278">
        <v>133377</v>
      </c>
      <c r="N20" s="278">
        <v>129345</v>
      </c>
      <c r="O20" s="278">
        <v>126716</v>
      </c>
      <c r="P20" s="278">
        <v>112783</v>
      </c>
      <c r="Q20" s="278">
        <v>110863</v>
      </c>
      <c r="R20" s="278">
        <v>100704.45</v>
      </c>
      <c r="S20" s="278">
        <v>99893.2</v>
      </c>
      <c r="T20" s="132"/>
    </row>
    <row r="21" spans="1:20" ht="13" customHeight="1">
      <c r="A21" s="124"/>
      <c r="B21" s="28" t="s">
        <v>37</v>
      </c>
      <c r="C21" s="332">
        <v>98628</v>
      </c>
      <c r="D21" s="332">
        <v>98657</v>
      </c>
      <c r="E21" s="332">
        <v>87288</v>
      </c>
      <c r="F21" s="332">
        <v>87998</v>
      </c>
      <c r="G21" s="332">
        <v>84121</v>
      </c>
      <c r="H21" s="333">
        <v>70784</v>
      </c>
      <c r="I21" s="333">
        <v>69378</v>
      </c>
      <c r="J21" s="333">
        <v>94165</v>
      </c>
      <c r="K21" s="333">
        <v>132076</v>
      </c>
      <c r="L21" s="333">
        <v>134098</v>
      </c>
      <c r="M21" s="278">
        <v>134336</v>
      </c>
      <c r="N21" s="278">
        <v>179619</v>
      </c>
      <c r="O21" s="278">
        <v>136584</v>
      </c>
      <c r="P21" s="278">
        <v>141922</v>
      </c>
      <c r="Q21" s="278">
        <v>146807</v>
      </c>
      <c r="R21" s="278">
        <v>141481</v>
      </c>
      <c r="S21" s="278">
        <v>140569</v>
      </c>
      <c r="T21" s="132"/>
    </row>
    <row r="22" spans="1:20" ht="13" customHeight="1">
      <c r="A22" s="124"/>
      <c r="B22" s="28" t="s">
        <v>38</v>
      </c>
      <c r="C22" s="332">
        <v>5129</v>
      </c>
      <c r="D22" s="332">
        <v>5205</v>
      </c>
      <c r="E22" s="332">
        <v>5495</v>
      </c>
      <c r="F22" s="332">
        <v>4936</v>
      </c>
      <c r="G22" s="332">
        <v>5692</v>
      </c>
      <c r="H22" s="333">
        <v>5872</v>
      </c>
      <c r="I22" s="333">
        <v>5718</v>
      </c>
      <c r="J22" s="333">
        <v>4999</v>
      </c>
      <c r="K22" s="333">
        <v>5308</v>
      </c>
      <c r="L22" s="333">
        <v>4587</v>
      </c>
      <c r="M22" s="278">
        <v>4454</v>
      </c>
      <c r="N22" s="278">
        <v>4386</v>
      </c>
      <c r="O22" s="278">
        <v>3991</v>
      </c>
      <c r="P22" s="278">
        <v>4148</v>
      </c>
      <c r="Q22" s="278">
        <v>4033</v>
      </c>
      <c r="R22" s="278">
        <v>3452</v>
      </c>
      <c r="S22" s="278">
        <v>3361</v>
      </c>
      <c r="T22" s="132"/>
    </row>
    <row r="23" spans="1:20" ht="13" customHeight="1">
      <c r="A23" s="124"/>
      <c r="B23" s="28" t="s">
        <v>39</v>
      </c>
      <c r="C23" s="332">
        <v>8911</v>
      </c>
      <c r="D23" s="332">
        <v>8412</v>
      </c>
      <c r="E23" s="332">
        <v>7677</v>
      </c>
      <c r="F23" s="332">
        <v>7798</v>
      </c>
      <c r="G23" s="332">
        <v>7963</v>
      </c>
      <c r="H23" s="333">
        <v>8137</v>
      </c>
      <c r="I23" s="333">
        <v>7986</v>
      </c>
      <c r="J23" s="333">
        <v>8584</v>
      </c>
      <c r="K23" s="333">
        <v>8141</v>
      </c>
      <c r="L23" s="333">
        <v>8469</v>
      </c>
      <c r="M23" s="278">
        <v>8092</v>
      </c>
      <c r="N23" s="278">
        <v>8197</v>
      </c>
      <c r="O23" s="278">
        <v>7851</v>
      </c>
      <c r="P23" s="278">
        <v>7828</v>
      </c>
      <c r="Q23" s="278">
        <v>8114</v>
      </c>
      <c r="R23" s="278">
        <v>8281</v>
      </c>
      <c r="S23" s="278">
        <v>8458</v>
      </c>
      <c r="T23" s="132"/>
    </row>
    <row r="24" spans="1:20" ht="13" customHeight="1">
      <c r="A24" s="124"/>
      <c r="B24" s="28" t="s">
        <v>40</v>
      </c>
      <c r="C24" s="332">
        <v>188080</v>
      </c>
      <c r="D24" s="332">
        <v>173675</v>
      </c>
      <c r="E24" s="332">
        <v>177252</v>
      </c>
      <c r="F24" s="332">
        <v>180217</v>
      </c>
      <c r="G24" s="332">
        <v>192488</v>
      </c>
      <c r="H24" s="333">
        <v>196061</v>
      </c>
      <c r="I24" s="333">
        <v>209488</v>
      </c>
      <c r="J24" s="333">
        <v>216569</v>
      </c>
      <c r="K24" s="333">
        <v>213668</v>
      </c>
      <c r="L24" s="333">
        <v>165224</v>
      </c>
      <c r="M24" s="278">
        <v>162365</v>
      </c>
      <c r="N24" s="278">
        <v>165740</v>
      </c>
      <c r="O24" s="278">
        <v>154484</v>
      </c>
      <c r="P24" s="278">
        <v>149330</v>
      </c>
      <c r="Q24" s="278">
        <v>166207</v>
      </c>
      <c r="R24" s="278">
        <v>136859</v>
      </c>
      <c r="S24" s="278">
        <v>146549</v>
      </c>
      <c r="T24" s="132"/>
    </row>
    <row r="25" spans="1:20" ht="13" customHeight="1">
      <c r="A25" s="124"/>
      <c r="B25" s="28" t="s">
        <v>41</v>
      </c>
      <c r="C25" s="332">
        <v>76818</v>
      </c>
      <c r="D25" s="332">
        <v>81657</v>
      </c>
      <c r="E25" s="332">
        <v>88108</v>
      </c>
      <c r="F25" s="332">
        <v>86666</v>
      </c>
      <c r="G25" s="332">
        <v>86954</v>
      </c>
      <c r="H25" s="332">
        <v>86284</v>
      </c>
      <c r="I25" s="332">
        <v>84609</v>
      </c>
      <c r="J25" s="332">
        <v>88170</v>
      </c>
      <c r="K25" s="332">
        <v>87761</v>
      </c>
      <c r="L25" s="332">
        <v>85926</v>
      </c>
      <c r="M25" s="278">
        <v>84222</v>
      </c>
      <c r="N25" s="278">
        <v>85706</v>
      </c>
      <c r="O25" s="278">
        <v>83655</v>
      </c>
      <c r="P25" s="278">
        <v>80659</v>
      </c>
      <c r="Q25" s="278">
        <v>79281</v>
      </c>
      <c r="R25" s="278">
        <v>78661.45</v>
      </c>
      <c r="S25" s="278">
        <v>76264.800000000003</v>
      </c>
      <c r="T25" s="132"/>
    </row>
    <row r="26" spans="1:20" ht="13" customHeight="1">
      <c r="A26" s="124"/>
      <c r="B26" s="28" t="s">
        <v>44</v>
      </c>
      <c r="C26" s="332">
        <v>329611</v>
      </c>
      <c r="D26" s="332">
        <v>355771</v>
      </c>
      <c r="E26" s="332">
        <v>315599</v>
      </c>
      <c r="F26" s="332">
        <v>333291</v>
      </c>
      <c r="G26" s="332">
        <v>342856</v>
      </c>
      <c r="H26" s="333">
        <v>363183</v>
      </c>
      <c r="I26" s="333">
        <v>365174</v>
      </c>
      <c r="J26" s="333">
        <v>376490</v>
      </c>
      <c r="K26" s="333">
        <v>259599</v>
      </c>
      <c r="L26" s="333">
        <v>280553</v>
      </c>
      <c r="M26" s="278">
        <v>287369</v>
      </c>
      <c r="N26" s="278">
        <v>287657</v>
      </c>
      <c r="O26" s="278">
        <v>287451</v>
      </c>
      <c r="P26" s="278">
        <v>287811</v>
      </c>
      <c r="Q26" s="278">
        <v>302899</v>
      </c>
      <c r="R26" s="278">
        <v>295095</v>
      </c>
      <c r="S26" s="278">
        <v>302622</v>
      </c>
      <c r="T26" s="132"/>
    </row>
    <row r="27" spans="1:20" ht="13" customHeight="1">
      <c r="A27" s="124"/>
      <c r="B27" s="28" t="s">
        <v>45</v>
      </c>
      <c r="C27" s="332">
        <v>762880</v>
      </c>
      <c r="D27" s="332">
        <v>772630</v>
      </c>
      <c r="E27" s="332">
        <v>780630</v>
      </c>
      <c r="F27" s="332">
        <v>780710</v>
      </c>
      <c r="G27" s="332">
        <v>783080</v>
      </c>
      <c r="H27" s="333">
        <v>792590</v>
      </c>
      <c r="I27" s="333">
        <v>797255</v>
      </c>
      <c r="J27" s="333">
        <v>798940</v>
      </c>
      <c r="K27" s="333">
        <v>788380</v>
      </c>
      <c r="L27" s="333">
        <v>775528</v>
      </c>
      <c r="M27" s="278">
        <v>662963</v>
      </c>
      <c r="N27" s="278">
        <v>676872</v>
      </c>
      <c r="O27" s="278">
        <v>660964</v>
      </c>
      <c r="P27" s="278">
        <v>647020</v>
      </c>
      <c r="Q27" s="278">
        <v>629215</v>
      </c>
      <c r="R27" s="278">
        <v>614980</v>
      </c>
      <c r="S27" s="278">
        <v>607120</v>
      </c>
      <c r="T27" s="132"/>
    </row>
    <row r="28" spans="1:20" ht="13" customHeight="1">
      <c r="A28" s="124"/>
      <c r="B28" s="123" t="s">
        <v>46</v>
      </c>
      <c r="C28" s="332">
        <v>6945</v>
      </c>
      <c r="D28" s="332">
        <v>6551</v>
      </c>
      <c r="E28" s="332">
        <v>6058</v>
      </c>
      <c r="F28" s="332">
        <v>7288</v>
      </c>
      <c r="G28" s="332">
        <v>7899</v>
      </c>
      <c r="H28" s="333">
        <v>6847</v>
      </c>
      <c r="I28" s="333">
        <v>8312</v>
      </c>
      <c r="J28" s="333">
        <v>7387</v>
      </c>
      <c r="K28" s="333">
        <v>6065</v>
      </c>
      <c r="L28" s="333">
        <v>5153</v>
      </c>
      <c r="M28" s="656">
        <v>5127</v>
      </c>
      <c r="N28" s="656">
        <v>4985</v>
      </c>
      <c r="O28" s="656">
        <v>5439</v>
      </c>
      <c r="P28" s="656">
        <v>6120</v>
      </c>
      <c r="Q28" s="656">
        <v>6854</v>
      </c>
      <c r="R28" s="656">
        <v>6053.23</v>
      </c>
      <c r="S28" s="656">
        <v>5001</v>
      </c>
      <c r="T28" s="132"/>
    </row>
    <row r="29" spans="1:20" ht="13" customHeight="1">
      <c r="A29" s="124"/>
      <c r="B29" s="29" t="s">
        <v>47</v>
      </c>
      <c r="C29" s="332">
        <v>827</v>
      </c>
      <c r="D29" s="332">
        <v>814</v>
      </c>
      <c r="E29" s="332">
        <v>831</v>
      </c>
      <c r="F29" s="332">
        <v>957</v>
      </c>
      <c r="G29" s="332">
        <v>1286</v>
      </c>
      <c r="H29" s="333">
        <v>1501</v>
      </c>
      <c r="I29" s="333">
        <v>1758</v>
      </c>
      <c r="J29" s="333">
        <v>1929</v>
      </c>
      <c r="K29" s="333">
        <v>1982</v>
      </c>
      <c r="L29" s="333">
        <v>1992</v>
      </c>
      <c r="M29" s="656">
        <v>2056</v>
      </c>
      <c r="N29" s="656">
        <v>2130</v>
      </c>
      <c r="O29" s="656">
        <v>3115</v>
      </c>
      <c r="P29" s="656">
        <v>3361</v>
      </c>
      <c r="Q29" s="656">
        <v>2359</v>
      </c>
      <c r="R29" s="656">
        <v>2064</v>
      </c>
      <c r="S29" s="656">
        <v>2117</v>
      </c>
      <c r="T29" s="132"/>
    </row>
    <row r="30" spans="1:20" ht="13" customHeight="1">
      <c r="A30" s="124"/>
      <c r="B30" s="28" t="s">
        <v>48</v>
      </c>
      <c r="C30" s="332">
        <v>2907</v>
      </c>
      <c r="D30" s="332">
        <v>2661</v>
      </c>
      <c r="E30" s="332">
        <v>3054</v>
      </c>
      <c r="F30" s="332">
        <v>3262</v>
      </c>
      <c r="G30" s="332">
        <v>3384</v>
      </c>
      <c r="H30" s="333">
        <v>3035</v>
      </c>
      <c r="I30" s="333">
        <v>2262</v>
      </c>
      <c r="J30" s="333">
        <v>1813</v>
      </c>
      <c r="K30" s="333">
        <v>1540</v>
      </c>
      <c r="L30" s="333">
        <v>994</v>
      </c>
      <c r="M30" s="656">
        <v>748</v>
      </c>
      <c r="N30" s="656">
        <v>939</v>
      </c>
      <c r="O30" s="656">
        <v>2377</v>
      </c>
      <c r="P30" s="656">
        <v>2472</v>
      </c>
      <c r="Q30" s="656">
        <v>2288</v>
      </c>
      <c r="R30" s="656">
        <v>2648.7</v>
      </c>
      <c r="S30" s="656">
        <v>2476</v>
      </c>
      <c r="T30" s="132"/>
    </row>
    <row r="31" spans="1:20" ht="13" customHeight="1" thickBot="1">
      <c r="A31" s="130"/>
      <c r="B31" s="775" t="s">
        <v>49</v>
      </c>
      <c r="C31" s="779">
        <v>2331</v>
      </c>
      <c r="D31" s="779">
        <v>2059</v>
      </c>
      <c r="E31" s="779">
        <v>2146</v>
      </c>
      <c r="F31" s="779">
        <v>2867</v>
      </c>
      <c r="G31" s="779">
        <v>2997</v>
      </c>
      <c r="H31" s="779">
        <v>2839</v>
      </c>
      <c r="I31" s="779">
        <v>2988</v>
      </c>
      <c r="J31" s="779">
        <v>2712</v>
      </c>
      <c r="K31" s="779">
        <v>2919</v>
      </c>
      <c r="L31" s="779">
        <v>2907</v>
      </c>
      <c r="M31" s="782">
        <v>2518</v>
      </c>
      <c r="N31" s="782">
        <v>2524</v>
      </c>
      <c r="O31" s="782">
        <v>2549</v>
      </c>
      <c r="P31" s="782">
        <v>2225</v>
      </c>
      <c r="Q31" s="782">
        <v>2072</v>
      </c>
      <c r="R31" s="782">
        <v>2043</v>
      </c>
      <c r="S31" s="782">
        <v>1676</v>
      </c>
      <c r="T31" s="132"/>
    </row>
    <row r="32" spans="1:20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8">
    <tabColor theme="9" tint="0.59999389629810485"/>
  </sheetPr>
  <dimension ref="A2:T37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796875" style="123" customWidth="1"/>
    <col min="21" max="16384" width="7" style="123"/>
  </cols>
  <sheetData>
    <row r="2" spans="1:20" ht="13" customHeight="1">
      <c r="A2" s="343" t="s">
        <v>424</v>
      </c>
      <c r="B2" s="344"/>
    </row>
    <row r="3" spans="1:20" ht="13" customHeight="1">
      <c r="A3" s="345" t="s">
        <v>236</v>
      </c>
      <c r="B3" s="345"/>
    </row>
    <row r="4" spans="1:20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</row>
    <row r="5" spans="1:20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0" ht="15" customHeight="1">
      <c r="A6" s="1179" t="s">
        <v>96</v>
      </c>
      <c r="B6" s="1179"/>
      <c r="C6" s="772">
        <f t="shared" ref="C6:N6" si="0">(C8+C9+C10+C11+C12+C13+C14+C15+C16+C17+C18+C19+C20+C21+C22+C23+C24+C25+C26+C27+C28+C29+C30+C31)</f>
        <v>33686</v>
      </c>
      <c r="D6" s="772">
        <f t="shared" si="0"/>
        <v>33903</v>
      </c>
      <c r="E6" s="772">
        <f t="shared" si="0"/>
        <v>33839</v>
      </c>
      <c r="F6" s="772">
        <f t="shared" si="0"/>
        <v>33349</v>
      </c>
      <c r="G6" s="772">
        <f t="shared" si="0"/>
        <v>33457</v>
      </c>
      <c r="H6" s="772">
        <f t="shared" si="0"/>
        <v>33672</v>
      </c>
      <c r="I6" s="772">
        <f t="shared" si="0"/>
        <v>34253</v>
      </c>
      <c r="J6" s="772">
        <f t="shared" si="0"/>
        <v>35304</v>
      </c>
      <c r="K6" s="772">
        <f t="shared" si="0"/>
        <v>34904</v>
      </c>
      <c r="L6" s="772">
        <f t="shared" si="0"/>
        <v>34421</v>
      </c>
      <c r="M6" s="772">
        <f t="shared" si="0"/>
        <v>33165</v>
      </c>
      <c r="N6" s="772">
        <f t="shared" si="0"/>
        <v>33953</v>
      </c>
      <c r="O6" s="772">
        <f>(O8+O9+O10+O11+O12+O13+O14+O15+O16+O17+O18+O19+O20+O21+O22+O23+O24+O25+O26+O27+O28+O29+O30+O31)</f>
        <v>33456</v>
      </c>
      <c r="P6" s="772">
        <f>(P8+P9+P10+P11+P12+P13+P14+P15+P16+P17+P18+P19+P20+P21+P22+P23+P24+P25+P26+P27+P28+P29+P30+P31)</f>
        <v>33673</v>
      </c>
      <c r="Q6" s="772">
        <f>(Q8+Q9+Q10+Q11+Q12+Q13+Q14+Q15+Q16+Q17+Q18+Q19+Q20+Q21+Q22+Q23+Q24+Q25+Q26+Q27+Q28+Q29+Q30+Q31)</f>
        <v>33782</v>
      </c>
      <c r="R6" s="772">
        <f>(R8+R9+R10+R11+R12+R13+R14+R15+R16+R17+R18+R19+R20+R21+R22+R23+R24+R25+R26+R27+R28+R29+R30+R31)</f>
        <v>32310.98789219185</v>
      </c>
      <c r="S6" s="772">
        <f>(S8+S9+S10+S11+S12+S13+S14+S15+S16+S17+S18+S19+S20+S21+S22+S23+S24+S25+S26+S27+S28+S29+S30+S31)</f>
        <v>33259.223359128613</v>
      </c>
    </row>
    <row r="7" spans="1:20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4"/>
      <c r="P7" s="334"/>
      <c r="Q7" s="334"/>
      <c r="R7" s="334"/>
      <c r="S7" s="334"/>
    </row>
    <row r="8" spans="1:20" ht="13" customHeight="1">
      <c r="A8" s="124"/>
      <c r="B8" s="28" t="s">
        <v>21</v>
      </c>
      <c r="C8" s="332">
        <v>37</v>
      </c>
      <c r="D8" s="332">
        <v>43</v>
      </c>
      <c r="E8" s="332">
        <v>49</v>
      </c>
      <c r="F8" s="332">
        <v>57</v>
      </c>
      <c r="G8" s="332">
        <v>79</v>
      </c>
      <c r="H8" s="332">
        <v>96</v>
      </c>
      <c r="I8" s="332">
        <v>101</v>
      </c>
      <c r="J8" s="332">
        <v>95</v>
      </c>
      <c r="K8" s="332">
        <v>98</v>
      </c>
      <c r="L8" s="332">
        <v>102</v>
      </c>
      <c r="M8" s="278">
        <v>96</v>
      </c>
      <c r="N8" s="278">
        <v>21</v>
      </c>
      <c r="O8" s="334">
        <v>37</v>
      </c>
      <c r="P8" s="334">
        <v>34</v>
      </c>
      <c r="Q8" s="334">
        <v>33</v>
      </c>
      <c r="R8" s="334">
        <v>29.791768000000001</v>
      </c>
      <c r="S8" s="334">
        <v>28.366681</v>
      </c>
    </row>
    <row r="9" spans="1:20" ht="13" customHeight="1">
      <c r="A9" s="124"/>
      <c r="B9" s="28" t="s">
        <v>22</v>
      </c>
      <c r="C9" s="332">
        <v>717</v>
      </c>
      <c r="D9" s="332">
        <v>650</v>
      </c>
      <c r="E9" s="332">
        <v>641</v>
      </c>
      <c r="F9" s="332">
        <v>669</v>
      </c>
      <c r="G9" s="332">
        <v>716</v>
      </c>
      <c r="H9" s="333">
        <v>756</v>
      </c>
      <c r="I9" s="333">
        <v>900</v>
      </c>
      <c r="J9" s="333">
        <v>1309</v>
      </c>
      <c r="K9" s="333">
        <v>1257</v>
      </c>
      <c r="L9" s="333">
        <v>1092</v>
      </c>
      <c r="M9" s="656">
        <v>1222</v>
      </c>
      <c r="N9" s="656">
        <v>1205</v>
      </c>
      <c r="O9" s="334">
        <v>1360</v>
      </c>
      <c r="P9" s="334">
        <v>1478</v>
      </c>
      <c r="Q9" s="334">
        <v>1493</v>
      </c>
      <c r="R9" s="334">
        <v>1615.8146981683649</v>
      </c>
      <c r="S9" s="334">
        <v>1767.70665798184</v>
      </c>
      <c r="T9" s="132"/>
    </row>
    <row r="10" spans="1:20" ht="13" customHeight="1">
      <c r="A10" s="124"/>
      <c r="B10" s="28" t="s">
        <v>23</v>
      </c>
      <c r="C10" s="332">
        <v>390</v>
      </c>
      <c r="D10" s="332">
        <v>411</v>
      </c>
      <c r="E10" s="332">
        <v>464</v>
      </c>
      <c r="F10" s="332">
        <v>392</v>
      </c>
      <c r="G10" s="332">
        <v>439</v>
      </c>
      <c r="H10" s="333">
        <v>398</v>
      </c>
      <c r="I10" s="333">
        <v>454</v>
      </c>
      <c r="J10" s="333">
        <v>553</v>
      </c>
      <c r="K10" s="333">
        <v>583</v>
      </c>
      <c r="L10" s="333">
        <v>605</v>
      </c>
      <c r="M10" s="333">
        <v>577</v>
      </c>
      <c r="N10" s="333">
        <v>641</v>
      </c>
      <c r="O10" s="334">
        <v>539</v>
      </c>
      <c r="P10" s="334">
        <v>536</v>
      </c>
      <c r="Q10" s="334">
        <v>529</v>
      </c>
      <c r="R10" s="334">
        <v>476.24322282854439</v>
      </c>
      <c r="S10" s="334">
        <v>448.49783972702937</v>
      </c>
      <c r="T10" s="132"/>
    </row>
    <row r="11" spans="1:20" ht="13" customHeight="1">
      <c r="A11" s="124"/>
      <c r="B11" s="28" t="s">
        <v>24</v>
      </c>
      <c r="C11" s="332">
        <v>1793</v>
      </c>
      <c r="D11" s="332">
        <v>1846</v>
      </c>
      <c r="E11" s="332">
        <v>1994</v>
      </c>
      <c r="F11" s="332">
        <v>2023</v>
      </c>
      <c r="G11" s="332">
        <v>2075</v>
      </c>
      <c r="H11" s="333">
        <v>2111</v>
      </c>
      <c r="I11" s="333">
        <v>2132</v>
      </c>
      <c r="J11" s="332">
        <v>2135</v>
      </c>
      <c r="K11" s="332">
        <v>2231</v>
      </c>
      <c r="L11" s="332">
        <v>2316</v>
      </c>
      <c r="M11" s="278">
        <v>2370</v>
      </c>
      <c r="N11" s="278">
        <v>2406</v>
      </c>
      <c r="O11" s="334">
        <v>2422</v>
      </c>
      <c r="P11" s="334">
        <v>2453</v>
      </c>
      <c r="Q11" s="334">
        <v>2504</v>
      </c>
      <c r="R11" s="334">
        <v>2545.5253600000001</v>
      </c>
      <c r="S11" s="334">
        <v>2608.0328000000004</v>
      </c>
      <c r="T11" s="132"/>
    </row>
    <row r="12" spans="1:20" ht="13" customHeight="1">
      <c r="A12" s="124"/>
      <c r="B12" s="28" t="s">
        <v>25</v>
      </c>
      <c r="C12" s="332">
        <v>1511</v>
      </c>
      <c r="D12" s="332">
        <v>1597</v>
      </c>
      <c r="E12" s="332">
        <v>1709</v>
      </c>
      <c r="F12" s="332">
        <v>1546</v>
      </c>
      <c r="G12" s="332">
        <v>1618</v>
      </c>
      <c r="H12" s="332">
        <v>1631</v>
      </c>
      <c r="I12" s="332">
        <v>1601</v>
      </c>
      <c r="J12" s="332">
        <v>1547</v>
      </c>
      <c r="K12" s="332">
        <v>1771</v>
      </c>
      <c r="L12" s="332">
        <v>1834</v>
      </c>
      <c r="M12" s="278">
        <v>1556</v>
      </c>
      <c r="N12" s="278">
        <v>1467</v>
      </c>
      <c r="O12" s="334">
        <v>1219</v>
      </c>
      <c r="P12" s="334">
        <v>1185</v>
      </c>
      <c r="Q12" s="334">
        <v>1211</v>
      </c>
      <c r="R12" s="334">
        <v>907.51533240000003</v>
      </c>
      <c r="S12" s="334">
        <v>953.6187824000001</v>
      </c>
      <c r="T12" s="132"/>
    </row>
    <row r="13" spans="1:20" ht="13" customHeight="1">
      <c r="A13" s="124"/>
      <c r="B13" s="28" t="s">
        <v>29</v>
      </c>
      <c r="C13" s="332">
        <v>69</v>
      </c>
      <c r="D13" s="332">
        <v>68</v>
      </c>
      <c r="E13" s="332">
        <v>60</v>
      </c>
      <c r="F13" s="332">
        <v>58</v>
      </c>
      <c r="G13" s="332">
        <v>72</v>
      </c>
      <c r="H13" s="332">
        <v>80</v>
      </c>
      <c r="I13" s="332">
        <v>78</v>
      </c>
      <c r="J13" s="332">
        <v>88</v>
      </c>
      <c r="K13" s="332">
        <v>87</v>
      </c>
      <c r="L13" s="332">
        <v>82</v>
      </c>
      <c r="M13" s="332">
        <v>76</v>
      </c>
      <c r="N13" s="332">
        <v>57</v>
      </c>
      <c r="O13" s="334">
        <v>51</v>
      </c>
      <c r="P13" s="334">
        <v>54</v>
      </c>
      <c r="Q13" s="334">
        <v>56</v>
      </c>
      <c r="R13" s="334">
        <v>46.85120000000002</v>
      </c>
      <c r="S13" s="334">
        <v>50.706400000000009</v>
      </c>
      <c r="T13" s="132"/>
    </row>
    <row r="14" spans="1:20" ht="13" customHeight="1">
      <c r="A14" s="124"/>
      <c r="B14" s="28" t="s">
        <v>30</v>
      </c>
      <c r="C14" s="332">
        <v>948</v>
      </c>
      <c r="D14" s="332">
        <v>986</v>
      </c>
      <c r="E14" s="332">
        <v>985</v>
      </c>
      <c r="F14" s="332">
        <v>1048</v>
      </c>
      <c r="G14" s="332">
        <v>1155</v>
      </c>
      <c r="H14" s="333">
        <v>1158</v>
      </c>
      <c r="I14" s="333">
        <v>1197</v>
      </c>
      <c r="J14" s="333">
        <v>1210</v>
      </c>
      <c r="K14" s="333">
        <v>1228</v>
      </c>
      <c r="L14" s="333">
        <v>1242</v>
      </c>
      <c r="M14" s="278">
        <v>1304</v>
      </c>
      <c r="N14" s="278">
        <v>1365</v>
      </c>
      <c r="O14" s="334">
        <v>1376</v>
      </c>
      <c r="P14" s="334">
        <v>1398</v>
      </c>
      <c r="Q14" s="334">
        <v>1403</v>
      </c>
      <c r="R14" s="334">
        <v>1275.2906898869946</v>
      </c>
      <c r="S14" s="334">
        <v>1421.5318010752062</v>
      </c>
      <c r="T14" s="132"/>
    </row>
    <row r="15" spans="1:20" ht="13" customHeight="1">
      <c r="A15" s="124"/>
      <c r="B15" s="28" t="s">
        <v>31</v>
      </c>
      <c r="C15" s="332">
        <v>1149</v>
      </c>
      <c r="D15" s="332">
        <v>1244</v>
      </c>
      <c r="E15" s="332">
        <v>1230</v>
      </c>
      <c r="F15" s="332">
        <v>1220</v>
      </c>
      <c r="G15" s="332">
        <v>1287</v>
      </c>
      <c r="H15" s="333">
        <v>1321</v>
      </c>
      <c r="I15" s="333">
        <v>1355</v>
      </c>
      <c r="J15" s="333">
        <v>1371</v>
      </c>
      <c r="K15" s="333">
        <v>1327</v>
      </c>
      <c r="L15" s="333">
        <v>1308</v>
      </c>
      <c r="M15" s="278">
        <v>1110</v>
      </c>
      <c r="N15" s="278">
        <v>1036</v>
      </c>
      <c r="O15" s="334">
        <v>976</v>
      </c>
      <c r="P15" s="334">
        <v>821</v>
      </c>
      <c r="Q15" s="334">
        <v>793</v>
      </c>
      <c r="R15" s="334">
        <v>705.27151599999991</v>
      </c>
      <c r="S15" s="334">
        <v>707.65369200000009</v>
      </c>
      <c r="T15" s="132"/>
    </row>
    <row r="16" spans="1:20" ht="13" customHeight="1">
      <c r="A16" s="124"/>
      <c r="B16" s="28" t="s">
        <v>32</v>
      </c>
      <c r="C16" s="332">
        <v>69</v>
      </c>
      <c r="D16" s="334">
        <v>70</v>
      </c>
      <c r="E16" s="334">
        <v>73</v>
      </c>
      <c r="F16" s="334">
        <v>72</v>
      </c>
      <c r="G16" s="334">
        <v>73</v>
      </c>
      <c r="H16" s="333">
        <v>84</v>
      </c>
      <c r="I16" s="333">
        <v>89</v>
      </c>
      <c r="J16" s="333">
        <v>75</v>
      </c>
      <c r="K16" s="333">
        <v>80</v>
      </c>
      <c r="L16" s="333">
        <v>91</v>
      </c>
      <c r="M16" s="333">
        <v>90</v>
      </c>
      <c r="N16" s="333">
        <v>80</v>
      </c>
      <c r="O16" s="334">
        <v>61</v>
      </c>
      <c r="P16" s="334">
        <v>77</v>
      </c>
      <c r="Q16" s="334">
        <v>128</v>
      </c>
      <c r="R16" s="334">
        <v>130.74823375852233</v>
      </c>
      <c r="S16" s="334">
        <v>138.28906494452579</v>
      </c>
      <c r="T16" s="132"/>
    </row>
    <row r="17" spans="1:20" ht="13" customHeight="1">
      <c r="A17" s="124"/>
      <c r="B17" s="28" t="s">
        <v>33</v>
      </c>
      <c r="C17" s="332">
        <v>2504</v>
      </c>
      <c r="D17" s="332">
        <v>2336</v>
      </c>
      <c r="E17" s="332">
        <v>2095</v>
      </c>
      <c r="F17" s="332">
        <v>1928</v>
      </c>
      <c r="G17" s="332">
        <v>1810</v>
      </c>
      <c r="H17" s="333">
        <v>1707</v>
      </c>
      <c r="I17" s="333">
        <v>1466</v>
      </c>
      <c r="J17" s="333">
        <v>1454</v>
      </c>
      <c r="K17" s="333">
        <v>1528</v>
      </c>
      <c r="L17" s="333">
        <v>1478</v>
      </c>
      <c r="M17" s="278">
        <v>1629</v>
      </c>
      <c r="N17" s="278">
        <v>1693</v>
      </c>
      <c r="O17" s="334">
        <v>1751</v>
      </c>
      <c r="P17" s="334">
        <v>1871</v>
      </c>
      <c r="Q17" s="334">
        <v>1799</v>
      </c>
      <c r="R17" s="334">
        <v>1740.2116000000001</v>
      </c>
      <c r="S17" s="334">
        <v>1760.9815320000002</v>
      </c>
      <c r="T17" s="132"/>
    </row>
    <row r="18" spans="1:20" ht="13" customHeight="1">
      <c r="A18" s="124"/>
      <c r="B18" s="28" t="s">
        <v>34</v>
      </c>
      <c r="C18" s="332">
        <v>1744</v>
      </c>
      <c r="D18" s="332">
        <v>1784</v>
      </c>
      <c r="E18" s="332">
        <v>1887</v>
      </c>
      <c r="F18" s="332">
        <v>2262</v>
      </c>
      <c r="G18" s="332">
        <v>2064</v>
      </c>
      <c r="H18" s="333">
        <v>1859</v>
      </c>
      <c r="I18" s="333">
        <v>2101</v>
      </c>
      <c r="J18" s="333">
        <v>1897</v>
      </c>
      <c r="K18" s="333">
        <v>1901</v>
      </c>
      <c r="L18" s="333">
        <v>1693</v>
      </c>
      <c r="M18" s="278">
        <v>1560</v>
      </c>
      <c r="N18" s="278">
        <v>1307</v>
      </c>
      <c r="O18" s="334">
        <v>1381</v>
      </c>
      <c r="P18" s="334">
        <v>1319</v>
      </c>
      <c r="Q18" s="334">
        <v>1338</v>
      </c>
      <c r="R18" s="334">
        <v>1351.307924</v>
      </c>
      <c r="S18" s="334">
        <v>1366.2015440000002</v>
      </c>
      <c r="T18" s="132"/>
    </row>
    <row r="19" spans="1:20" ht="13" customHeight="1">
      <c r="A19" s="124"/>
      <c r="B19" s="28" t="s">
        <v>35</v>
      </c>
      <c r="C19" s="332">
        <v>2597</v>
      </c>
      <c r="D19" s="332">
        <v>2575</v>
      </c>
      <c r="E19" s="332">
        <v>2640</v>
      </c>
      <c r="F19" s="332">
        <v>2307</v>
      </c>
      <c r="G19" s="332">
        <v>2013</v>
      </c>
      <c r="H19" s="333">
        <v>2113</v>
      </c>
      <c r="I19" s="333">
        <v>2224</v>
      </c>
      <c r="J19" s="333">
        <v>2327</v>
      </c>
      <c r="K19" s="333">
        <v>2526</v>
      </c>
      <c r="L19" s="333">
        <v>2605</v>
      </c>
      <c r="M19" s="278">
        <v>2964</v>
      </c>
      <c r="N19" s="278">
        <v>2951</v>
      </c>
      <c r="O19" s="334">
        <v>3300</v>
      </c>
      <c r="P19" s="334">
        <v>3325</v>
      </c>
      <c r="Q19" s="334">
        <v>3285</v>
      </c>
      <c r="R19" s="334">
        <v>2856.1027999999997</v>
      </c>
      <c r="S19" s="334">
        <v>3204.1516000000001</v>
      </c>
      <c r="T19" s="132"/>
    </row>
    <row r="20" spans="1:20" ht="13" customHeight="1">
      <c r="A20" s="124"/>
      <c r="B20" s="28" t="s">
        <v>36</v>
      </c>
      <c r="C20" s="332">
        <v>1471</v>
      </c>
      <c r="D20" s="332">
        <v>1329</v>
      </c>
      <c r="E20" s="332">
        <v>1357</v>
      </c>
      <c r="F20" s="332">
        <v>1181</v>
      </c>
      <c r="G20" s="332">
        <v>1223</v>
      </c>
      <c r="H20" s="333">
        <v>1225</v>
      </c>
      <c r="I20" s="333">
        <v>1322</v>
      </c>
      <c r="J20" s="333">
        <v>1433</v>
      </c>
      <c r="K20" s="333">
        <v>1510</v>
      </c>
      <c r="L20" s="333">
        <v>1663</v>
      </c>
      <c r="M20" s="278">
        <v>1660</v>
      </c>
      <c r="N20" s="278">
        <v>1536</v>
      </c>
      <c r="O20" s="334">
        <v>1601</v>
      </c>
      <c r="P20" s="334">
        <v>1395</v>
      </c>
      <c r="Q20" s="334">
        <v>1441</v>
      </c>
      <c r="R20" s="334">
        <v>1359.11862</v>
      </c>
      <c r="S20" s="334">
        <v>1324.0203570000001</v>
      </c>
      <c r="T20" s="132"/>
    </row>
    <row r="21" spans="1:20" ht="13" customHeight="1">
      <c r="A21" s="124"/>
      <c r="B21" s="28" t="s">
        <v>37</v>
      </c>
      <c r="C21" s="332">
        <v>1237</v>
      </c>
      <c r="D21" s="332">
        <v>1237</v>
      </c>
      <c r="E21" s="332">
        <v>1098</v>
      </c>
      <c r="F21" s="332">
        <v>1065</v>
      </c>
      <c r="G21" s="332">
        <v>992</v>
      </c>
      <c r="H21" s="333">
        <v>875</v>
      </c>
      <c r="I21" s="333">
        <v>892</v>
      </c>
      <c r="J21" s="333">
        <v>1049</v>
      </c>
      <c r="K21" s="333">
        <v>1455</v>
      </c>
      <c r="L21" s="333">
        <v>1533</v>
      </c>
      <c r="M21" s="278">
        <v>1590</v>
      </c>
      <c r="N21" s="278">
        <v>2635</v>
      </c>
      <c r="O21" s="334">
        <v>2024</v>
      </c>
      <c r="P21" s="334">
        <v>2094</v>
      </c>
      <c r="Q21" s="334">
        <v>2148</v>
      </c>
      <c r="R21" s="334">
        <v>2062.8643999999999</v>
      </c>
      <c r="S21" s="334">
        <v>2040.8245999999999</v>
      </c>
      <c r="T21" s="132"/>
    </row>
    <row r="22" spans="1:20" ht="13" customHeight="1">
      <c r="A22" s="124"/>
      <c r="B22" s="28" t="s">
        <v>38</v>
      </c>
      <c r="C22" s="332">
        <v>104</v>
      </c>
      <c r="D22" s="332">
        <v>107</v>
      </c>
      <c r="E22" s="332">
        <v>110</v>
      </c>
      <c r="F22" s="332">
        <v>102</v>
      </c>
      <c r="G22" s="332">
        <v>119</v>
      </c>
      <c r="H22" s="333">
        <v>122</v>
      </c>
      <c r="I22" s="333">
        <v>124</v>
      </c>
      <c r="J22" s="333">
        <v>105</v>
      </c>
      <c r="K22" s="333">
        <v>111</v>
      </c>
      <c r="L22" s="333">
        <v>100</v>
      </c>
      <c r="M22" s="278">
        <v>98</v>
      </c>
      <c r="N22" s="278">
        <v>95</v>
      </c>
      <c r="O22" s="334">
        <v>84</v>
      </c>
      <c r="P22" s="334">
        <v>87</v>
      </c>
      <c r="Q22" s="334">
        <v>82</v>
      </c>
      <c r="R22" s="334">
        <v>66.450910000000007</v>
      </c>
      <c r="S22" s="334">
        <v>71.202550000000002</v>
      </c>
      <c r="T22" s="132"/>
    </row>
    <row r="23" spans="1:20" ht="13" customHeight="1">
      <c r="A23" s="124"/>
      <c r="B23" s="28" t="s">
        <v>39</v>
      </c>
      <c r="C23" s="332">
        <v>174</v>
      </c>
      <c r="D23" s="332">
        <v>166</v>
      </c>
      <c r="E23" s="332">
        <v>152</v>
      </c>
      <c r="F23" s="332">
        <v>153</v>
      </c>
      <c r="G23" s="332">
        <v>152</v>
      </c>
      <c r="H23" s="333">
        <v>163</v>
      </c>
      <c r="I23" s="333">
        <v>142</v>
      </c>
      <c r="J23" s="333">
        <v>173</v>
      </c>
      <c r="K23" s="333">
        <v>176</v>
      </c>
      <c r="L23" s="333">
        <v>180</v>
      </c>
      <c r="M23" s="278">
        <v>178</v>
      </c>
      <c r="N23" s="278">
        <v>180</v>
      </c>
      <c r="O23" s="334">
        <v>182</v>
      </c>
      <c r="P23" s="334">
        <v>183</v>
      </c>
      <c r="Q23" s="334">
        <v>187</v>
      </c>
      <c r="R23" s="334">
        <v>192.62040000000002</v>
      </c>
      <c r="S23" s="334">
        <v>197.08440000000002</v>
      </c>
      <c r="T23" s="132"/>
    </row>
    <row r="24" spans="1:20" ht="13" customHeight="1">
      <c r="A24" s="124"/>
      <c r="B24" s="28" t="s">
        <v>40</v>
      </c>
      <c r="C24" s="332">
        <v>2045</v>
      </c>
      <c r="D24" s="332">
        <v>1936</v>
      </c>
      <c r="E24" s="332">
        <v>2001</v>
      </c>
      <c r="F24" s="332">
        <v>1853</v>
      </c>
      <c r="G24" s="332">
        <v>2068</v>
      </c>
      <c r="H24" s="333">
        <v>2130</v>
      </c>
      <c r="I24" s="333">
        <v>2269</v>
      </c>
      <c r="J24" s="333">
        <v>2448</v>
      </c>
      <c r="K24" s="333">
        <v>2458</v>
      </c>
      <c r="L24" s="333">
        <v>1887</v>
      </c>
      <c r="M24" s="278">
        <v>1893</v>
      </c>
      <c r="N24" s="278">
        <v>1908</v>
      </c>
      <c r="O24" s="334">
        <v>1839</v>
      </c>
      <c r="P24" s="334">
        <v>1779</v>
      </c>
      <c r="Q24" s="334">
        <v>1958</v>
      </c>
      <c r="R24" s="334">
        <v>1607.2859600000004</v>
      </c>
      <c r="S24" s="334">
        <v>1736.3570000000004</v>
      </c>
      <c r="T24" s="132"/>
    </row>
    <row r="25" spans="1:20" ht="13" customHeight="1">
      <c r="A25" s="124"/>
      <c r="B25" s="28" t="s">
        <v>41</v>
      </c>
      <c r="C25" s="332">
        <v>923</v>
      </c>
      <c r="D25" s="332">
        <v>939</v>
      </c>
      <c r="E25" s="332">
        <v>1053</v>
      </c>
      <c r="F25" s="332">
        <v>1000</v>
      </c>
      <c r="G25" s="332">
        <v>1001</v>
      </c>
      <c r="H25" s="332">
        <v>982</v>
      </c>
      <c r="I25" s="332">
        <v>909</v>
      </c>
      <c r="J25" s="332">
        <v>910</v>
      </c>
      <c r="K25" s="332">
        <v>936</v>
      </c>
      <c r="L25" s="332">
        <v>968</v>
      </c>
      <c r="M25" s="278">
        <v>955</v>
      </c>
      <c r="N25" s="278">
        <v>962</v>
      </c>
      <c r="O25" s="334">
        <v>960</v>
      </c>
      <c r="P25" s="334">
        <v>932</v>
      </c>
      <c r="Q25" s="334">
        <v>920</v>
      </c>
      <c r="R25" s="334">
        <v>887.10943999999995</v>
      </c>
      <c r="S25" s="334">
        <v>848.42617699999994</v>
      </c>
      <c r="T25" s="132"/>
    </row>
    <row r="26" spans="1:20" ht="13" customHeight="1">
      <c r="A26" s="124"/>
      <c r="B26" s="28" t="s">
        <v>44</v>
      </c>
      <c r="C26" s="332">
        <v>3756</v>
      </c>
      <c r="D26" s="332">
        <v>4105</v>
      </c>
      <c r="E26" s="332">
        <v>3616</v>
      </c>
      <c r="F26" s="332">
        <v>3766</v>
      </c>
      <c r="G26" s="332">
        <v>3762</v>
      </c>
      <c r="H26" s="333">
        <v>4018</v>
      </c>
      <c r="I26" s="333">
        <v>3929</v>
      </c>
      <c r="J26" s="333">
        <v>4070</v>
      </c>
      <c r="K26" s="333">
        <v>2865</v>
      </c>
      <c r="L26" s="333">
        <v>3109</v>
      </c>
      <c r="M26" s="278">
        <v>3222</v>
      </c>
      <c r="N26" s="278">
        <v>3235</v>
      </c>
      <c r="O26" s="334">
        <v>3232</v>
      </c>
      <c r="P26" s="334">
        <v>3710</v>
      </c>
      <c r="Q26" s="334">
        <v>3631</v>
      </c>
      <c r="R26" s="334">
        <v>3742.5248000000015</v>
      </c>
      <c r="S26" s="334">
        <v>3968.3852000000002</v>
      </c>
      <c r="T26" s="132"/>
    </row>
    <row r="27" spans="1:20" ht="13" customHeight="1">
      <c r="A27" s="124"/>
      <c r="B27" s="28" t="s">
        <v>45</v>
      </c>
      <c r="C27" s="332">
        <v>10246</v>
      </c>
      <c r="D27" s="332">
        <v>10288</v>
      </c>
      <c r="E27" s="332">
        <v>10431</v>
      </c>
      <c r="F27" s="332">
        <v>10445</v>
      </c>
      <c r="G27" s="332">
        <v>10534</v>
      </c>
      <c r="H27" s="333">
        <v>10653</v>
      </c>
      <c r="I27" s="333">
        <v>10759</v>
      </c>
      <c r="J27" s="333">
        <v>10869</v>
      </c>
      <c r="K27" s="333">
        <v>10609</v>
      </c>
      <c r="L27" s="333">
        <v>10379</v>
      </c>
      <c r="M27" s="278">
        <v>8876</v>
      </c>
      <c r="N27" s="278">
        <v>9034</v>
      </c>
      <c r="O27" s="334">
        <v>8891</v>
      </c>
      <c r="P27" s="334">
        <v>8767</v>
      </c>
      <c r="Q27" s="334">
        <v>8679</v>
      </c>
      <c r="R27" s="334">
        <v>8557.7855</v>
      </c>
      <c r="S27" s="334">
        <v>8469.8580000000002</v>
      </c>
      <c r="T27" s="132"/>
    </row>
    <row r="28" spans="1:20" ht="13" customHeight="1">
      <c r="A28" s="124"/>
      <c r="B28" s="123" t="s">
        <v>46</v>
      </c>
      <c r="C28" s="332">
        <v>97</v>
      </c>
      <c r="D28" s="332">
        <v>92</v>
      </c>
      <c r="E28" s="332">
        <v>90</v>
      </c>
      <c r="F28" s="332">
        <v>98</v>
      </c>
      <c r="G28" s="332">
        <v>93</v>
      </c>
      <c r="H28" s="333">
        <v>85</v>
      </c>
      <c r="I28" s="333">
        <v>105</v>
      </c>
      <c r="J28" s="333">
        <v>91</v>
      </c>
      <c r="K28" s="333">
        <v>74</v>
      </c>
      <c r="L28" s="333">
        <v>63</v>
      </c>
      <c r="M28" s="656">
        <v>62</v>
      </c>
      <c r="N28" s="656">
        <v>57</v>
      </c>
      <c r="O28" s="334">
        <v>60</v>
      </c>
      <c r="P28" s="334">
        <v>67</v>
      </c>
      <c r="Q28" s="334">
        <v>71</v>
      </c>
      <c r="R28" s="334">
        <v>67.160449149419492</v>
      </c>
      <c r="S28" s="334">
        <v>60.582119999999982</v>
      </c>
      <c r="T28" s="132"/>
    </row>
    <row r="29" spans="1:20" ht="13" customHeight="1">
      <c r="A29" s="124"/>
      <c r="B29" s="29" t="s">
        <v>47</v>
      </c>
      <c r="C29" s="332">
        <v>12</v>
      </c>
      <c r="D29" s="332">
        <v>10</v>
      </c>
      <c r="E29" s="332">
        <v>12</v>
      </c>
      <c r="F29" s="332">
        <v>15</v>
      </c>
      <c r="G29" s="332">
        <v>19</v>
      </c>
      <c r="H29" s="333">
        <v>21</v>
      </c>
      <c r="I29" s="333">
        <v>24</v>
      </c>
      <c r="J29" s="333">
        <v>25</v>
      </c>
      <c r="K29" s="333">
        <v>27</v>
      </c>
      <c r="L29" s="333">
        <v>27</v>
      </c>
      <c r="M29" s="656">
        <v>26</v>
      </c>
      <c r="N29" s="656">
        <v>26</v>
      </c>
      <c r="O29" s="334">
        <v>36</v>
      </c>
      <c r="P29" s="334">
        <v>39</v>
      </c>
      <c r="Q29" s="334">
        <v>29</v>
      </c>
      <c r="R29" s="334">
        <v>26.688000000000002</v>
      </c>
      <c r="S29" s="334">
        <v>28.856000000000002</v>
      </c>
      <c r="T29" s="132"/>
    </row>
    <row r="30" spans="1:20" ht="13" customHeight="1">
      <c r="A30" s="124"/>
      <c r="B30" s="28" t="s">
        <v>48</v>
      </c>
      <c r="C30" s="332">
        <v>52</v>
      </c>
      <c r="D30" s="332">
        <v>48</v>
      </c>
      <c r="E30" s="332">
        <v>54</v>
      </c>
      <c r="F30" s="332">
        <v>38</v>
      </c>
      <c r="G30" s="332">
        <v>39</v>
      </c>
      <c r="H30" s="333">
        <v>34</v>
      </c>
      <c r="I30" s="333">
        <v>26</v>
      </c>
      <c r="J30" s="333">
        <v>20</v>
      </c>
      <c r="K30" s="333">
        <v>17</v>
      </c>
      <c r="L30" s="333">
        <v>12</v>
      </c>
      <c r="M30" s="656">
        <v>9</v>
      </c>
      <c r="N30" s="656">
        <v>11</v>
      </c>
      <c r="O30" s="334">
        <v>28</v>
      </c>
      <c r="P30" s="334">
        <v>30</v>
      </c>
      <c r="Q30" s="334">
        <v>28</v>
      </c>
      <c r="R30" s="334">
        <v>27.961468000000004</v>
      </c>
      <c r="S30" s="334">
        <v>28.997559999999996</v>
      </c>
      <c r="T30" s="132"/>
    </row>
    <row r="31" spans="1:20" ht="13" customHeight="1" thickBot="1">
      <c r="A31" s="130"/>
      <c r="B31" s="775" t="s">
        <v>49</v>
      </c>
      <c r="C31" s="779">
        <v>41</v>
      </c>
      <c r="D31" s="779">
        <v>36</v>
      </c>
      <c r="E31" s="779">
        <v>38</v>
      </c>
      <c r="F31" s="779">
        <v>51</v>
      </c>
      <c r="G31" s="779">
        <v>54</v>
      </c>
      <c r="H31" s="779">
        <v>50</v>
      </c>
      <c r="I31" s="779">
        <v>54</v>
      </c>
      <c r="J31" s="779">
        <v>50</v>
      </c>
      <c r="K31" s="779">
        <v>49</v>
      </c>
      <c r="L31" s="779">
        <v>52</v>
      </c>
      <c r="M31" s="782">
        <v>42</v>
      </c>
      <c r="N31" s="782">
        <v>45</v>
      </c>
      <c r="O31" s="785">
        <v>46</v>
      </c>
      <c r="P31" s="785">
        <v>39</v>
      </c>
      <c r="Q31" s="785">
        <v>36</v>
      </c>
      <c r="R31" s="785">
        <v>32.743600000000001</v>
      </c>
      <c r="S31" s="785">
        <v>28.891000000000005</v>
      </c>
      <c r="T31" s="132"/>
    </row>
    <row r="32" spans="1:20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41"/>
      <c r="P32" s="341"/>
      <c r="Q32" s="341"/>
      <c r="R32" s="341"/>
      <c r="S32" s="341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41"/>
      <c r="Q33" s="341"/>
      <c r="R33" s="341"/>
      <c r="S33" s="341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41"/>
      <c r="Q34" s="341"/>
      <c r="R34" s="341"/>
      <c r="S34" s="341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P35" s="132"/>
      <c r="Q35" s="132"/>
      <c r="R35" s="132"/>
      <c r="S35" s="132"/>
    </row>
    <row r="36" spans="1:19" ht="13" customHeight="1">
      <c r="P36" s="132"/>
      <c r="Q36" s="132"/>
      <c r="R36" s="132"/>
      <c r="S36" s="132"/>
    </row>
    <row r="37" spans="1:19" ht="13" customHeight="1">
      <c r="P37" s="132"/>
      <c r="Q37" s="132"/>
      <c r="R37" s="132"/>
      <c r="S37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9">
    <tabColor theme="9" tint="0.59999389629810485"/>
  </sheetPr>
  <dimension ref="A2:S36"/>
  <sheetViews>
    <sheetView showGridLines="0" tabSelected="1" topLeftCell="A40" zoomScale="82" zoomScaleNormal="82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3984375" style="123" customWidth="1"/>
    <col min="21" max="16384" width="7" style="123"/>
  </cols>
  <sheetData>
    <row r="2" spans="1:19" ht="13" customHeight="1">
      <c r="A2" s="343" t="s">
        <v>569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>
        <v>3.31</v>
      </c>
      <c r="D6" s="768">
        <v>3.32</v>
      </c>
      <c r="E6" s="768">
        <v>3.49</v>
      </c>
      <c r="F6" s="768">
        <v>3.9</v>
      </c>
      <c r="G6" s="768">
        <v>4.13</v>
      </c>
      <c r="H6" s="768">
        <v>4.46</v>
      </c>
      <c r="I6" s="768">
        <v>4.5199999999999996</v>
      </c>
      <c r="J6" s="768">
        <v>4.9000000000000004</v>
      </c>
      <c r="K6" s="768">
        <v>5.04</v>
      </c>
      <c r="L6" s="768">
        <v>5.73</v>
      </c>
      <c r="M6" s="768">
        <v>5.79</v>
      </c>
      <c r="N6" s="768">
        <v>5.91</v>
      </c>
      <c r="O6" s="768">
        <v>5.6</v>
      </c>
      <c r="P6" s="768">
        <v>5.56</v>
      </c>
      <c r="Q6" s="768">
        <v>5.6</v>
      </c>
      <c r="R6" s="768">
        <v>5.4289694845154255</v>
      </c>
      <c r="S6" s="768">
        <v>5.5840669320005007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>
        <v>4.01</v>
      </c>
      <c r="D8" s="356">
        <v>3.68</v>
      </c>
      <c r="E8" s="356">
        <v>3.73</v>
      </c>
      <c r="F8" s="356">
        <v>3.76</v>
      </c>
      <c r="G8" s="356">
        <v>3.85</v>
      </c>
      <c r="H8" s="356">
        <v>3.55</v>
      </c>
      <c r="I8" s="356">
        <v>4.01</v>
      </c>
      <c r="J8" s="356">
        <v>4.01</v>
      </c>
      <c r="K8" s="356">
        <v>4.54</v>
      </c>
      <c r="L8" s="356">
        <v>4.51</v>
      </c>
      <c r="M8" s="356">
        <v>5.62</v>
      </c>
      <c r="N8" s="356">
        <v>5.5</v>
      </c>
      <c r="O8" s="356">
        <v>5.49</v>
      </c>
      <c r="P8" s="356">
        <v>5.56</v>
      </c>
      <c r="Q8" s="356">
        <v>5.5</v>
      </c>
      <c r="R8" s="356">
        <v>5.4454563730490921</v>
      </c>
      <c r="S8" s="356">
        <v>5.7373324399142778</v>
      </c>
    </row>
    <row r="9" spans="1:19" ht="13" customHeight="1">
      <c r="A9" s="124"/>
      <c r="B9" s="28" t="s">
        <v>22</v>
      </c>
      <c r="C9" s="356">
        <v>2.99</v>
      </c>
      <c r="D9" s="356">
        <v>3.07</v>
      </c>
      <c r="E9" s="356">
        <v>3.32</v>
      </c>
      <c r="F9" s="356">
        <v>3.87</v>
      </c>
      <c r="G9" s="356">
        <v>4.0999999999999996</v>
      </c>
      <c r="H9" s="356">
        <v>4.2300000000000004</v>
      </c>
      <c r="I9" s="356">
        <v>4.1399999999999997</v>
      </c>
      <c r="J9" s="356">
        <v>4.18</v>
      </c>
      <c r="K9" s="356">
        <v>4.25</v>
      </c>
      <c r="L9" s="356">
        <v>4.45</v>
      </c>
      <c r="M9" s="356">
        <v>5.39</v>
      </c>
      <c r="N9" s="356">
        <v>5.8</v>
      </c>
      <c r="O9" s="356">
        <v>5.68</v>
      </c>
      <c r="P9" s="356">
        <v>5.62</v>
      </c>
      <c r="Q9" s="356">
        <v>5.61</v>
      </c>
      <c r="R9" s="356">
        <v>5.543083116711788</v>
      </c>
      <c r="S9" s="356">
        <v>5.8599789018906208</v>
      </c>
    </row>
    <row r="10" spans="1:19" ht="13" customHeight="1">
      <c r="A10" s="124"/>
      <c r="B10" s="28" t="s">
        <v>23</v>
      </c>
      <c r="C10" s="356">
        <v>3.44</v>
      </c>
      <c r="D10" s="356">
        <v>3.27</v>
      </c>
      <c r="E10" s="356">
        <v>3.64</v>
      </c>
      <c r="F10" s="356">
        <v>3.83</v>
      </c>
      <c r="G10" s="356">
        <v>4.21</v>
      </c>
      <c r="H10" s="356">
        <v>4.17</v>
      </c>
      <c r="I10" s="356">
        <v>4.1500000000000004</v>
      </c>
      <c r="J10" s="356">
        <v>4.3499999999999996</v>
      </c>
      <c r="K10" s="356">
        <v>4.46</v>
      </c>
      <c r="L10" s="356">
        <v>4.8600000000000003</v>
      </c>
      <c r="M10" s="356">
        <v>5.31</v>
      </c>
      <c r="N10" s="356">
        <v>5.81</v>
      </c>
      <c r="O10" s="356">
        <v>5.78</v>
      </c>
      <c r="P10" s="356">
        <v>5.73</v>
      </c>
      <c r="Q10" s="356">
        <v>5.77</v>
      </c>
      <c r="R10" s="356">
        <v>5.7545090264116716</v>
      </c>
      <c r="S10" s="356">
        <v>5.949009562535478</v>
      </c>
    </row>
    <row r="11" spans="1:19" ht="13" customHeight="1">
      <c r="A11" s="124"/>
      <c r="B11" s="28" t="s">
        <v>24</v>
      </c>
      <c r="C11" s="356">
        <v>3.36</v>
      </c>
      <c r="D11" s="356">
        <v>3.43</v>
      </c>
      <c r="E11" s="356">
        <v>3.65</v>
      </c>
      <c r="F11" s="356">
        <v>3.9</v>
      </c>
      <c r="G11" s="356">
        <v>3.72</v>
      </c>
      <c r="H11" s="356">
        <v>3.24</v>
      </c>
      <c r="I11" s="356">
        <v>4</v>
      </c>
      <c r="J11" s="356">
        <v>4.62</v>
      </c>
      <c r="K11" s="356">
        <v>4.91</v>
      </c>
      <c r="L11" s="356">
        <v>4.91</v>
      </c>
      <c r="M11" s="356">
        <v>5.05</v>
      </c>
      <c r="N11" s="356">
        <v>5.3</v>
      </c>
      <c r="O11" s="356">
        <v>5.55</v>
      </c>
      <c r="P11" s="356">
        <v>5.68</v>
      </c>
      <c r="Q11" s="356">
        <v>5.75</v>
      </c>
      <c r="R11" s="356">
        <v>5.6456906019463107</v>
      </c>
      <c r="S11" s="356">
        <v>5.9717123296450865</v>
      </c>
    </row>
    <row r="12" spans="1:19" ht="13" customHeight="1">
      <c r="A12" s="124"/>
      <c r="B12" s="28" t="s">
        <v>25</v>
      </c>
      <c r="C12" s="356">
        <v>3.9</v>
      </c>
      <c r="D12" s="356">
        <v>3.63</v>
      </c>
      <c r="E12" s="356">
        <v>3.53</v>
      </c>
      <c r="F12" s="356">
        <v>3.87</v>
      </c>
      <c r="G12" s="356">
        <v>3.96</v>
      </c>
      <c r="H12" s="356">
        <v>3.94</v>
      </c>
      <c r="I12" s="356">
        <v>4.08</v>
      </c>
      <c r="J12" s="356">
        <v>4.59</v>
      </c>
      <c r="K12" s="356">
        <v>4.6399999999999997</v>
      </c>
      <c r="L12" s="356">
        <v>4.9000000000000004</v>
      </c>
      <c r="M12" s="356">
        <v>4.9400000000000004</v>
      </c>
      <c r="N12" s="356">
        <v>4.9400000000000004</v>
      </c>
      <c r="O12" s="356">
        <v>4.8499999999999996</v>
      </c>
      <c r="P12" s="356">
        <v>4.8</v>
      </c>
      <c r="Q12" s="356">
        <v>4.76</v>
      </c>
      <c r="R12" s="356">
        <v>4.7129987628823882</v>
      </c>
      <c r="S12" s="356">
        <v>4.8368392386433356</v>
      </c>
    </row>
    <row r="13" spans="1:19" ht="13" customHeight="1">
      <c r="A13" s="124"/>
      <c r="B13" s="28" t="s">
        <v>29</v>
      </c>
      <c r="C13" s="356">
        <v>3.87</v>
      </c>
      <c r="D13" s="356">
        <v>3.81</v>
      </c>
      <c r="E13" s="356">
        <v>3.75</v>
      </c>
      <c r="F13" s="356">
        <v>3.67</v>
      </c>
      <c r="G13" s="356">
        <v>3.98</v>
      </c>
      <c r="H13" s="356">
        <v>4.0599999999999996</v>
      </c>
      <c r="I13" s="356">
        <v>4.5999999999999996</v>
      </c>
      <c r="J13" s="356">
        <v>4.4000000000000004</v>
      </c>
      <c r="K13" s="356">
        <v>4.3600000000000003</v>
      </c>
      <c r="L13" s="356">
        <v>6.42</v>
      </c>
      <c r="M13" s="356">
        <v>5.4</v>
      </c>
      <c r="N13" s="356">
        <v>5.49</v>
      </c>
      <c r="O13" s="356">
        <v>5.47</v>
      </c>
      <c r="P13" s="356">
        <v>5.33</v>
      </c>
      <c r="Q13" s="356">
        <v>5.24</v>
      </c>
      <c r="R13" s="356">
        <v>5.2260463817362215</v>
      </c>
      <c r="S13" s="356">
        <v>5.4128993736490854</v>
      </c>
    </row>
    <row r="14" spans="1:19" ht="13" customHeight="1">
      <c r="A14" s="124"/>
      <c r="B14" s="28" t="s">
        <v>30</v>
      </c>
      <c r="C14" s="356">
        <v>3.32</v>
      </c>
      <c r="D14" s="356">
        <v>3.75</v>
      </c>
      <c r="E14" s="356">
        <v>4.03</v>
      </c>
      <c r="F14" s="356">
        <v>4.32</v>
      </c>
      <c r="G14" s="356">
        <v>4.1399999999999997</v>
      </c>
      <c r="H14" s="356">
        <v>3.66</v>
      </c>
      <c r="I14" s="356">
        <v>3.78</v>
      </c>
      <c r="J14" s="356">
        <v>4.66</v>
      </c>
      <c r="K14" s="356">
        <v>4.97</v>
      </c>
      <c r="L14" s="356">
        <v>4.71</v>
      </c>
      <c r="M14" s="356">
        <v>4.8099999999999996</v>
      </c>
      <c r="N14" s="356">
        <v>4.9400000000000004</v>
      </c>
      <c r="O14" s="356">
        <v>4.78</v>
      </c>
      <c r="P14" s="356">
        <v>4.83</v>
      </c>
      <c r="Q14" s="356">
        <v>4.7699999999999996</v>
      </c>
      <c r="R14" s="356">
        <v>4.9179178574975531</v>
      </c>
      <c r="S14" s="356">
        <v>4.8204708060888173</v>
      </c>
    </row>
    <row r="15" spans="1:19" ht="13" customHeight="1">
      <c r="A15" s="124"/>
      <c r="B15" s="28" t="s">
        <v>31</v>
      </c>
      <c r="C15" s="356">
        <v>3.43</v>
      </c>
      <c r="D15" s="356">
        <v>3.49</v>
      </c>
      <c r="E15" s="356">
        <v>3.4</v>
      </c>
      <c r="F15" s="356">
        <v>4.1100000000000003</v>
      </c>
      <c r="G15" s="356">
        <v>4.41</v>
      </c>
      <c r="H15" s="356">
        <v>3.8</v>
      </c>
      <c r="I15" s="356">
        <v>4.7300000000000004</v>
      </c>
      <c r="J15" s="356">
        <v>3.99</v>
      </c>
      <c r="K15" s="356">
        <v>4.32</v>
      </c>
      <c r="L15" s="356">
        <v>4.34</v>
      </c>
      <c r="M15" s="356">
        <v>4.88</v>
      </c>
      <c r="N15" s="356">
        <v>5.53</v>
      </c>
      <c r="O15" s="356">
        <v>5.76</v>
      </c>
      <c r="P15" s="356">
        <v>5.7</v>
      </c>
      <c r="Q15" s="356">
        <v>5.69</v>
      </c>
      <c r="R15" s="356">
        <v>5.5044119639987352</v>
      </c>
      <c r="S15" s="356">
        <v>5.9034714318061958</v>
      </c>
    </row>
    <row r="16" spans="1:19" ht="13" customHeight="1">
      <c r="A16" s="124"/>
      <c r="B16" s="28" t="s">
        <v>32</v>
      </c>
      <c r="C16" s="356">
        <v>2.44</v>
      </c>
      <c r="D16" s="356">
        <v>2.56</v>
      </c>
      <c r="E16" s="356">
        <v>2.93</v>
      </c>
      <c r="F16" s="356">
        <v>3.36</v>
      </c>
      <c r="G16" s="356">
        <v>4</v>
      </c>
      <c r="H16" s="356">
        <v>4.2699999999999996</v>
      </c>
      <c r="I16" s="356">
        <v>4.46</v>
      </c>
      <c r="J16" s="356">
        <v>4.79</v>
      </c>
      <c r="K16" s="356">
        <v>5.42</v>
      </c>
      <c r="L16" s="356">
        <v>5.7</v>
      </c>
      <c r="M16" s="356">
        <v>5.43</v>
      </c>
      <c r="N16" s="356">
        <v>4.96</v>
      </c>
      <c r="O16" s="356">
        <v>5.27</v>
      </c>
      <c r="P16" s="356">
        <v>5.2</v>
      </c>
      <c r="Q16" s="356">
        <v>5.3</v>
      </c>
      <c r="R16" s="356">
        <v>5.2951262752421151</v>
      </c>
      <c r="S16" s="356">
        <v>5.5385531120473255</v>
      </c>
    </row>
    <row r="17" spans="1:19" ht="13" customHeight="1">
      <c r="A17" s="124"/>
      <c r="B17" s="28" t="s">
        <v>33</v>
      </c>
      <c r="C17" s="356">
        <v>3.47</v>
      </c>
      <c r="D17" s="356">
        <v>3.49</v>
      </c>
      <c r="E17" s="356">
        <v>3.53</v>
      </c>
      <c r="F17" s="356">
        <v>3.64</v>
      </c>
      <c r="G17" s="356">
        <v>4.71</v>
      </c>
      <c r="H17" s="356">
        <v>3.81</v>
      </c>
      <c r="I17" s="356">
        <v>4.66</v>
      </c>
      <c r="J17" s="356">
        <v>4.5999999999999996</v>
      </c>
      <c r="K17" s="356">
        <v>4.59</v>
      </c>
      <c r="L17" s="356">
        <v>4.71</v>
      </c>
      <c r="M17" s="356">
        <v>5.59</v>
      </c>
      <c r="N17" s="356">
        <v>5.5</v>
      </c>
      <c r="O17" s="356">
        <v>5.45</v>
      </c>
      <c r="P17" s="356">
        <v>5.55</v>
      </c>
      <c r="Q17" s="356">
        <v>5.54</v>
      </c>
      <c r="R17" s="356">
        <v>5.4822030003707596</v>
      </c>
      <c r="S17" s="356">
        <v>5.4824900975736073</v>
      </c>
    </row>
    <row r="18" spans="1:19" ht="13" customHeight="1">
      <c r="A18" s="124"/>
      <c r="B18" s="28" t="s">
        <v>34</v>
      </c>
      <c r="C18" s="356">
        <v>2.87</v>
      </c>
      <c r="D18" s="356">
        <v>2.94</v>
      </c>
      <c r="E18" s="356">
        <v>3.41</v>
      </c>
      <c r="F18" s="356">
        <v>3.94</v>
      </c>
      <c r="G18" s="356">
        <v>3.97</v>
      </c>
      <c r="H18" s="356">
        <v>4.1399999999999997</v>
      </c>
      <c r="I18" s="356">
        <v>4.9400000000000004</v>
      </c>
      <c r="J18" s="356">
        <v>5.37</v>
      </c>
      <c r="K18" s="356">
        <v>4.46</v>
      </c>
      <c r="L18" s="356">
        <v>5.73</v>
      </c>
      <c r="M18" s="356">
        <v>6.09</v>
      </c>
      <c r="N18" s="356">
        <v>5.66</v>
      </c>
      <c r="O18" s="356">
        <v>5.48</v>
      </c>
      <c r="P18" s="356">
        <v>5.52</v>
      </c>
      <c r="Q18" s="356">
        <v>5.46</v>
      </c>
      <c r="R18" s="356">
        <v>5.3881745065501443</v>
      </c>
      <c r="S18" s="356">
        <v>5.4411727079880974</v>
      </c>
    </row>
    <row r="19" spans="1:19" ht="13" customHeight="1">
      <c r="A19" s="124"/>
      <c r="B19" s="28" t="s">
        <v>35</v>
      </c>
      <c r="C19" s="356">
        <v>3.52</v>
      </c>
      <c r="D19" s="356">
        <v>3.48</v>
      </c>
      <c r="E19" s="356">
        <v>3.43</v>
      </c>
      <c r="F19" s="356">
        <v>4.43</v>
      </c>
      <c r="G19" s="356">
        <v>4.1900000000000004</v>
      </c>
      <c r="H19" s="356">
        <v>4.8499999999999996</v>
      </c>
      <c r="I19" s="356">
        <v>5.0599999999999996</v>
      </c>
      <c r="J19" s="356">
        <v>5.84</v>
      </c>
      <c r="K19" s="356">
        <v>5.62</v>
      </c>
      <c r="L19" s="356">
        <v>5.88</v>
      </c>
      <c r="M19" s="356">
        <v>6.3</v>
      </c>
      <c r="N19" s="356">
        <v>6.53</v>
      </c>
      <c r="O19" s="356">
        <v>6.47</v>
      </c>
      <c r="P19" s="356">
        <v>6.21</v>
      </c>
      <c r="Q19" s="356">
        <v>6.07</v>
      </c>
      <c r="R19" s="356">
        <v>5.9455739944234507</v>
      </c>
      <c r="S19" s="356">
        <v>5.9715432233605927</v>
      </c>
    </row>
    <row r="20" spans="1:19" ht="13" customHeight="1">
      <c r="A20" s="124"/>
      <c r="B20" s="28" t="s">
        <v>36</v>
      </c>
      <c r="C20" s="356">
        <v>3.91</v>
      </c>
      <c r="D20" s="356">
        <v>3.39</v>
      </c>
      <c r="E20" s="356">
        <v>3.55</v>
      </c>
      <c r="F20" s="356">
        <v>3.9</v>
      </c>
      <c r="G20" s="356">
        <v>3.99</v>
      </c>
      <c r="H20" s="356">
        <v>3.9</v>
      </c>
      <c r="I20" s="356">
        <v>4.22</v>
      </c>
      <c r="J20" s="356">
        <v>5.05</v>
      </c>
      <c r="K20" s="356">
        <v>4.71</v>
      </c>
      <c r="L20" s="356">
        <v>5.2</v>
      </c>
      <c r="M20" s="356">
        <v>5.67</v>
      </c>
      <c r="N20" s="356">
        <v>5.64</v>
      </c>
      <c r="O20" s="356">
        <v>5.44</v>
      </c>
      <c r="P20" s="356">
        <v>5.26</v>
      </c>
      <c r="Q20" s="356">
        <v>5.0199999999999996</v>
      </c>
      <c r="R20" s="356">
        <v>5.0091260180071711</v>
      </c>
      <c r="S20" s="356">
        <v>5.2825489535279111</v>
      </c>
    </row>
    <row r="21" spans="1:19" ht="13" customHeight="1">
      <c r="A21" s="124"/>
      <c r="B21" s="28" t="s">
        <v>37</v>
      </c>
      <c r="C21" s="356">
        <v>3.56</v>
      </c>
      <c r="D21" s="356">
        <v>3.48</v>
      </c>
      <c r="E21" s="356">
        <v>3.37</v>
      </c>
      <c r="F21" s="356">
        <v>3.98</v>
      </c>
      <c r="G21" s="356">
        <v>4.45</v>
      </c>
      <c r="H21" s="356">
        <v>4.8499999999999996</v>
      </c>
      <c r="I21" s="356">
        <v>4.75</v>
      </c>
      <c r="J21" s="356">
        <v>4.8</v>
      </c>
      <c r="K21" s="356">
        <v>5.12</v>
      </c>
      <c r="L21" s="356">
        <v>4.95</v>
      </c>
      <c r="M21" s="356">
        <v>5.34</v>
      </c>
      <c r="N21" s="356">
        <v>5.65</v>
      </c>
      <c r="O21" s="356">
        <v>5.5</v>
      </c>
      <c r="P21" s="356">
        <v>5.56</v>
      </c>
      <c r="Q21" s="356">
        <v>5.45</v>
      </c>
      <c r="R21" s="356">
        <v>5.2846755895152384</v>
      </c>
      <c r="S21" s="356">
        <v>5.5031418262010368</v>
      </c>
    </row>
    <row r="22" spans="1:19" ht="13" customHeight="1">
      <c r="A22" s="124"/>
      <c r="B22" s="28" t="s">
        <v>38</v>
      </c>
      <c r="C22" s="356">
        <v>3.53</v>
      </c>
      <c r="D22" s="356">
        <v>3.52</v>
      </c>
      <c r="E22" s="356">
        <v>3.49</v>
      </c>
      <c r="F22" s="356">
        <v>3.71</v>
      </c>
      <c r="G22" s="356">
        <v>4.21</v>
      </c>
      <c r="H22" s="356">
        <v>3.61</v>
      </c>
      <c r="I22" s="356">
        <v>4.12</v>
      </c>
      <c r="J22" s="356">
        <v>4.4800000000000004</v>
      </c>
      <c r="K22" s="356">
        <v>4.58</v>
      </c>
      <c r="L22" s="356">
        <v>4.6500000000000004</v>
      </c>
      <c r="M22" s="356">
        <v>5.08</v>
      </c>
      <c r="N22" s="356">
        <v>5.22</v>
      </c>
      <c r="O22" s="356">
        <v>5.01</v>
      </c>
      <c r="P22" s="356">
        <v>5.04</v>
      </c>
      <c r="Q22" s="356">
        <v>5.0199999999999996</v>
      </c>
      <c r="R22" s="356">
        <v>4.902984798251822</v>
      </c>
      <c r="S22" s="356">
        <v>5.1826576639460242</v>
      </c>
    </row>
    <row r="23" spans="1:19" ht="13" customHeight="1">
      <c r="A23" s="124"/>
      <c r="B23" s="28" t="s">
        <v>39</v>
      </c>
      <c r="C23" s="356">
        <v>3.93</v>
      </c>
      <c r="D23" s="356">
        <v>3.62</v>
      </c>
      <c r="E23" s="356">
        <v>3.63</v>
      </c>
      <c r="F23" s="356">
        <v>3.73</v>
      </c>
      <c r="G23" s="356">
        <v>3.19</v>
      </c>
      <c r="H23" s="356">
        <v>3.25</v>
      </c>
      <c r="I23" s="356">
        <v>4.21</v>
      </c>
      <c r="J23" s="356">
        <v>4.62</v>
      </c>
      <c r="K23" s="356">
        <v>4.71</v>
      </c>
      <c r="L23" s="356">
        <v>4.8099999999999996</v>
      </c>
      <c r="M23" s="356">
        <v>4.84</v>
      </c>
      <c r="N23" s="356">
        <v>5.4</v>
      </c>
      <c r="O23" s="356">
        <v>5.03</v>
      </c>
      <c r="P23" s="356">
        <v>5.12</v>
      </c>
      <c r="Q23" s="356">
        <v>5.15</v>
      </c>
      <c r="R23" s="356">
        <v>5.0931351777900984</v>
      </c>
      <c r="S23" s="356">
        <v>5.2350866897633708</v>
      </c>
    </row>
    <row r="24" spans="1:19" ht="13" customHeight="1">
      <c r="A24" s="124"/>
      <c r="B24" s="28" t="s">
        <v>40</v>
      </c>
      <c r="C24" s="356">
        <v>3.55</v>
      </c>
      <c r="D24" s="356">
        <v>3.52</v>
      </c>
      <c r="E24" s="356">
        <v>3.54</v>
      </c>
      <c r="F24" s="356">
        <v>3.47</v>
      </c>
      <c r="G24" s="356">
        <v>3.71</v>
      </c>
      <c r="H24" s="356">
        <v>4.0199999999999996</v>
      </c>
      <c r="I24" s="356">
        <v>4.75</v>
      </c>
      <c r="J24" s="356">
        <v>4.74</v>
      </c>
      <c r="K24" s="356">
        <v>4.68</v>
      </c>
      <c r="L24" s="356">
        <v>4.66</v>
      </c>
      <c r="M24" s="356">
        <v>4.82</v>
      </c>
      <c r="N24" s="356">
        <v>4.84</v>
      </c>
      <c r="O24" s="356">
        <v>5.09</v>
      </c>
      <c r="P24" s="356">
        <v>5.1100000000000003</v>
      </c>
      <c r="Q24" s="356">
        <v>5.12</v>
      </c>
      <c r="R24" s="356">
        <v>5.0778036657521728</v>
      </c>
      <c r="S24" s="356">
        <v>5.1984155530227927</v>
      </c>
    </row>
    <row r="25" spans="1:19" ht="13" customHeight="1">
      <c r="A25" s="124"/>
      <c r="B25" s="28" t="s">
        <v>41</v>
      </c>
      <c r="C25" s="356">
        <v>3.38</v>
      </c>
      <c r="D25" s="356">
        <v>3.56</v>
      </c>
      <c r="E25" s="356">
        <v>3.41</v>
      </c>
      <c r="F25" s="356">
        <v>3.54</v>
      </c>
      <c r="G25" s="356">
        <v>3.38</v>
      </c>
      <c r="H25" s="356">
        <v>4.47</v>
      </c>
      <c r="I25" s="356">
        <v>4.9800000000000004</v>
      </c>
      <c r="J25" s="356">
        <v>4.84</v>
      </c>
      <c r="K25" s="356">
        <v>4.9800000000000004</v>
      </c>
      <c r="L25" s="356">
        <v>5.22</v>
      </c>
      <c r="M25" s="356">
        <v>5.29</v>
      </c>
      <c r="N25" s="356">
        <v>5.19</v>
      </c>
      <c r="O25" s="356">
        <v>5.16</v>
      </c>
      <c r="P25" s="356">
        <v>5.17</v>
      </c>
      <c r="Q25" s="356">
        <v>5.08</v>
      </c>
      <c r="R25" s="356">
        <v>5.0019225959877058</v>
      </c>
      <c r="S25" s="356">
        <v>4.8525595955533571</v>
      </c>
    </row>
    <row r="26" spans="1:19" ht="13" customHeight="1">
      <c r="A26" s="124"/>
      <c r="B26" s="28" t="s">
        <v>44</v>
      </c>
      <c r="C26" s="356">
        <v>3.84</v>
      </c>
      <c r="D26" s="356">
        <v>3.69</v>
      </c>
      <c r="E26" s="356">
        <v>3.63</v>
      </c>
      <c r="F26" s="356">
        <v>3.82</v>
      </c>
      <c r="G26" s="356">
        <v>4.07</v>
      </c>
      <c r="H26" s="356">
        <v>4.2699999999999996</v>
      </c>
      <c r="I26" s="356">
        <v>4.6399999999999997</v>
      </c>
      <c r="J26" s="356">
        <v>5.04</v>
      </c>
      <c r="K26" s="356">
        <v>5.31</v>
      </c>
      <c r="L26" s="356">
        <v>5.69</v>
      </c>
      <c r="M26" s="356">
        <v>6</v>
      </c>
      <c r="N26" s="356">
        <v>6.2</v>
      </c>
      <c r="O26" s="356">
        <v>6.23</v>
      </c>
      <c r="P26" s="356">
        <v>6.06</v>
      </c>
      <c r="Q26" s="356">
        <v>6.11</v>
      </c>
      <c r="R26" s="356">
        <v>5.1609158539604048</v>
      </c>
      <c r="S26" s="356">
        <v>5.5095941709489296</v>
      </c>
    </row>
    <row r="27" spans="1:19" ht="13" customHeight="1">
      <c r="A27" s="124"/>
      <c r="B27" s="28" t="s">
        <v>45</v>
      </c>
      <c r="C27" s="356">
        <v>2.83</v>
      </c>
      <c r="D27" s="356">
        <v>2.95</v>
      </c>
      <c r="E27" s="356">
        <v>3.39</v>
      </c>
      <c r="F27" s="356">
        <v>3.91</v>
      </c>
      <c r="G27" s="356">
        <v>4.3099999999999996</v>
      </c>
      <c r="H27" s="356">
        <v>5.29</v>
      </c>
      <c r="I27" s="356">
        <v>4.4800000000000004</v>
      </c>
      <c r="J27" s="356">
        <v>4.99</v>
      </c>
      <c r="K27" s="356">
        <v>5.45</v>
      </c>
      <c r="L27" s="356">
        <v>7.14</v>
      </c>
      <c r="M27" s="356">
        <v>6.52</v>
      </c>
      <c r="N27" s="356">
        <v>6.68</v>
      </c>
      <c r="O27" s="356">
        <v>5.52</v>
      </c>
      <c r="P27" s="356">
        <v>5.45</v>
      </c>
      <c r="Q27" s="356">
        <v>5.75</v>
      </c>
      <c r="R27" s="356">
        <v>5.6419750914766444</v>
      </c>
      <c r="S27" s="356">
        <v>5.745451246053948</v>
      </c>
    </row>
    <row r="28" spans="1:19" ht="13" customHeight="1">
      <c r="A28" s="124"/>
      <c r="B28" s="123" t="s">
        <v>46</v>
      </c>
      <c r="C28" s="356">
        <v>2.2999999999999998</v>
      </c>
      <c r="D28" s="356">
        <v>2.2799999999999998</v>
      </c>
      <c r="E28" s="356">
        <v>2.57</v>
      </c>
      <c r="F28" s="356">
        <v>3.56</v>
      </c>
      <c r="G28" s="356">
        <v>4.04</v>
      </c>
      <c r="H28" s="356">
        <v>4.6100000000000003</v>
      </c>
      <c r="I28" s="356">
        <v>5.31</v>
      </c>
      <c r="J28" s="356">
        <v>5.57</v>
      </c>
      <c r="K28" s="356">
        <v>5.61</v>
      </c>
      <c r="L28" s="356">
        <v>5.54</v>
      </c>
      <c r="M28" s="356">
        <v>5.83</v>
      </c>
      <c r="N28" s="356">
        <v>5.96</v>
      </c>
      <c r="O28" s="356">
        <v>5.59</v>
      </c>
      <c r="P28" s="356">
        <v>5.47</v>
      </c>
      <c r="Q28" s="356">
        <v>5.43</v>
      </c>
      <c r="R28" s="356">
        <v>5.3761021236133546</v>
      </c>
      <c r="S28" s="356">
        <v>5.4045536867973603</v>
      </c>
    </row>
    <row r="29" spans="1:19" ht="13" customHeight="1">
      <c r="A29" s="124"/>
      <c r="B29" s="29" t="s">
        <v>47</v>
      </c>
      <c r="C29" s="356">
        <v>2.97</v>
      </c>
      <c r="D29" s="356">
        <v>3.18</v>
      </c>
      <c r="E29" s="356">
        <v>3.32</v>
      </c>
      <c r="F29" s="356">
        <v>4.08</v>
      </c>
      <c r="G29" s="356">
        <v>4.03</v>
      </c>
      <c r="H29" s="356">
        <v>4.03</v>
      </c>
      <c r="I29" s="356">
        <v>4.2</v>
      </c>
      <c r="J29" s="356">
        <v>4.96</v>
      </c>
      <c r="K29" s="356">
        <v>5.13</v>
      </c>
      <c r="L29" s="356">
        <v>6.23</v>
      </c>
      <c r="M29" s="356">
        <v>4.16</v>
      </c>
      <c r="N29" s="356">
        <v>4.07</v>
      </c>
      <c r="O29" s="356">
        <v>4.37</v>
      </c>
      <c r="P29" s="356">
        <v>4.67</v>
      </c>
      <c r="Q29" s="356">
        <v>4.6500000000000004</v>
      </c>
      <c r="R29" s="356">
        <v>4.5516039838129494</v>
      </c>
      <c r="S29" s="356">
        <v>4.866767743276962</v>
      </c>
    </row>
    <row r="30" spans="1:19" ht="13" customHeight="1">
      <c r="A30" s="124"/>
      <c r="B30" s="28" t="s">
        <v>48</v>
      </c>
      <c r="C30" s="356">
        <v>3.24</v>
      </c>
      <c r="D30" s="356">
        <v>3.24</v>
      </c>
      <c r="E30" s="356">
        <v>3.69</v>
      </c>
      <c r="F30" s="356">
        <v>3.93</v>
      </c>
      <c r="G30" s="356">
        <v>4.3899999999999997</v>
      </c>
      <c r="H30" s="356">
        <v>4.74</v>
      </c>
      <c r="I30" s="356">
        <v>5.1100000000000003</v>
      </c>
      <c r="J30" s="356">
        <v>5.51</v>
      </c>
      <c r="K30" s="356">
        <v>5.65</v>
      </c>
      <c r="L30" s="356">
        <v>5.68</v>
      </c>
      <c r="M30" s="356">
        <v>5.47</v>
      </c>
      <c r="N30" s="356">
        <v>5.12</v>
      </c>
      <c r="O30" s="356">
        <v>4.92</v>
      </c>
      <c r="P30" s="356">
        <v>4.9000000000000004</v>
      </c>
      <c r="Q30" s="356">
        <v>4.8499999999999996</v>
      </c>
      <c r="R30" s="356">
        <v>4.8083300230159587</v>
      </c>
      <c r="S30" s="356">
        <v>4.8868276834326752</v>
      </c>
    </row>
    <row r="31" spans="1:19" ht="13" customHeight="1" thickBot="1">
      <c r="A31" s="130"/>
      <c r="B31" s="775" t="s">
        <v>49</v>
      </c>
      <c r="C31" s="774">
        <v>4.0199999999999996</v>
      </c>
      <c r="D31" s="774">
        <v>3.91</v>
      </c>
      <c r="E31" s="774">
        <v>3.84</v>
      </c>
      <c r="F31" s="774">
        <v>3.87</v>
      </c>
      <c r="G31" s="774">
        <v>4.04</v>
      </c>
      <c r="H31" s="774">
        <v>4.2</v>
      </c>
      <c r="I31" s="774">
        <v>5.03</v>
      </c>
      <c r="J31" s="774">
        <v>5.14</v>
      </c>
      <c r="K31" s="774">
        <v>4.91</v>
      </c>
      <c r="L31" s="774">
        <v>5.42</v>
      </c>
      <c r="M31" s="774">
        <v>4.9000000000000004</v>
      </c>
      <c r="N31" s="774">
        <v>5.03</v>
      </c>
      <c r="O31" s="774">
        <v>5.47</v>
      </c>
      <c r="P31" s="774">
        <v>5.22</v>
      </c>
      <c r="Q31" s="774">
        <v>5.15</v>
      </c>
      <c r="R31" s="774">
        <v>5.1529611178978483</v>
      </c>
      <c r="S31" s="774">
        <v>5.1296265619050905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124" t="s">
        <v>568</v>
      </c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0">
    <tabColor theme="9" tint="0.59999389629810485"/>
  </sheetPr>
  <dimension ref="A2:U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796875" style="123" customWidth="1"/>
    <col min="21" max="16384" width="7" style="123"/>
  </cols>
  <sheetData>
    <row r="2" spans="1:21" ht="13" customHeight="1">
      <c r="A2" s="343" t="s">
        <v>425</v>
      </c>
      <c r="B2" s="344"/>
    </row>
    <row r="3" spans="1:21" ht="13" customHeight="1">
      <c r="A3" s="345" t="s">
        <v>238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2">
        <f t="shared" ref="C6:N6" si="0">(C8+C9+C10+C11+C12+C13+C14+C15+C16+C17+C18+C19+C20+C21+C22+C23+C24+C25+C26+C27+C28+C29+C30+C31)</f>
        <v>6333240</v>
      </c>
      <c r="D6" s="772">
        <f t="shared" si="0"/>
        <v>6054839</v>
      </c>
      <c r="E6" s="772">
        <f t="shared" si="0"/>
        <v>6468169</v>
      </c>
      <c r="F6" s="772">
        <f t="shared" si="0"/>
        <v>5869896</v>
      </c>
      <c r="G6" s="772">
        <f t="shared" si="0"/>
        <v>6035367</v>
      </c>
      <c r="H6" s="772">
        <f t="shared" si="0"/>
        <v>6004149</v>
      </c>
      <c r="I6" s="772">
        <f t="shared" si="0"/>
        <v>5985893</v>
      </c>
      <c r="J6" s="772">
        <f t="shared" si="0"/>
        <v>6618656</v>
      </c>
      <c r="K6" s="772">
        <f t="shared" si="0"/>
        <v>6104259</v>
      </c>
      <c r="L6" s="772">
        <f t="shared" si="0"/>
        <v>5741017</v>
      </c>
      <c r="M6" s="772">
        <f t="shared" si="0"/>
        <v>5162592</v>
      </c>
      <c r="N6" s="772">
        <f t="shared" si="0"/>
        <v>5575611</v>
      </c>
      <c r="O6" s="772">
        <f>(O8+O9+O10+O11+O12+O13+O14+O15+O16+O17+O18+O19+O20+O21+O22+O23+O24+O25+O26+O27+O28+O29+O30+O31)</f>
        <v>4574331</v>
      </c>
      <c r="P6" s="772">
        <f>(P8+P9+P10+P11+P12+P13+P14+P15+P16+P17+P18+P19+P20+P21+P22+P23+P24+P25+P26+P27+P28+P29+P30+P31)</f>
        <v>4559586</v>
      </c>
      <c r="Q6" s="772">
        <f>(Q8+Q9+Q10+Q11+Q12+Q13+Q14+Q15+Q16+Q17+Q18+Q19+Q20+Q21+Q22+Q23+Q24+Q25+Q26+Q27+Q28+Q29+Q30+Q31)</f>
        <v>4304515</v>
      </c>
      <c r="R6" s="772">
        <f>(R8+R9+R10+R11+R12+R13+R14+R15+R16+R17+R18+R19+R20+R21+R22+R23+R24+R25+R26+R27+R28+R29+R30+R31)</f>
        <v>4099800.59</v>
      </c>
      <c r="S6" s="772">
        <f>(S8+S9+S10+S11+S12+S13+S14+S15+S16+S17+S18+S19+S20+S21+S22+S23+S24+S25+S26+S27+S28+S29+S30+S31)</f>
        <v>4237001.4000000004</v>
      </c>
    </row>
    <row r="7" spans="1:21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1" ht="13" customHeight="1">
      <c r="A8" s="124"/>
      <c r="B8" s="28" t="s">
        <v>21</v>
      </c>
      <c r="C8" s="332">
        <v>0</v>
      </c>
      <c r="D8" s="332">
        <v>0</v>
      </c>
      <c r="E8" s="332">
        <v>0</v>
      </c>
      <c r="F8" s="332">
        <v>0</v>
      </c>
      <c r="G8" s="332">
        <v>0</v>
      </c>
      <c r="H8" s="332">
        <v>0</v>
      </c>
      <c r="I8" s="332">
        <v>0</v>
      </c>
      <c r="J8" s="332">
        <v>0</v>
      </c>
      <c r="K8" s="332">
        <v>0</v>
      </c>
      <c r="L8" s="332">
        <v>0</v>
      </c>
      <c r="M8" s="278">
        <v>0</v>
      </c>
      <c r="N8" s="278">
        <v>0</v>
      </c>
      <c r="O8" s="278">
        <v>0</v>
      </c>
      <c r="P8" s="278">
        <v>0</v>
      </c>
      <c r="Q8" s="278">
        <v>0</v>
      </c>
      <c r="R8" s="278">
        <v>0</v>
      </c>
      <c r="S8" s="278">
        <v>0</v>
      </c>
    </row>
    <row r="9" spans="1:21" ht="13" customHeight="1">
      <c r="A9" s="124"/>
      <c r="B9" s="28" t="s">
        <v>22</v>
      </c>
      <c r="C9" s="332">
        <v>0</v>
      </c>
      <c r="D9" s="332">
        <v>0</v>
      </c>
      <c r="E9" s="332">
        <v>0</v>
      </c>
      <c r="F9" s="332">
        <v>0</v>
      </c>
      <c r="G9" s="332">
        <v>0</v>
      </c>
      <c r="H9" s="333">
        <v>107736</v>
      </c>
      <c r="I9" s="333">
        <v>97404</v>
      </c>
      <c r="J9" s="333">
        <v>53488</v>
      </c>
      <c r="K9" s="333">
        <v>29541</v>
      </c>
      <c r="L9" s="333">
        <v>29537</v>
      </c>
      <c r="M9" s="656">
        <v>40324</v>
      </c>
      <c r="N9" s="656">
        <v>40651</v>
      </c>
      <c r="O9" s="656">
        <v>33100</v>
      </c>
      <c r="P9" s="656">
        <v>17665</v>
      </c>
      <c r="Q9" s="656">
        <v>18515</v>
      </c>
      <c r="R9" s="656">
        <v>23964</v>
      </c>
      <c r="S9" s="656">
        <v>23982</v>
      </c>
      <c r="U9" s="132"/>
    </row>
    <row r="10" spans="1:21" ht="13" customHeight="1">
      <c r="A10" s="124"/>
      <c r="B10" s="28" t="s">
        <v>23</v>
      </c>
      <c r="C10" s="332">
        <v>0</v>
      </c>
      <c r="D10" s="332">
        <v>0</v>
      </c>
      <c r="E10" s="332">
        <v>0</v>
      </c>
      <c r="F10" s="332">
        <v>0</v>
      </c>
      <c r="G10" s="332">
        <v>0</v>
      </c>
      <c r="H10" s="333">
        <v>0</v>
      </c>
      <c r="I10" s="333">
        <v>0</v>
      </c>
      <c r="J10" s="333">
        <v>0</v>
      </c>
      <c r="K10" s="333">
        <v>0</v>
      </c>
      <c r="L10" s="333">
        <v>0</v>
      </c>
      <c r="M10" s="333">
        <v>0</v>
      </c>
      <c r="N10" s="333">
        <v>0</v>
      </c>
      <c r="O10" s="333">
        <v>0</v>
      </c>
      <c r="P10" s="333">
        <v>0</v>
      </c>
      <c r="Q10" s="333">
        <v>0</v>
      </c>
      <c r="R10" s="333">
        <v>0</v>
      </c>
      <c r="S10" s="333">
        <v>0</v>
      </c>
      <c r="U10" s="132"/>
    </row>
    <row r="11" spans="1:21" ht="13" customHeight="1">
      <c r="A11" s="124"/>
      <c r="B11" s="28" t="s">
        <v>24</v>
      </c>
      <c r="C11" s="332">
        <v>281748</v>
      </c>
      <c r="D11" s="332">
        <v>286802</v>
      </c>
      <c r="E11" s="332">
        <v>279649</v>
      </c>
      <c r="F11" s="332">
        <v>283207</v>
      </c>
      <c r="G11" s="332">
        <v>283873</v>
      </c>
      <c r="H11" s="333">
        <v>289844</v>
      </c>
      <c r="I11" s="333">
        <v>290743</v>
      </c>
      <c r="J11" s="332">
        <v>292769</v>
      </c>
      <c r="K11" s="332">
        <v>291404</v>
      </c>
      <c r="L11" s="332">
        <v>291951</v>
      </c>
      <c r="M11" s="278">
        <v>260787</v>
      </c>
      <c r="N11" s="278">
        <v>245858</v>
      </c>
      <c r="O11" s="278">
        <v>245396</v>
      </c>
      <c r="P11" s="278">
        <v>247738</v>
      </c>
      <c r="Q11" s="278">
        <v>249612</v>
      </c>
      <c r="R11" s="278">
        <v>252084</v>
      </c>
      <c r="S11" s="278">
        <v>254269</v>
      </c>
      <c r="U11" s="132"/>
    </row>
    <row r="12" spans="1:21" ht="13" customHeight="1">
      <c r="A12" s="124"/>
      <c r="B12" s="28" t="s">
        <v>25</v>
      </c>
      <c r="C12" s="332">
        <v>215929</v>
      </c>
      <c r="D12" s="332">
        <v>210011</v>
      </c>
      <c r="E12" s="332">
        <v>211100</v>
      </c>
      <c r="F12" s="332">
        <v>177507</v>
      </c>
      <c r="G12" s="332">
        <v>130630</v>
      </c>
      <c r="H12" s="332">
        <v>96513</v>
      </c>
      <c r="I12" s="332">
        <v>119101</v>
      </c>
      <c r="J12" s="332">
        <v>156318</v>
      </c>
      <c r="K12" s="332">
        <v>168682</v>
      </c>
      <c r="L12" s="332">
        <v>142168</v>
      </c>
      <c r="M12" s="278">
        <v>156231</v>
      </c>
      <c r="N12" s="278">
        <v>220329</v>
      </c>
      <c r="O12" s="278">
        <v>219313</v>
      </c>
      <c r="P12" s="278">
        <v>194266</v>
      </c>
      <c r="Q12" s="278">
        <v>165750</v>
      </c>
      <c r="R12" s="278">
        <v>158054</v>
      </c>
      <c r="S12" s="278">
        <v>159350.13</v>
      </c>
      <c r="U12" s="132"/>
    </row>
    <row r="13" spans="1:21" ht="13" customHeight="1">
      <c r="A13" s="124"/>
      <c r="B13" s="28" t="s">
        <v>29</v>
      </c>
      <c r="C13" s="332">
        <v>16207</v>
      </c>
      <c r="D13" s="332">
        <v>16605</v>
      </c>
      <c r="E13" s="332">
        <v>20165</v>
      </c>
      <c r="F13" s="332">
        <v>7590</v>
      </c>
      <c r="G13" s="332">
        <v>18463</v>
      </c>
      <c r="H13" s="332">
        <v>18399</v>
      </c>
      <c r="I13" s="332">
        <v>12411</v>
      </c>
      <c r="J13" s="332">
        <v>16445</v>
      </c>
      <c r="K13" s="332">
        <v>15240</v>
      </c>
      <c r="L13" s="332">
        <v>15696</v>
      </c>
      <c r="M13" s="332">
        <v>11420</v>
      </c>
      <c r="N13" s="332">
        <v>6911</v>
      </c>
      <c r="O13" s="332">
        <v>6474</v>
      </c>
      <c r="P13" s="332">
        <v>6209</v>
      </c>
      <c r="Q13" s="332">
        <v>5255</v>
      </c>
      <c r="R13" s="332">
        <v>6041</v>
      </c>
      <c r="S13" s="332">
        <v>6224</v>
      </c>
      <c r="U13" s="132"/>
    </row>
    <row r="14" spans="1:21" ht="13" customHeight="1">
      <c r="A14" s="124"/>
      <c r="B14" s="28" t="s">
        <v>30</v>
      </c>
      <c r="C14" s="332">
        <v>48636</v>
      </c>
      <c r="D14" s="332">
        <v>44644</v>
      </c>
      <c r="E14" s="332">
        <v>36892</v>
      </c>
      <c r="F14" s="332">
        <v>34713</v>
      </c>
      <c r="G14" s="332">
        <v>7537</v>
      </c>
      <c r="H14" s="333">
        <v>7597</v>
      </c>
      <c r="I14" s="333">
        <v>38529</v>
      </c>
      <c r="J14" s="333">
        <v>13552</v>
      </c>
      <c r="K14" s="333">
        <v>5569</v>
      </c>
      <c r="L14" s="333">
        <v>4170</v>
      </c>
      <c r="M14" s="278">
        <v>9018</v>
      </c>
      <c r="N14" s="278">
        <v>11954</v>
      </c>
      <c r="O14" s="278">
        <v>7689</v>
      </c>
      <c r="P14" s="278">
        <v>7229</v>
      </c>
      <c r="Q14" s="278">
        <v>7076</v>
      </c>
      <c r="R14" s="278">
        <v>6515</v>
      </c>
      <c r="S14" s="278">
        <v>6488</v>
      </c>
      <c r="U14" s="132"/>
    </row>
    <row r="15" spans="1:21" ht="13" customHeight="1">
      <c r="A15" s="124"/>
      <c r="B15" s="28" t="s">
        <v>31</v>
      </c>
      <c r="C15" s="332">
        <v>51382</v>
      </c>
      <c r="D15" s="332">
        <v>53479</v>
      </c>
      <c r="E15" s="332">
        <v>69851</v>
      </c>
      <c r="F15" s="332">
        <v>68198</v>
      </c>
      <c r="G15" s="332">
        <v>83497</v>
      </c>
      <c r="H15" s="333">
        <v>79799</v>
      </c>
      <c r="I15" s="333">
        <v>78888</v>
      </c>
      <c r="J15" s="333">
        <v>71441</v>
      </c>
      <c r="K15" s="333">
        <v>48547</v>
      </c>
      <c r="L15" s="333">
        <v>82242</v>
      </c>
      <c r="M15" s="278">
        <v>92565</v>
      </c>
      <c r="N15" s="278">
        <v>111905</v>
      </c>
      <c r="O15" s="278">
        <v>69508</v>
      </c>
      <c r="P15" s="278">
        <v>103820</v>
      </c>
      <c r="Q15" s="278">
        <v>91432</v>
      </c>
      <c r="R15" s="278">
        <v>84125</v>
      </c>
      <c r="S15" s="278">
        <v>115395.70000000001</v>
      </c>
      <c r="U15" s="132"/>
    </row>
    <row r="16" spans="1:21" ht="13" customHeight="1">
      <c r="A16" s="124"/>
      <c r="B16" s="28" t="s">
        <v>32</v>
      </c>
      <c r="C16" s="332">
        <v>0</v>
      </c>
      <c r="D16" s="334">
        <v>0</v>
      </c>
      <c r="E16" s="334">
        <v>0</v>
      </c>
      <c r="F16" s="334">
        <v>0</v>
      </c>
      <c r="G16" s="334">
        <v>0</v>
      </c>
      <c r="H16" s="333">
        <v>0</v>
      </c>
      <c r="I16" s="333">
        <v>0</v>
      </c>
      <c r="J16" s="333">
        <v>0</v>
      </c>
      <c r="K16" s="333">
        <v>0</v>
      </c>
      <c r="L16" s="333">
        <v>0</v>
      </c>
      <c r="M16" s="333">
        <v>0</v>
      </c>
      <c r="N16" s="333">
        <v>0</v>
      </c>
      <c r="O16" s="333">
        <v>0</v>
      </c>
      <c r="P16" s="333">
        <v>0</v>
      </c>
      <c r="Q16" s="333">
        <v>0</v>
      </c>
      <c r="R16" s="333">
        <v>0</v>
      </c>
      <c r="S16" s="333">
        <v>0</v>
      </c>
      <c r="U16" s="132"/>
    </row>
    <row r="17" spans="1:21" ht="13" customHeight="1">
      <c r="A17" s="124"/>
      <c r="B17" s="28" t="s">
        <v>33</v>
      </c>
      <c r="C17" s="332">
        <v>373540</v>
      </c>
      <c r="D17" s="332">
        <v>283894</v>
      </c>
      <c r="E17" s="332">
        <v>207959</v>
      </c>
      <c r="F17" s="332">
        <v>140552</v>
      </c>
      <c r="G17" s="332">
        <v>142079</v>
      </c>
      <c r="H17" s="333">
        <v>121870</v>
      </c>
      <c r="I17" s="333">
        <v>62310</v>
      </c>
      <c r="J17" s="333">
        <v>146950</v>
      </c>
      <c r="K17" s="333">
        <v>221464</v>
      </c>
      <c r="L17" s="333">
        <v>214127</v>
      </c>
      <c r="M17" s="278">
        <v>193576</v>
      </c>
      <c r="N17" s="278">
        <v>173587</v>
      </c>
      <c r="O17" s="278">
        <v>164539</v>
      </c>
      <c r="P17" s="278">
        <v>162255</v>
      </c>
      <c r="Q17" s="278">
        <v>140446</v>
      </c>
      <c r="R17" s="278">
        <v>109744</v>
      </c>
      <c r="S17" s="278">
        <v>98449</v>
      </c>
      <c r="U17" s="132"/>
    </row>
    <row r="18" spans="1:21" ht="13" customHeight="1">
      <c r="A18" s="124"/>
      <c r="B18" s="28" t="s">
        <v>34</v>
      </c>
      <c r="C18" s="332">
        <v>522839</v>
      </c>
      <c r="D18" s="332">
        <v>559070</v>
      </c>
      <c r="E18" s="332">
        <v>561105</v>
      </c>
      <c r="F18" s="332">
        <v>565575</v>
      </c>
      <c r="G18" s="332">
        <v>569138</v>
      </c>
      <c r="H18" s="333">
        <v>676896</v>
      </c>
      <c r="I18" s="333">
        <v>493852</v>
      </c>
      <c r="J18" s="333">
        <v>660319</v>
      </c>
      <c r="K18" s="333">
        <v>609890</v>
      </c>
      <c r="L18" s="333">
        <v>402146</v>
      </c>
      <c r="M18" s="278">
        <v>420519</v>
      </c>
      <c r="N18" s="278">
        <v>333733</v>
      </c>
      <c r="O18" s="278">
        <v>349285</v>
      </c>
      <c r="P18" s="278">
        <v>370620</v>
      </c>
      <c r="Q18" s="278">
        <v>367427</v>
      </c>
      <c r="R18" s="278">
        <v>370762</v>
      </c>
      <c r="S18" s="278">
        <v>386152</v>
      </c>
      <c r="U18" s="132"/>
    </row>
    <row r="19" spans="1:21" ht="13" customHeight="1">
      <c r="A19" s="124"/>
      <c r="B19" s="28" t="s">
        <v>35</v>
      </c>
      <c r="C19" s="332">
        <v>601360</v>
      </c>
      <c r="D19" s="332">
        <v>609680</v>
      </c>
      <c r="E19" s="332">
        <v>439697</v>
      </c>
      <c r="F19" s="332">
        <v>510031</v>
      </c>
      <c r="G19" s="332">
        <v>621211</v>
      </c>
      <c r="H19" s="333">
        <v>645082</v>
      </c>
      <c r="I19" s="333">
        <v>635182</v>
      </c>
      <c r="J19" s="333">
        <v>687908</v>
      </c>
      <c r="K19" s="333">
        <v>666029</v>
      </c>
      <c r="L19" s="333">
        <v>691762</v>
      </c>
      <c r="M19" s="278">
        <v>714025</v>
      </c>
      <c r="N19" s="278">
        <v>744843</v>
      </c>
      <c r="O19" s="278">
        <v>789102</v>
      </c>
      <c r="P19" s="278">
        <v>795972</v>
      </c>
      <c r="Q19" s="278">
        <v>723937</v>
      </c>
      <c r="R19" s="278">
        <v>643434</v>
      </c>
      <c r="S19" s="278">
        <v>701476</v>
      </c>
      <c r="U19" s="132"/>
    </row>
    <row r="20" spans="1:21" ht="13" customHeight="1">
      <c r="A20" s="124"/>
      <c r="B20" s="28" t="s">
        <v>36</v>
      </c>
      <c r="C20" s="332">
        <v>444847</v>
      </c>
      <c r="D20" s="332">
        <v>319084</v>
      </c>
      <c r="E20" s="332">
        <v>281860</v>
      </c>
      <c r="F20" s="332">
        <v>220170</v>
      </c>
      <c r="G20" s="332">
        <v>210481</v>
      </c>
      <c r="H20" s="333">
        <v>126110</v>
      </c>
      <c r="I20" s="333">
        <v>265607</v>
      </c>
      <c r="J20" s="333">
        <v>267529</v>
      </c>
      <c r="K20" s="333">
        <v>244443</v>
      </c>
      <c r="L20" s="333">
        <v>109210</v>
      </c>
      <c r="M20" s="278">
        <v>79116</v>
      </c>
      <c r="N20" s="278">
        <v>182727</v>
      </c>
      <c r="O20" s="278">
        <v>190568</v>
      </c>
      <c r="P20" s="278">
        <v>211173</v>
      </c>
      <c r="Q20" s="278">
        <v>149074</v>
      </c>
      <c r="R20" s="278">
        <v>151961</v>
      </c>
      <c r="S20" s="278">
        <v>146554.5</v>
      </c>
      <c r="U20" s="132"/>
    </row>
    <row r="21" spans="1:21" ht="13" customHeight="1">
      <c r="A21" s="124"/>
      <c r="B21" s="28" t="s">
        <v>37</v>
      </c>
      <c r="C21" s="332">
        <v>53126</v>
      </c>
      <c r="D21" s="332">
        <v>56331</v>
      </c>
      <c r="E21" s="332">
        <v>67652</v>
      </c>
      <c r="F21" s="332">
        <v>72955</v>
      </c>
      <c r="G21" s="332">
        <v>65145</v>
      </c>
      <c r="H21" s="333">
        <v>54146</v>
      </c>
      <c r="I21" s="333">
        <v>40498</v>
      </c>
      <c r="J21" s="333">
        <v>53450</v>
      </c>
      <c r="K21" s="333">
        <v>55508</v>
      </c>
      <c r="L21" s="333">
        <v>57633</v>
      </c>
      <c r="M21" s="278">
        <v>50977</v>
      </c>
      <c r="N21" s="278">
        <v>44355</v>
      </c>
      <c r="O21" s="278">
        <v>40495</v>
      </c>
      <c r="P21" s="278">
        <v>33496</v>
      </c>
      <c r="Q21" s="278">
        <v>35281</v>
      </c>
      <c r="R21" s="278">
        <v>37961</v>
      </c>
      <c r="S21" s="278">
        <v>34122</v>
      </c>
      <c r="U21" s="132"/>
    </row>
    <row r="22" spans="1:21" ht="13" customHeight="1">
      <c r="A22" s="124"/>
      <c r="B22" s="28" t="s">
        <v>38</v>
      </c>
      <c r="C22" s="332">
        <v>1738</v>
      </c>
      <c r="D22" s="332">
        <v>1050</v>
      </c>
      <c r="E22" s="332">
        <v>478</v>
      </c>
      <c r="F22" s="332">
        <v>2420</v>
      </c>
      <c r="G22" s="332">
        <v>1680</v>
      </c>
      <c r="H22" s="333">
        <v>1435</v>
      </c>
      <c r="I22" s="333">
        <v>41</v>
      </c>
      <c r="J22" s="333">
        <v>0</v>
      </c>
      <c r="K22" s="333">
        <v>134</v>
      </c>
      <c r="L22" s="333">
        <v>5740</v>
      </c>
      <c r="M22" s="278">
        <v>4455</v>
      </c>
      <c r="N22" s="278">
        <v>4350</v>
      </c>
      <c r="O22" s="278">
        <v>3430</v>
      </c>
      <c r="P22" s="278">
        <v>3245</v>
      </c>
      <c r="Q22" s="278">
        <v>2550</v>
      </c>
      <c r="R22" s="278">
        <v>2785.1</v>
      </c>
      <c r="S22" s="278">
        <v>2630</v>
      </c>
      <c r="U22" s="132"/>
    </row>
    <row r="23" spans="1:21" ht="13" customHeight="1">
      <c r="A23" s="124"/>
      <c r="B23" s="28" t="s">
        <v>39</v>
      </c>
      <c r="C23" s="332">
        <v>0</v>
      </c>
      <c r="D23" s="332">
        <v>0</v>
      </c>
      <c r="E23" s="332">
        <v>0</v>
      </c>
      <c r="F23" s="332">
        <v>0</v>
      </c>
      <c r="G23" s="332">
        <v>0</v>
      </c>
      <c r="H23" s="333">
        <v>0</v>
      </c>
      <c r="I23" s="333">
        <v>0</v>
      </c>
      <c r="J23" s="333">
        <v>0</v>
      </c>
      <c r="K23" s="333">
        <v>0</v>
      </c>
      <c r="L23" s="333"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U23" s="132"/>
    </row>
    <row r="24" spans="1:21" ht="13" customHeight="1">
      <c r="A24" s="124"/>
      <c r="B24" s="28" t="s">
        <v>40</v>
      </c>
      <c r="C24" s="332">
        <v>306255</v>
      </c>
      <c r="D24" s="332">
        <v>259301</v>
      </c>
      <c r="E24" s="332">
        <v>308791</v>
      </c>
      <c r="F24" s="332">
        <v>263354</v>
      </c>
      <c r="G24" s="332">
        <v>297670</v>
      </c>
      <c r="H24" s="333">
        <v>302992</v>
      </c>
      <c r="I24" s="333">
        <v>316003</v>
      </c>
      <c r="J24" s="333">
        <v>309791</v>
      </c>
      <c r="K24" s="333">
        <v>343320</v>
      </c>
      <c r="L24" s="333">
        <v>237721</v>
      </c>
      <c r="M24" s="278">
        <v>207731</v>
      </c>
      <c r="N24" s="278">
        <v>186981</v>
      </c>
      <c r="O24" s="278">
        <v>190207</v>
      </c>
      <c r="P24" s="278">
        <v>176812</v>
      </c>
      <c r="Q24" s="278">
        <v>172759</v>
      </c>
      <c r="R24" s="278">
        <v>147012</v>
      </c>
      <c r="S24" s="278">
        <v>135385.70000000001</v>
      </c>
      <c r="U24" s="132"/>
    </row>
    <row r="25" spans="1:21" ht="13" customHeight="1">
      <c r="A25" s="124"/>
      <c r="B25" s="28" t="s">
        <v>41</v>
      </c>
      <c r="C25" s="332">
        <v>126618</v>
      </c>
      <c r="D25" s="332">
        <v>157417</v>
      </c>
      <c r="E25" s="332">
        <v>183811</v>
      </c>
      <c r="F25" s="332">
        <v>138770</v>
      </c>
      <c r="G25" s="332">
        <v>127588</v>
      </c>
      <c r="H25" s="332">
        <v>120774</v>
      </c>
      <c r="I25" s="332">
        <v>174595</v>
      </c>
      <c r="J25" s="332">
        <v>195609</v>
      </c>
      <c r="K25" s="332">
        <v>186257</v>
      </c>
      <c r="L25" s="332">
        <v>167112</v>
      </c>
      <c r="M25" s="278">
        <v>161112</v>
      </c>
      <c r="N25" s="278">
        <v>116274</v>
      </c>
      <c r="O25" s="278">
        <v>94800</v>
      </c>
      <c r="P25" s="278">
        <v>86132</v>
      </c>
      <c r="Q25" s="278">
        <v>78918</v>
      </c>
      <c r="R25" s="278">
        <v>77439.489999999991</v>
      </c>
      <c r="S25" s="278">
        <v>74081.37</v>
      </c>
      <c r="U25" s="132"/>
    </row>
    <row r="26" spans="1:21" ht="13" customHeight="1">
      <c r="A26" s="124"/>
      <c r="B26" s="28" t="s">
        <v>44</v>
      </c>
      <c r="C26" s="332">
        <v>452205</v>
      </c>
      <c r="D26" s="332">
        <v>315691</v>
      </c>
      <c r="E26" s="332">
        <v>938139</v>
      </c>
      <c r="F26" s="332">
        <v>536724</v>
      </c>
      <c r="G26" s="332">
        <v>604785</v>
      </c>
      <c r="H26" s="333">
        <v>474316</v>
      </c>
      <c r="I26" s="333">
        <v>456759</v>
      </c>
      <c r="J26" s="333">
        <v>814517</v>
      </c>
      <c r="K26" s="333">
        <v>532231</v>
      </c>
      <c r="L26" s="333">
        <v>508145</v>
      </c>
      <c r="M26" s="278">
        <v>493362</v>
      </c>
      <c r="N26" s="278">
        <v>488496</v>
      </c>
      <c r="O26" s="278">
        <v>484555</v>
      </c>
      <c r="P26" s="278">
        <v>450804</v>
      </c>
      <c r="Q26" s="278">
        <v>464593</v>
      </c>
      <c r="R26" s="278">
        <v>444659</v>
      </c>
      <c r="S26" s="278">
        <v>504162</v>
      </c>
      <c r="U26" s="132"/>
    </row>
    <row r="27" spans="1:21" ht="13" customHeight="1">
      <c r="A27" s="124"/>
      <c r="B27" s="28" t="s">
        <v>45</v>
      </c>
      <c r="C27" s="332">
        <v>2836810</v>
      </c>
      <c r="D27" s="332">
        <v>2881780</v>
      </c>
      <c r="E27" s="332">
        <v>2861020</v>
      </c>
      <c r="F27" s="332">
        <v>2848130</v>
      </c>
      <c r="G27" s="332">
        <v>2871590</v>
      </c>
      <c r="H27" s="333">
        <v>2880640</v>
      </c>
      <c r="I27" s="333">
        <v>2903970</v>
      </c>
      <c r="J27" s="333">
        <v>2878570</v>
      </c>
      <c r="K27" s="333">
        <v>2686000</v>
      </c>
      <c r="L27" s="333">
        <v>2781657</v>
      </c>
      <c r="M27" s="278">
        <v>2267374</v>
      </c>
      <c r="N27" s="278">
        <v>2662657</v>
      </c>
      <c r="O27" s="278">
        <v>1685870</v>
      </c>
      <c r="P27" s="278">
        <v>1692150</v>
      </c>
      <c r="Q27" s="278">
        <v>1631890</v>
      </c>
      <c r="R27" s="278">
        <v>1583260</v>
      </c>
      <c r="S27" s="278">
        <v>1588280</v>
      </c>
      <c r="U27" s="132"/>
    </row>
    <row r="28" spans="1:21" ht="13" customHeight="1">
      <c r="A28" s="124"/>
      <c r="B28" s="123" t="s">
        <v>46</v>
      </c>
      <c r="C28" s="332">
        <v>0</v>
      </c>
      <c r="D28" s="332">
        <v>0</v>
      </c>
      <c r="E28" s="332">
        <v>0</v>
      </c>
      <c r="F28" s="332">
        <v>0</v>
      </c>
      <c r="G28" s="332">
        <v>0</v>
      </c>
      <c r="H28" s="333">
        <v>0</v>
      </c>
      <c r="I28" s="333">
        <v>0</v>
      </c>
      <c r="J28" s="333">
        <v>0</v>
      </c>
      <c r="K28" s="333">
        <v>0</v>
      </c>
      <c r="L28" s="333">
        <v>0</v>
      </c>
      <c r="M28" s="656">
        <v>0</v>
      </c>
      <c r="N28" s="656">
        <v>0</v>
      </c>
      <c r="O28" s="656">
        <v>0</v>
      </c>
      <c r="P28" s="656">
        <v>0</v>
      </c>
      <c r="Q28" s="656">
        <v>0</v>
      </c>
      <c r="R28" s="656">
        <v>0</v>
      </c>
      <c r="S28" s="656">
        <v>0</v>
      </c>
      <c r="U28" s="132"/>
    </row>
    <row r="29" spans="1:21" ht="13" customHeight="1">
      <c r="A29" s="124"/>
      <c r="B29" s="29" t="s">
        <v>47</v>
      </c>
      <c r="C29" s="332">
        <v>0</v>
      </c>
      <c r="D29" s="332">
        <v>0</v>
      </c>
      <c r="E29" s="332">
        <v>0</v>
      </c>
      <c r="F29" s="332">
        <v>0</v>
      </c>
      <c r="G29" s="332">
        <v>0</v>
      </c>
      <c r="H29" s="333">
        <v>0</v>
      </c>
      <c r="I29" s="333">
        <v>0</v>
      </c>
      <c r="J29" s="333">
        <v>0</v>
      </c>
      <c r="K29" s="333">
        <v>0</v>
      </c>
      <c r="L29" s="333">
        <v>0</v>
      </c>
      <c r="M29" s="656">
        <v>0</v>
      </c>
      <c r="N29" s="656">
        <v>0</v>
      </c>
      <c r="O29" s="656">
        <v>0</v>
      </c>
      <c r="P29" s="656">
        <v>0</v>
      </c>
      <c r="Q29" s="656">
        <v>0</v>
      </c>
      <c r="R29" s="656">
        <v>0</v>
      </c>
      <c r="S29" s="656">
        <v>0</v>
      </c>
      <c r="U29" s="132"/>
    </row>
    <row r="30" spans="1:21" ht="13" customHeight="1">
      <c r="A30" s="124"/>
      <c r="B30" s="28" t="s">
        <v>48</v>
      </c>
      <c r="C30" s="332">
        <v>0</v>
      </c>
      <c r="D30" s="332">
        <v>0</v>
      </c>
      <c r="E30" s="332">
        <v>0</v>
      </c>
      <c r="F30" s="332">
        <v>0</v>
      </c>
      <c r="G30" s="332">
        <v>0</v>
      </c>
      <c r="H30" s="333">
        <v>0</v>
      </c>
      <c r="I30" s="333">
        <v>0</v>
      </c>
      <c r="J30" s="333">
        <v>0</v>
      </c>
      <c r="K30" s="333">
        <v>0</v>
      </c>
      <c r="L30" s="333">
        <v>0</v>
      </c>
      <c r="M30" s="656">
        <v>0</v>
      </c>
      <c r="N30" s="656">
        <v>0</v>
      </c>
      <c r="O30" s="656">
        <v>0</v>
      </c>
      <c r="P30" s="656">
        <v>0</v>
      </c>
      <c r="Q30" s="656">
        <v>0</v>
      </c>
      <c r="R30" s="656">
        <v>0</v>
      </c>
      <c r="S30" s="656">
        <v>0</v>
      </c>
      <c r="U30" s="132"/>
    </row>
    <row r="31" spans="1:21" ht="13" customHeight="1" thickBot="1">
      <c r="A31" s="130"/>
      <c r="B31" s="775" t="s">
        <v>49</v>
      </c>
      <c r="C31" s="779">
        <v>0</v>
      </c>
      <c r="D31" s="779">
        <v>0</v>
      </c>
      <c r="E31" s="779">
        <v>0</v>
      </c>
      <c r="F31" s="779">
        <v>0</v>
      </c>
      <c r="G31" s="779">
        <v>0</v>
      </c>
      <c r="H31" s="779">
        <v>0</v>
      </c>
      <c r="I31" s="779">
        <v>0</v>
      </c>
      <c r="J31" s="779">
        <v>0</v>
      </c>
      <c r="K31" s="779">
        <v>0</v>
      </c>
      <c r="L31" s="779">
        <v>0</v>
      </c>
      <c r="M31" s="782">
        <v>0</v>
      </c>
      <c r="N31" s="782">
        <v>0</v>
      </c>
      <c r="O31" s="782">
        <v>0</v>
      </c>
      <c r="P31" s="782">
        <v>0</v>
      </c>
      <c r="Q31" s="782">
        <v>0</v>
      </c>
      <c r="R31" s="782">
        <v>0</v>
      </c>
      <c r="S31" s="782">
        <v>0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1">
    <tabColor theme="9" tint="0.59999389629810485"/>
  </sheetPr>
  <dimension ref="A2:U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3984375" style="123" customWidth="1"/>
    <col min="21" max="16384" width="7" style="123"/>
  </cols>
  <sheetData>
    <row r="2" spans="1:21" ht="13" customHeight="1">
      <c r="A2" s="343" t="s">
        <v>426</v>
      </c>
      <c r="B2" s="344"/>
    </row>
    <row r="3" spans="1:21" ht="13" customHeight="1">
      <c r="A3" s="345" t="s">
        <v>236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0">
        <f t="shared" ref="C6:N6" si="0">(C8+C9+C10+C11+C12+C13+C14+C15+C16+C17+C18+C19+C20+C21+C22+C23+C24+C25+C26+C27+C28+C29+C30+C31)</f>
        <v>10914</v>
      </c>
      <c r="D6" s="770">
        <f t="shared" si="0"/>
        <v>10375</v>
      </c>
      <c r="E6" s="771">
        <f t="shared" si="0"/>
        <v>10894</v>
      </c>
      <c r="F6" s="771">
        <f t="shared" si="0"/>
        <v>10087</v>
      </c>
      <c r="G6" s="771">
        <f t="shared" si="0"/>
        <v>10280</v>
      </c>
      <c r="H6" s="771">
        <f t="shared" si="0"/>
        <v>10219</v>
      </c>
      <c r="I6" s="771">
        <f t="shared" si="0"/>
        <v>10293</v>
      </c>
      <c r="J6" s="771">
        <f t="shared" si="0"/>
        <v>11029</v>
      </c>
      <c r="K6" s="771">
        <f t="shared" si="0"/>
        <v>10405</v>
      </c>
      <c r="L6" s="771">
        <f t="shared" si="0"/>
        <v>9975</v>
      </c>
      <c r="M6" s="771">
        <f t="shared" si="0"/>
        <v>8955</v>
      </c>
      <c r="N6" s="771">
        <f t="shared" si="0"/>
        <v>9353</v>
      </c>
      <c r="O6" s="771">
        <f>(O8+O9+O10+O11+O12+O13+O14+O15+O16+O17+O18+O19+O20+O21+O22+O23+O24+O25+O26+O27+O28+O29+O30+O31)</f>
        <v>8139</v>
      </c>
      <c r="P6" s="771">
        <f>(P8+P9+P10+P11+P12+P13+P14+P15+P16+P17+P18+P19+P20+P21+P22+P23+P24+P25+P26+P27+P28+P29+P30+P31)</f>
        <v>8056</v>
      </c>
      <c r="Q6" s="771">
        <f>(Q8+Q9+Q10+Q11+Q12+Q13+Q14+Q15+Q16+Q17+Q18+Q19+Q20+Q21+Q22+Q23+Q24+Q25+Q26+Q27+Q28+Q29+Q30+Q31)</f>
        <v>7742</v>
      </c>
      <c r="R6" s="771">
        <f>(R8+R9+R10+R11+R12+R13+R14+R15+R16+R17+R18+R19+R20+R21+R22+R23+R24+R25+R26+R27+R28+R29+R30+R31)</f>
        <v>7466.4020324688881</v>
      </c>
      <c r="S6" s="771">
        <f>(S8+S9+S10+S11+S12+S13+S14+S15+S16+S17+S18+S19+S20+S21+S22+S23+S24+S25+S26+S27+S28+S29+S30+S31)</f>
        <v>7690.2523709422921</v>
      </c>
    </row>
    <row r="7" spans="1:21" ht="5" customHeight="1">
      <c r="A7" s="124"/>
      <c r="B7" s="125"/>
      <c r="C7" s="352"/>
      <c r="D7" s="352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</row>
    <row r="8" spans="1:21" ht="13" customHeight="1">
      <c r="A8" s="124"/>
      <c r="B8" s="28" t="s">
        <v>21</v>
      </c>
      <c r="C8" s="353">
        <v>0</v>
      </c>
      <c r="D8" s="353">
        <v>0</v>
      </c>
      <c r="E8" s="347">
        <v>0</v>
      </c>
      <c r="F8" s="347">
        <v>0</v>
      </c>
      <c r="G8" s="347">
        <v>0</v>
      </c>
      <c r="H8" s="347">
        <v>0</v>
      </c>
      <c r="I8" s="347">
        <v>0</v>
      </c>
      <c r="J8" s="347">
        <v>0</v>
      </c>
      <c r="K8" s="347">
        <v>0</v>
      </c>
      <c r="L8" s="347">
        <v>0</v>
      </c>
      <c r="M8" s="348">
        <v>0</v>
      </c>
      <c r="N8" s="348">
        <v>0</v>
      </c>
      <c r="O8" s="348">
        <v>0</v>
      </c>
      <c r="P8" s="348">
        <v>0</v>
      </c>
      <c r="Q8" s="348">
        <v>0</v>
      </c>
      <c r="R8" s="348">
        <v>0</v>
      </c>
      <c r="S8" s="348">
        <v>0</v>
      </c>
    </row>
    <row r="9" spans="1:21" ht="13" customHeight="1">
      <c r="A9" s="124"/>
      <c r="B9" s="28" t="s">
        <v>22</v>
      </c>
      <c r="C9" s="353">
        <v>0</v>
      </c>
      <c r="D9" s="353">
        <v>0</v>
      </c>
      <c r="E9" s="347">
        <v>0</v>
      </c>
      <c r="F9" s="347">
        <v>0</v>
      </c>
      <c r="G9" s="347">
        <v>0</v>
      </c>
      <c r="H9" s="349">
        <v>114</v>
      </c>
      <c r="I9" s="349">
        <v>116</v>
      </c>
      <c r="J9" s="349">
        <v>57</v>
      </c>
      <c r="K9" s="349">
        <v>45</v>
      </c>
      <c r="L9" s="349">
        <v>44</v>
      </c>
      <c r="M9" s="350">
        <v>60</v>
      </c>
      <c r="N9" s="350">
        <v>61</v>
      </c>
      <c r="O9" s="350">
        <v>50</v>
      </c>
      <c r="P9" s="350">
        <v>24</v>
      </c>
      <c r="Q9" s="350">
        <v>17</v>
      </c>
      <c r="R9" s="350">
        <v>25.021438524886918</v>
      </c>
      <c r="S9" s="350">
        <v>25.458295814292619</v>
      </c>
      <c r="U9" s="132"/>
    </row>
    <row r="10" spans="1:21" ht="13" customHeight="1">
      <c r="A10" s="124"/>
      <c r="B10" s="28" t="s">
        <v>23</v>
      </c>
      <c r="C10" s="353">
        <v>0</v>
      </c>
      <c r="D10" s="353">
        <v>0</v>
      </c>
      <c r="E10" s="347">
        <v>0</v>
      </c>
      <c r="F10" s="347">
        <v>0</v>
      </c>
      <c r="G10" s="347">
        <v>0</v>
      </c>
      <c r="H10" s="349">
        <v>0</v>
      </c>
      <c r="I10" s="349">
        <v>0</v>
      </c>
      <c r="J10" s="349">
        <v>0</v>
      </c>
      <c r="K10" s="349">
        <v>0</v>
      </c>
      <c r="L10" s="349">
        <v>0</v>
      </c>
      <c r="M10" s="349">
        <v>0</v>
      </c>
      <c r="N10" s="349">
        <v>0</v>
      </c>
      <c r="O10" s="349">
        <v>0</v>
      </c>
      <c r="P10" s="349">
        <v>0</v>
      </c>
      <c r="Q10" s="349">
        <v>0</v>
      </c>
      <c r="R10" s="349">
        <v>0</v>
      </c>
      <c r="S10" s="349">
        <v>0</v>
      </c>
      <c r="U10" s="132"/>
    </row>
    <row r="11" spans="1:21" ht="13" customHeight="1">
      <c r="A11" s="124"/>
      <c r="B11" s="28" t="s">
        <v>24</v>
      </c>
      <c r="C11" s="353">
        <v>640</v>
      </c>
      <c r="D11" s="353">
        <v>686</v>
      </c>
      <c r="E11" s="347">
        <v>689</v>
      </c>
      <c r="F11" s="347">
        <v>688</v>
      </c>
      <c r="G11" s="347">
        <v>703</v>
      </c>
      <c r="H11" s="349">
        <v>709</v>
      </c>
      <c r="I11" s="349">
        <v>721</v>
      </c>
      <c r="J11" s="347">
        <v>733</v>
      </c>
      <c r="K11" s="347">
        <v>732</v>
      </c>
      <c r="L11" s="347">
        <v>735</v>
      </c>
      <c r="M11" s="348">
        <v>690</v>
      </c>
      <c r="N11" s="348">
        <v>706</v>
      </c>
      <c r="O11" s="348">
        <v>706</v>
      </c>
      <c r="P11" s="348">
        <v>724</v>
      </c>
      <c r="Q11" s="348">
        <v>734</v>
      </c>
      <c r="R11" s="348">
        <v>745.26459999999997</v>
      </c>
      <c r="S11" s="348">
        <v>751.87728599999991</v>
      </c>
      <c r="U11" s="132"/>
    </row>
    <row r="12" spans="1:21" ht="13" customHeight="1">
      <c r="A12" s="124"/>
      <c r="B12" s="28" t="s">
        <v>25</v>
      </c>
      <c r="C12" s="353">
        <v>335</v>
      </c>
      <c r="D12" s="353">
        <v>330</v>
      </c>
      <c r="E12" s="347">
        <v>324</v>
      </c>
      <c r="F12" s="347">
        <v>302</v>
      </c>
      <c r="G12" s="347">
        <v>213</v>
      </c>
      <c r="H12" s="347">
        <v>142</v>
      </c>
      <c r="I12" s="347">
        <v>189</v>
      </c>
      <c r="J12" s="347">
        <v>228</v>
      </c>
      <c r="K12" s="347">
        <v>253</v>
      </c>
      <c r="L12" s="347">
        <v>194</v>
      </c>
      <c r="M12" s="348">
        <v>212</v>
      </c>
      <c r="N12" s="348">
        <v>192</v>
      </c>
      <c r="O12" s="348">
        <v>443</v>
      </c>
      <c r="P12" s="348">
        <v>407</v>
      </c>
      <c r="Q12" s="348">
        <v>286</v>
      </c>
      <c r="R12" s="348">
        <v>271.59382000000005</v>
      </c>
      <c r="S12" s="348">
        <v>262.62377399999997</v>
      </c>
      <c r="U12" s="132"/>
    </row>
    <row r="13" spans="1:21" ht="13" customHeight="1">
      <c r="A13" s="124"/>
      <c r="B13" s="28" t="s">
        <v>29</v>
      </c>
      <c r="C13" s="353">
        <v>20</v>
      </c>
      <c r="D13" s="353">
        <v>23</v>
      </c>
      <c r="E13" s="347">
        <v>29</v>
      </c>
      <c r="F13" s="347">
        <v>7</v>
      </c>
      <c r="G13" s="347">
        <v>19</v>
      </c>
      <c r="H13" s="347">
        <v>18</v>
      </c>
      <c r="I13" s="347">
        <v>10</v>
      </c>
      <c r="J13" s="347">
        <v>11</v>
      </c>
      <c r="K13" s="347">
        <v>10</v>
      </c>
      <c r="L13" s="347">
        <v>10</v>
      </c>
      <c r="M13" s="347">
        <v>7</v>
      </c>
      <c r="N13" s="347">
        <v>4</v>
      </c>
      <c r="O13" s="347">
        <v>4</v>
      </c>
      <c r="P13" s="347">
        <v>4</v>
      </c>
      <c r="Q13" s="347">
        <v>3</v>
      </c>
      <c r="R13" s="347">
        <v>3.8134152000000006</v>
      </c>
      <c r="S13" s="347">
        <v>3.9077640000000002</v>
      </c>
      <c r="U13" s="132"/>
    </row>
    <row r="14" spans="1:21" ht="13" customHeight="1">
      <c r="A14" s="124"/>
      <c r="B14" s="28" t="s">
        <v>30</v>
      </c>
      <c r="C14" s="353">
        <v>63</v>
      </c>
      <c r="D14" s="353">
        <v>57</v>
      </c>
      <c r="E14" s="347">
        <v>47</v>
      </c>
      <c r="F14" s="347">
        <v>44</v>
      </c>
      <c r="G14" s="347">
        <v>10</v>
      </c>
      <c r="H14" s="349">
        <v>10</v>
      </c>
      <c r="I14" s="349">
        <v>49</v>
      </c>
      <c r="J14" s="349">
        <v>17</v>
      </c>
      <c r="K14" s="349">
        <v>7</v>
      </c>
      <c r="L14" s="349">
        <v>5</v>
      </c>
      <c r="M14" s="348">
        <v>11</v>
      </c>
      <c r="N14" s="348">
        <v>15</v>
      </c>
      <c r="O14" s="348">
        <v>10</v>
      </c>
      <c r="P14" s="348">
        <v>10</v>
      </c>
      <c r="Q14" s="348">
        <v>9</v>
      </c>
      <c r="R14" s="348">
        <v>9.222999999999999</v>
      </c>
      <c r="S14" s="348">
        <v>9.4506829999999997</v>
      </c>
      <c r="U14" s="132"/>
    </row>
    <row r="15" spans="1:21" ht="13" customHeight="1">
      <c r="A15" s="124"/>
      <c r="B15" s="28" t="s">
        <v>31</v>
      </c>
      <c r="C15" s="353">
        <v>57</v>
      </c>
      <c r="D15" s="353">
        <v>60</v>
      </c>
      <c r="E15" s="347">
        <v>83</v>
      </c>
      <c r="F15" s="347">
        <v>77</v>
      </c>
      <c r="G15" s="347">
        <v>87</v>
      </c>
      <c r="H15" s="349">
        <v>82</v>
      </c>
      <c r="I15" s="349">
        <v>122</v>
      </c>
      <c r="J15" s="349">
        <v>123</v>
      </c>
      <c r="K15" s="349">
        <v>59</v>
      </c>
      <c r="L15" s="349">
        <v>97</v>
      </c>
      <c r="M15" s="348">
        <v>107</v>
      </c>
      <c r="N15" s="348">
        <v>135</v>
      </c>
      <c r="O15" s="348">
        <v>96</v>
      </c>
      <c r="P15" s="348">
        <v>133</v>
      </c>
      <c r="Q15" s="348">
        <v>120</v>
      </c>
      <c r="R15" s="348">
        <v>109.95336576</v>
      </c>
      <c r="S15" s="348">
        <v>145.58913432</v>
      </c>
      <c r="U15" s="132"/>
    </row>
    <row r="16" spans="1:21" ht="13" customHeight="1">
      <c r="A16" s="124"/>
      <c r="B16" s="28" t="s">
        <v>32</v>
      </c>
      <c r="C16" s="353">
        <v>0</v>
      </c>
      <c r="D16" s="354">
        <v>0</v>
      </c>
      <c r="E16" s="351">
        <v>0</v>
      </c>
      <c r="F16" s="351">
        <v>0</v>
      </c>
      <c r="G16" s="351">
        <v>0</v>
      </c>
      <c r="H16" s="349">
        <v>0</v>
      </c>
      <c r="I16" s="349">
        <v>0</v>
      </c>
      <c r="J16" s="349">
        <v>0</v>
      </c>
      <c r="K16" s="349">
        <v>0</v>
      </c>
      <c r="L16" s="349">
        <v>0</v>
      </c>
      <c r="M16" s="349">
        <v>0</v>
      </c>
      <c r="N16" s="349">
        <v>0</v>
      </c>
      <c r="O16" s="349">
        <v>0</v>
      </c>
      <c r="P16" s="349">
        <v>0</v>
      </c>
      <c r="Q16" s="349">
        <v>0</v>
      </c>
      <c r="R16" s="349">
        <v>0</v>
      </c>
      <c r="S16" s="349">
        <v>0</v>
      </c>
      <c r="U16" s="132"/>
    </row>
    <row r="17" spans="1:21" ht="13" customHeight="1">
      <c r="A17" s="124"/>
      <c r="B17" s="28" t="s">
        <v>33</v>
      </c>
      <c r="C17" s="353">
        <v>666</v>
      </c>
      <c r="D17" s="353">
        <v>496</v>
      </c>
      <c r="E17" s="347">
        <v>362</v>
      </c>
      <c r="F17" s="347">
        <v>237</v>
      </c>
      <c r="G17" s="347">
        <v>251</v>
      </c>
      <c r="H17" s="349">
        <v>181</v>
      </c>
      <c r="I17" s="349">
        <v>97</v>
      </c>
      <c r="J17" s="349">
        <v>191</v>
      </c>
      <c r="K17" s="349">
        <v>342</v>
      </c>
      <c r="L17" s="349">
        <v>278</v>
      </c>
      <c r="M17" s="348">
        <v>278</v>
      </c>
      <c r="N17" s="348">
        <v>214</v>
      </c>
      <c r="O17" s="348">
        <v>245</v>
      </c>
      <c r="P17" s="348">
        <v>228</v>
      </c>
      <c r="Q17" s="348">
        <v>209</v>
      </c>
      <c r="R17" s="348">
        <v>188.76717640000001</v>
      </c>
      <c r="S17" s="348">
        <v>167.55294216000001</v>
      </c>
      <c r="U17" s="132"/>
    </row>
    <row r="18" spans="1:21" ht="13" customHeight="1">
      <c r="A18" s="124"/>
      <c r="B18" s="28" t="s">
        <v>34</v>
      </c>
      <c r="C18" s="353">
        <v>1130</v>
      </c>
      <c r="D18" s="353">
        <v>1204</v>
      </c>
      <c r="E18" s="347">
        <v>1157</v>
      </c>
      <c r="F18" s="347">
        <v>1211</v>
      </c>
      <c r="G18" s="347">
        <v>1162</v>
      </c>
      <c r="H18" s="349">
        <v>1311</v>
      </c>
      <c r="I18" s="349">
        <v>895</v>
      </c>
      <c r="J18" s="349">
        <v>1165</v>
      </c>
      <c r="K18" s="349">
        <v>1071</v>
      </c>
      <c r="L18" s="349">
        <v>724</v>
      </c>
      <c r="M18" s="348">
        <v>778</v>
      </c>
      <c r="N18" s="348">
        <v>600</v>
      </c>
      <c r="O18" s="348">
        <v>659</v>
      </c>
      <c r="P18" s="348">
        <v>691</v>
      </c>
      <c r="Q18" s="348">
        <v>646</v>
      </c>
      <c r="R18" s="348">
        <v>643.49847878399999</v>
      </c>
      <c r="S18" s="348">
        <v>685.835570448</v>
      </c>
      <c r="U18" s="132"/>
    </row>
    <row r="19" spans="1:21" ht="13" customHeight="1">
      <c r="A19" s="124"/>
      <c r="B19" s="28" t="s">
        <v>35</v>
      </c>
      <c r="C19" s="353">
        <v>943</v>
      </c>
      <c r="D19" s="353">
        <v>971</v>
      </c>
      <c r="E19" s="347">
        <v>730</v>
      </c>
      <c r="F19" s="347">
        <v>872</v>
      </c>
      <c r="G19" s="347">
        <v>1048</v>
      </c>
      <c r="H19" s="349">
        <v>1104</v>
      </c>
      <c r="I19" s="349">
        <v>1097</v>
      </c>
      <c r="J19" s="349">
        <v>1110</v>
      </c>
      <c r="K19" s="349">
        <v>1052</v>
      </c>
      <c r="L19" s="349">
        <v>1154</v>
      </c>
      <c r="M19" s="348">
        <v>1179</v>
      </c>
      <c r="N19" s="348">
        <v>1208</v>
      </c>
      <c r="O19" s="348">
        <v>1260</v>
      </c>
      <c r="P19" s="348">
        <v>1252</v>
      </c>
      <c r="Q19" s="348">
        <v>1306</v>
      </c>
      <c r="R19" s="348">
        <v>1135.4047992000005</v>
      </c>
      <c r="S19" s="348">
        <v>1214.3434744000001</v>
      </c>
      <c r="U19" s="132"/>
    </row>
    <row r="20" spans="1:21" ht="13" customHeight="1">
      <c r="A20" s="124"/>
      <c r="B20" s="28" t="s">
        <v>36</v>
      </c>
      <c r="C20" s="353">
        <v>877</v>
      </c>
      <c r="D20" s="353">
        <v>563</v>
      </c>
      <c r="E20" s="347">
        <v>499</v>
      </c>
      <c r="F20" s="347">
        <v>388</v>
      </c>
      <c r="G20" s="347">
        <v>379</v>
      </c>
      <c r="H20" s="349">
        <v>236</v>
      </c>
      <c r="I20" s="349">
        <v>497</v>
      </c>
      <c r="J20" s="349">
        <v>518</v>
      </c>
      <c r="K20" s="349">
        <v>456</v>
      </c>
      <c r="L20" s="349">
        <v>218</v>
      </c>
      <c r="M20" s="348">
        <v>128</v>
      </c>
      <c r="N20" s="348">
        <v>178</v>
      </c>
      <c r="O20" s="348">
        <v>334</v>
      </c>
      <c r="P20" s="348">
        <v>363</v>
      </c>
      <c r="Q20" s="348">
        <v>280</v>
      </c>
      <c r="R20" s="348">
        <v>235.34195</v>
      </c>
      <c r="S20" s="348">
        <v>228.60188000000002</v>
      </c>
      <c r="U20" s="132"/>
    </row>
    <row r="21" spans="1:21" ht="13" customHeight="1">
      <c r="A21" s="124"/>
      <c r="B21" s="28" t="s">
        <v>37</v>
      </c>
      <c r="C21" s="353">
        <v>72</v>
      </c>
      <c r="D21" s="353">
        <v>77</v>
      </c>
      <c r="E21" s="347">
        <v>94</v>
      </c>
      <c r="F21" s="347">
        <v>100</v>
      </c>
      <c r="G21" s="347">
        <v>89</v>
      </c>
      <c r="H21" s="349">
        <v>75</v>
      </c>
      <c r="I21" s="349">
        <v>57</v>
      </c>
      <c r="J21" s="349">
        <v>77</v>
      </c>
      <c r="K21" s="349">
        <v>84</v>
      </c>
      <c r="L21" s="349">
        <v>87</v>
      </c>
      <c r="M21" s="348">
        <v>80</v>
      </c>
      <c r="N21" s="348">
        <v>68</v>
      </c>
      <c r="O21" s="348">
        <v>63</v>
      </c>
      <c r="P21" s="348">
        <v>51</v>
      </c>
      <c r="Q21" s="348">
        <v>54</v>
      </c>
      <c r="R21" s="348">
        <v>57.061640000000004</v>
      </c>
      <c r="S21" s="348">
        <v>51.620620000000002</v>
      </c>
      <c r="U21" s="132"/>
    </row>
    <row r="22" spans="1:21" ht="13" customHeight="1">
      <c r="A22" s="124"/>
      <c r="B22" s="28" t="s">
        <v>38</v>
      </c>
      <c r="C22" s="353">
        <v>3</v>
      </c>
      <c r="D22" s="353">
        <v>2</v>
      </c>
      <c r="E22" s="347">
        <v>1</v>
      </c>
      <c r="F22" s="347">
        <v>6</v>
      </c>
      <c r="G22" s="347">
        <v>4</v>
      </c>
      <c r="H22" s="349">
        <v>3</v>
      </c>
      <c r="I22" s="349">
        <v>0</v>
      </c>
      <c r="J22" s="349">
        <v>0</v>
      </c>
      <c r="K22" s="349">
        <v>0</v>
      </c>
      <c r="L22" s="349">
        <v>8</v>
      </c>
      <c r="M22" s="348">
        <v>6</v>
      </c>
      <c r="N22" s="348">
        <v>6</v>
      </c>
      <c r="O22" s="348">
        <v>5</v>
      </c>
      <c r="P22" s="348">
        <v>4</v>
      </c>
      <c r="Q22" s="348">
        <v>3</v>
      </c>
      <c r="R22" s="348">
        <v>3.8014678000000002</v>
      </c>
      <c r="S22" s="348">
        <v>3.7462300000000002</v>
      </c>
      <c r="U22" s="132"/>
    </row>
    <row r="23" spans="1:21" ht="13" customHeight="1">
      <c r="A23" s="124"/>
      <c r="B23" s="28" t="s">
        <v>39</v>
      </c>
      <c r="C23" s="353">
        <v>0</v>
      </c>
      <c r="D23" s="353">
        <v>0</v>
      </c>
      <c r="E23" s="347">
        <v>0</v>
      </c>
      <c r="F23" s="347">
        <v>0</v>
      </c>
      <c r="G23" s="347">
        <v>0</v>
      </c>
      <c r="H23" s="349">
        <v>0</v>
      </c>
      <c r="I23" s="349">
        <v>0</v>
      </c>
      <c r="J23" s="349">
        <v>0</v>
      </c>
      <c r="K23" s="349">
        <v>0</v>
      </c>
      <c r="L23" s="349">
        <v>0</v>
      </c>
      <c r="M23" s="348">
        <v>0</v>
      </c>
      <c r="N23" s="348">
        <v>0</v>
      </c>
      <c r="O23" s="348">
        <v>0</v>
      </c>
      <c r="P23" s="348">
        <v>0</v>
      </c>
      <c r="Q23" s="348">
        <v>0</v>
      </c>
      <c r="R23" s="348">
        <v>0</v>
      </c>
      <c r="S23" s="348">
        <v>0</v>
      </c>
      <c r="U23" s="132"/>
    </row>
    <row r="24" spans="1:21" ht="13" customHeight="1">
      <c r="A24" s="124"/>
      <c r="B24" s="28" t="s">
        <v>40</v>
      </c>
      <c r="C24" s="353">
        <v>439</v>
      </c>
      <c r="D24" s="353">
        <v>380</v>
      </c>
      <c r="E24" s="347">
        <v>443</v>
      </c>
      <c r="F24" s="347">
        <v>385</v>
      </c>
      <c r="G24" s="347">
        <v>425</v>
      </c>
      <c r="H24" s="349">
        <v>401</v>
      </c>
      <c r="I24" s="349">
        <v>440</v>
      </c>
      <c r="J24" s="349">
        <v>429</v>
      </c>
      <c r="K24" s="349">
        <v>469</v>
      </c>
      <c r="L24" s="349">
        <v>342</v>
      </c>
      <c r="M24" s="348">
        <v>290</v>
      </c>
      <c r="N24" s="348">
        <v>262</v>
      </c>
      <c r="O24" s="348">
        <v>329</v>
      </c>
      <c r="P24" s="348">
        <v>257</v>
      </c>
      <c r="Q24" s="348">
        <v>238</v>
      </c>
      <c r="R24" s="348">
        <v>200.20635000000004</v>
      </c>
      <c r="S24" s="348">
        <v>197.507958</v>
      </c>
      <c r="U24" s="132"/>
    </row>
    <row r="25" spans="1:21" ht="13" customHeight="1">
      <c r="A25" s="124"/>
      <c r="B25" s="28" t="s">
        <v>41</v>
      </c>
      <c r="C25" s="353">
        <v>197</v>
      </c>
      <c r="D25" s="353">
        <v>221</v>
      </c>
      <c r="E25" s="347">
        <v>254</v>
      </c>
      <c r="F25" s="347">
        <v>191</v>
      </c>
      <c r="G25" s="347">
        <v>150</v>
      </c>
      <c r="H25" s="347">
        <v>147</v>
      </c>
      <c r="I25" s="347">
        <v>280</v>
      </c>
      <c r="J25" s="347">
        <v>330</v>
      </c>
      <c r="K25" s="347">
        <v>352</v>
      </c>
      <c r="L25" s="347">
        <v>322</v>
      </c>
      <c r="M25" s="348">
        <v>304</v>
      </c>
      <c r="N25" s="348">
        <v>219</v>
      </c>
      <c r="O25" s="348">
        <v>177</v>
      </c>
      <c r="P25" s="348">
        <v>164</v>
      </c>
      <c r="Q25" s="348">
        <v>148</v>
      </c>
      <c r="R25" s="348">
        <v>142.37267000000003</v>
      </c>
      <c r="S25" s="348">
        <v>132.84943800000002</v>
      </c>
      <c r="U25" s="132"/>
    </row>
    <row r="26" spans="1:21" ht="13" customHeight="1">
      <c r="A26" s="124"/>
      <c r="B26" s="28" t="s">
        <v>44</v>
      </c>
      <c r="C26" s="353">
        <v>532</v>
      </c>
      <c r="D26" s="353">
        <v>363</v>
      </c>
      <c r="E26" s="347">
        <v>1222</v>
      </c>
      <c r="F26" s="347">
        <v>639</v>
      </c>
      <c r="G26" s="347">
        <v>762</v>
      </c>
      <c r="H26" s="349">
        <v>679</v>
      </c>
      <c r="I26" s="349">
        <v>685</v>
      </c>
      <c r="J26" s="349">
        <v>1070</v>
      </c>
      <c r="K26" s="349">
        <v>805</v>
      </c>
      <c r="L26" s="349">
        <v>768</v>
      </c>
      <c r="M26" s="348">
        <v>748</v>
      </c>
      <c r="N26" s="348">
        <v>735</v>
      </c>
      <c r="O26" s="348">
        <v>723</v>
      </c>
      <c r="P26" s="348">
        <v>676</v>
      </c>
      <c r="Q26" s="348">
        <v>673</v>
      </c>
      <c r="R26" s="348">
        <v>659.3656608</v>
      </c>
      <c r="S26" s="348">
        <v>744.24362079999992</v>
      </c>
      <c r="U26" s="132"/>
    </row>
    <row r="27" spans="1:21" ht="13" customHeight="1">
      <c r="A27" s="124"/>
      <c r="B27" s="28" t="s">
        <v>45</v>
      </c>
      <c r="C27" s="353">
        <v>4940</v>
      </c>
      <c r="D27" s="353">
        <v>4942</v>
      </c>
      <c r="E27" s="347">
        <v>4960</v>
      </c>
      <c r="F27" s="347">
        <v>4940</v>
      </c>
      <c r="G27" s="347">
        <v>4978</v>
      </c>
      <c r="H27" s="349">
        <v>5007</v>
      </c>
      <c r="I27" s="349">
        <v>5038</v>
      </c>
      <c r="J27" s="349">
        <v>4970</v>
      </c>
      <c r="K27" s="349">
        <v>4668</v>
      </c>
      <c r="L27" s="349">
        <v>4989</v>
      </c>
      <c r="M27" s="348">
        <v>4077</v>
      </c>
      <c r="N27" s="348">
        <v>4750</v>
      </c>
      <c r="O27" s="348">
        <v>3035</v>
      </c>
      <c r="P27" s="348">
        <v>3068</v>
      </c>
      <c r="Q27" s="348">
        <v>3016</v>
      </c>
      <c r="R27" s="348">
        <v>3035.7122000000004</v>
      </c>
      <c r="S27" s="348">
        <v>3065.0436999999993</v>
      </c>
      <c r="U27" s="132"/>
    </row>
    <row r="28" spans="1:21" ht="13" customHeight="1">
      <c r="A28" s="124"/>
      <c r="B28" s="123" t="s">
        <v>46</v>
      </c>
      <c r="C28" s="353">
        <v>0</v>
      </c>
      <c r="D28" s="353">
        <v>0</v>
      </c>
      <c r="E28" s="347">
        <v>0</v>
      </c>
      <c r="F28" s="347">
        <v>0</v>
      </c>
      <c r="G28" s="347">
        <v>0</v>
      </c>
      <c r="H28" s="349">
        <v>0</v>
      </c>
      <c r="I28" s="349">
        <v>0</v>
      </c>
      <c r="J28" s="349">
        <v>0</v>
      </c>
      <c r="K28" s="349">
        <v>0</v>
      </c>
      <c r="L28" s="349">
        <v>0</v>
      </c>
      <c r="M28" s="350">
        <v>0</v>
      </c>
      <c r="N28" s="350">
        <v>0</v>
      </c>
      <c r="O28" s="350">
        <v>0</v>
      </c>
      <c r="P28" s="350">
        <v>0</v>
      </c>
      <c r="Q28" s="350">
        <v>0</v>
      </c>
      <c r="R28" s="350">
        <v>0</v>
      </c>
      <c r="S28" s="350">
        <v>0</v>
      </c>
      <c r="U28" s="132"/>
    </row>
    <row r="29" spans="1:21" ht="13" customHeight="1">
      <c r="A29" s="124"/>
      <c r="B29" s="29" t="s">
        <v>47</v>
      </c>
      <c r="C29" s="353">
        <v>0</v>
      </c>
      <c r="D29" s="353">
        <v>0</v>
      </c>
      <c r="E29" s="347">
        <v>0</v>
      </c>
      <c r="F29" s="347">
        <v>0</v>
      </c>
      <c r="G29" s="347">
        <v>0</v>
      </c>
      <c r="H29" s="349">
        <v>0</v>
      </c>
      <c r="I29" s="349">
        <v>0</v>
      </c>
      <c r="J29" s="349">
        <v>0</v>
      </c>
      <c r="K29" s="349">
        <v>0</v>
      </c>
      <c r="L29" s="349">
        <v>0</v>
      </c>
      <c r="M29" s="350">
        <v>0</v>
      </c>
      <c r="N29" s="350">
        <v>0</v>
      </c>
      <c r="O29" s="350">
        <v>0</v>
      </c>
      <c r="P29" s="350">
        <v>0</v>
      </c>
      <c r="Q29" s="350">
        <v>0</v>
      </c>
      <c r="R29" s="350">
        <v>0</v>
      </c>
      <c r="S29" s="350">
        <v>0</v>
      </c>
      <c r="U29" s="132"/>
    </row>
    <row r="30" spans="1:21" ht="13" customHeight="1">
      <c r="A30" s="124"/>
      <c r="B30" s="28" t="s">
        <v>48</v>
      </c>
      <c r="C30" s="353">
        <v>0</v>
      </c>
      <c r="D30" s="353">
        <v>0</v>
      </c>
      <c r="E30" s="347">
        <v>0</v>
      </c>
      <c r="F30" s="347">
        <v>0</v>
      </c>
      <c r="G30" s="347">
        <v>0</v>
      </c>
      <c r="H30" s="349">
        <v>0</v>
      </c>
      <c r="I30" s="349">
        <v>0</v>
      </c>
      <c r="J30" s="349">
        <v>0</v>
      </c>
      <c r="K30" s="349">
        <v>0</v>
      </c>
      <c r="L30" s="349">
        <v>0</v>
      </c>
      <c r="M30" s="350">
        <v>0</v>
      </c>
      <c r="N30" s="350">
        <v>0</v>
      </c>
      <c r="O30" s="350">
        <v>0</v>
      </c>
      <c r="P30" s="350">
        <v>0</v>
      </c>
      <c r="Q30" s="350">
        <v>0</v>
      </c>
      <c r="R30" s="350">
        <v>0</v>
      </c>
      <c r="S30" s="350">
        <v>0</v>
      </c>
      <c r="U30" s="132"/>
    </row>
    <row r="31" spans="1:21" ht="13" customHeight="1" thickBot="1">
      <c r="A31" s="130"/>
      <c r="B31" s="775" t="s">
        <v>49</v>
      </c>
      <c r="C31" s="783">
        <v>0</v>
      </c>
      <c r="D31" s="783">
        <v>0</v>
      </c>
      <c r="E31" s="781">
        <v>0</v>
      </c>
      <c r="F31" s="781">
        <v>0</v>
      </c>
      <c r="G31" s="781">
        <v>0</v>
      </c>
      <c r="H31" s="781">
        <v>0</v>
      </c>
      <c r="I31" s="781">
        <v>0</v>
      </c>
      <c r="J31" s="781">
        <v>0</v>
      </c>
      <c r="K31" s="781">
        <v>0</v>
      </c>
      <c r="L31" s="781">
        <v>0</v>
      </c>
      <c r="M31" s="784">
        <v>0</v>
      </c>
      <c r="N31" s="784">
        <v>0</v>
      </c>
      <c r="O31" s="784">
        <v>0</v>
      </c>
      <c r="P31" s="784">
        <v>0</v>
      </c>
      <c r="Q31" s="784">
        <v>0</v>
      </c>
      <c r="R31" s="784">
        <v>0</v>
      </c>
      <c r="S31" s="784">
        <v>0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2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3984375" style="123" customWidth="1"/>
    <col min="21" max="16384" width="7" style="123"/>
  </cols>
  <sheetData>
    <row r="2" spans="1:19" ht="13" customHeight="1">
      <c r="A2" s="343" t="s">
        <v>427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>
        <v>3.77</v>
      </c>
      <c r="D6" s="768">
        <v>3.79</v>
      </c>
      <c r="E6" s="768">
        <v>4.33</v>
      </c>
      <c r="F6" s="768">
        <v>4.59</v>
      </c>
      <c r="G6" s="768">
        <v>4.03</v>
      </c>
      <c r="H6" s="768">
        <v>4.4800000000000004</v>
      </c>
      <c r="I6" s="768">
        <v>4.88</v>
      </c>
      <c r="J6" s="768">
        <v>5.16</v>
      </c>
      <c r="K6" s="768">
        <v>5.62</v>
      </c>
      <c r="L6" s="768">
        <v>5.51</v>
      </c>
      <c r="M6" s="768">
        <v>5.45</v>
      </c>
      <c r="N6" s="768">
        <v>5.84</v>
      </c>
      <c r="O6" s="768">
        <v>6.18</v>
      </c>
      <c r="P6" s="768">
        <v>6.45</v>
      </c>
      <c r="Q6" s="768">
        <v>6.94</v>
      </c>
      <c r="R6" s="768">
        <v>6.6776810368587842</v>
      </c>
      <c r="S6" s="768">
        <v>6.8560710653511139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 t="s">
        <v>75</v>
      </c>
      <c r="D8" s="356" t="s">
        <v>75</v>
      </c>
      <c r="E8" s="356" t="s">
        <v>75</v>
      </c>
      <c r="F8" s="356" t="s">
        <v>75</v>
      </c>
      <c r="G8" s="356" t="s">
        <v>75</v>
      </c>
      <c r="H8" s="356" t="s">
        <v>75</v>
      </c>
      <c r="I8" s="356" t="s">
        <v>75</v>
      </c>
      <c r="J8" s="356" t="s">
        <v>75</v>
      </c>
      <c r="K8" s="356" t="s">
        <v>75</v>
      </c>
      <c r="L8" s="356" t="s">
        <v>75</v>
      </c>
      <c r="M8" s="356" t="s">
        <v>75</v>
      </c>
      <c r="N8" s="356" t="s">
        <v>75</v>
      </c>
      <c r="O8" s="356" t="s">
        <v>75</v>
      </c>
      <c r="P8" s="356" t="s">
        <v>75</v>
      </c>
      <c r="Q8" s="356" t="s">
        <v>75</v>
      </c>
      <c r="R8" s="356" t="s">
        <v>75</v>
      </c>
      <c r="S8" s="356" t="s">
        <v>75</v>
      </c>
    </row>
    <row r="9" spans="1:19" ht="13" customHeight="1">
      <c r="A9" s="124"/>
      <c r="B9" s="28" t="s">
        <v>22</v>
      </c>
      <c r="C9" s="356" t="s">
        <v>75</v>
      </c>
      <c r="D9" s="356" t="s">
        <v>75</v>
      </c>
      <c r="E9" s="356" t="s">
        <v>75</v>
      </c>
      <c r="F9" s="356" t="s">
        <v>75</v>
      </c>
      <c r="G9" s="356" t="s">
        <v>75</v>
      </c>
      <c r="H9" s="356">
        <v>5.34</v>
      </c>
      <c r="I9" s="356">
        <v>5.62</v>
      </c>
      <c r="J9" s="356">
        <v>6.37</v>
      </c>
      <c r="K9" s="356">
        <v>7.28</v>
      </c>
      <c r="L9" s="356">
        <v>6.23</v>
      </c>
      <c r="M9" s="356">
        <v>6.79</v>
      </c>
      <c r="N9" s="356">
        <v>6.83</v>
      </c>
      <c r="O9" s="356">
        <v>7.45</v>
      </c>
      <c r="P9" s="356">
        <v>7.27</v>
      </c>
      <c r="Q9" s="356">
        <v>7.36</v>
      </c>
      <c r="R9" s="356">
        <v>6.9463857199995438</v>
      </c>
      <c r="S9" s="356">
        <v>6.9326989224714728</v>
      </c>
    </row>
    <row r="10" spans="1:19" ht="13" customHeight="1">
      <c r="A10" s="124"/>
      <c r="B10" s="28" t="s">
        <v>23</v>
      </c>
      <c r="C10" s="356" t="s">
        <v>75</v>
      </c>
      <c r="D10" s="356" t="s">
        <v>75</v>
      </c>
      <c r="E10" s="356" t="s">
        <v>75</v>
      </c>
      <c r="F10" s="356" t="s">
        <v>75</v>
      </c>
      <c r="G10" s="356" t="s">
        <v>75</v>
      </c>
      <c r="H10" s="356" t="s">
        <v>75</v>
      </c>
      <c r="I10" s="356" t="s">
        <v>75</v>
      </c>
      <c r="J10" s="356" t="s">
        <v>75</v>
      </c>
      <c r="K10" s="356" t="s">
        <v>75</v>
      </c>
      <c r="L10" s="356" t="s">
        <v>75</v>
      </c>
      <c r="M10" s="356" t="s">
        <v>75</v>
      </c>
      <c r="N10" s="356" t="s">
        <v>75</v>
      </c>
      <c r="O10" s="356" t="s">
        <v>75</v>
      </c>
      <c r="P10" s="356" t="s">
        <v>75</v>
      </c>
      <c r="Q10" s="356" t="s">
        <v>75</v>
      </c>
      <c r="R10" s="356" t="s">
        <v>75</v>
      </c>
      <c r="S10" s="356" t="s">
        <v>75</v>
      </c>
    </row>
    <row r="11" spans="1:19" ht="13" customHeight="1">
      <c r="A11" s="124"/>
      <c r="B11" s="28" t="s">
        <v>24</v>
      </c>
      <c r="C11" s="356">
        <v>7.35</v>
      </c>
      <c r="D11" s="356">
        <v>5.3</v>
      </c>
      <c r="E11" s="356">
        <v>5.08</v>
      </c>
      <c r="F11" s="356">
        <v>6.45</v>
      </c>
      <c r="G11" s="356">
        <v>4.7</v>
      </c>
      <c r="H11" s="356">
        <v>4.9000000000000004</v>
      </c>
      <c r="I11" s="356">
        <v>7.5</v>
      </c>
      <c r="J11" s="356">
        <v>7.31</v>
      </c>
      <c r="K11" s="356">
        <v>7.63</v>
      </c>
      <c r="L11" s="356">
        <v>7.63</v>
      </c>
      <c r="M11" s="356">
        <v>7.41</v>
      </c>
      <c r="N11" s="356">
        <v>7.42</v>
      </c>
      <c r="O11" s="356">
        <v>7.42</v>
      </c>
      <c r="P11" s="356">
        <v>7.29</v>
      </c>
      <c r="Q11" s="356">
        <v>7.28</v>
      </c>
      <c r="R11" s="356">
        <v>7.6663724341165729</v>
      </c>
      <c r="S11" s="356">
        <v>7.7204063772090388</v>
      </c>
    </row>
    <row r="12" spans="1:19" ht="13" customHeight="1">
      <c r="A12" s="124"/>
      <c r="B12" s="28" t="s">
        <v>25</v>
      </c>
      <c r="C12" s="356">
        <v>4.9800000000000004</v>
      </c>
      <c r="D12" s="356">
        <v>5.83</v>
      </c>
      <c r="E12" s="356">
        <v>7.02</v>
      </c>
      <c r="F12" s="356">
        <v>6.07</v>
      </c>
      <c r="G12" s="356">
        <v>6.07</v>
      </c>
      <c r="H12" s="356">
        <v>5.54</v>
      </c>
      <c r="I12" s="356">
        <v>6.22</v>
      </c>
      <c r="J12" s="356">
        <v>4.0599999999999996</v>
      </c>
      <c r="K12" s="356">
        <v>6.92</v>
      </c>
      <c r="L12" s="356">
        <v>7.48</v>
      </c>
      <c r="M12" s="356">
        <v>6.89</v>
      </c>
      <c r="N12" s="356">
        <v>6.79</v>
      </c>
      <c r="O12" s="356">
        <v>7.02</v>
      </c>
      <c r="P12" s="356">
        <v>7.25</v>
      </c>
      <c r="Q12" s="356">
        <v>7.4</v>
      </c>
      <c r="R12" s="356">
        <v>7.0770137962853052</v>
      </c>
      <c r="S12" s="356">
        <v>7.0345257200540514</v>
      </c>
    </row>
    <row r="13" spans="1:19" ht="13" customHeight="1">
      <c r="A13" s="124"/>
      <c r="B13" s="28" t="s">
        <v>29</v>
      </c>
      <c r="C13" s="356">
        <v>4.8499999999999996</v>
      </c>
      <c r="D13" s="356">
        <v>3.31</v>
      </c>
      <c r="E13" s="356">
        <v>8.5299999999999994</v>
      </c>
      <c r="F13" s="356">
        <v>4.45</v>
      </c>
      <c r="G13" s="356">
        <v>6.56</v>
      </c>
      <c r="H13" s="356">
        <v>5.14</v>
      </c>
      <c r="I13" s="356">
        <v>6.66</v>
      </c>
      <c r="J13" s="356">
        <v>6.69</v>
      </c>
      <c r="K13" s="356">
        <v>6.48</v>
      </c>
      <c r="L13" s="356">
        <v>7.01</v>
      </c>
      <c r="M13" s="356">
        <v>6.77</v>
      </c>
      <c r="N13" s="356">
        <v>6.26</v>
      </c>
      <c r="O13" s="356">
        <v>6.88</v>
      </c>
      <c r="P13" s="356">
        <v>7.38</v>
      </c>
      <c r="Q13" s="356">
        <v>7.35</v>
      </c>
      <c r="R13" s="356">
        <v>5.9494030387270573</v>
      </c>
      <c r="S13" s="356">
        <v>7.2989567198236038</v>
      </c>
    </row>
    <row r="14" spans="1:19" ht="13" customHeight="1">
      <c r="A14" s="124"/>
      <c r="B14" s="28" t="s">
        <v>30</v>
      </c>
      <c r="C14" s="356">
        <v>3.31</v>
      </c>
      <c r="D14" s="356">
        <v>3.39</v>
      </c>
      <c r="E14" s="356">
        <v>3.64</v>
      </c>
      <c r="F14" s="356">
        <v>4.6500000000000004</v>
      </c>
      <c r="G14" s="356">
        <v>4.54</v>
      </c>
      <c r="H14" s="356">
        <v>5.66</v>
      </c>
      <c r="I14" s="356">
        <v>7.01</v>
      </c>
      <c r="J14" s="356">
        <v>6.12</v>
      </c>
      <c r="K14" s="356">
        <v>6.66</v>
      </c>
      <c r="L14" s="356">
        <v>6.79</v>
      </c>
      <c r="M14" s="356">
        <v>6.74</v>
      </c>
      <c r="N14" s="356">
        <v>6.48</v>
      </c>
      <c r="O14" s="356">
        <v>6.3</v>
      </c>
      <c r="P14" s="356">
        <v>6.3</v>
      </c>
      <c r="Q14" s="356">
        <v>7.32</v>
      </c>
      <c r="R14" s="356">
        <v>7.5082181292138701</v>
      </c>
      <c r="S14" s="356">
        <v>7.4535237532742933</v>
      </c>
    </row>
    <row r="15" spans="1:19" ht="13" customHeight="1">
      <c r="A15" s="124"/>
      <c r="B15" s="28" t="s">
        <v>31</v>
      </c>
      <c r="C15" s="356">
        <v>3.3</v>
      </c>
      <c r="D15" s="356">
        <v>3.28</v>
      </c>
      <c r="E15" s="356">
        <v>3.81</v>
      </c>
      <c r="F15" s="356">
        <v>4.1100000000000003</v>
      </c>
      <c r="G15" s="356">
        <v>4.54</v>
      </c>
      <c r="H15" s="356">
        <v>3.88</v>
      </c>
      <c r="I15" s="356">
        <v>5.66</v>
      </c>
      <c r="J15" s="356">
        <v>5.83</v>
      </c>
      <c r="K15" s="356">
        <v>6.79</v>
      </c>
      <c r="L15" s="356">
        <v>5.56</v>
      </c>
      <c r="M15" s="356">
        <v>7.06</v>
      </c>
      <c r="N15" s="356">
        <v>7.23</v>
      </c>
      <c r="O15" s="356">
        <v>6.84</v>
      </c>
      <c r="P15" s="356">
        <v>7.52</v>
      </c>
      <c r="Q15" s="356">
        <v>7.41</v>
      </c>
      <c r="R15" s="356">
        <v>7.2622480631743986</v>
      </c>
      <c r="S15" s="356">
        <v>6.9674902492411928</v>
      </c>
    </row>
    <row r="16" spans="1:19" ht="13" customHeight="1">
      <c r="A16" s="124"/>
      <c r="B16" s="28" t="s">
        <v>32</v>
      </c>
      <c r="C16" s="356" t="s">
        <v>75</v>
      </c>
      <c r="D16" s="356" t="s">
        <v>75</v>
      </c>
      <c r="E16" s="356" t="s">
        <v>75</v>
      </c>
      <c r="F16" s="356" t="s">
        <v>75</v>
      </c>
      <c r="G16" s="356" t="s">
        <v>75</v>
      </c>
      <c r="H16" s="356" t="s">
        <v>75</v>
      </c>
      <c r="I16" s="356" t="s">
        <v>75</v>
      </c>
      <c r="J16" s="356" t="s">
        <v>75</v>
      </c>
      <c r="K16" s="356" t="s">
        <v>75</v>
      </c>
      <c r="L16" s="356" t="s">
        <v>75</v>
      </c>
      <c r="M16" s="356" t="s">
        <v>75</v>
      </c>
      <c r="N16" s="356" t="s">
        <v>75</v>
      </c>
      <c r="O16" s="356" t="s">
        <v>75</v>
      </c>
      <c r="P16" s="356" t="s">
        <v>75</v>
      </c>
      <c r="Q16" s="356" t="s">
        <v>75</v>
      </c>
      <c r="R16" s="356" t="s">
        <v>75</v>
      </c>
      <c r="S16" s="356" t="s">
        <v>75</v>
      </c>
    </row>
    <row r="17" spans="1:19" ht="13" customHeight="1">
      <c r="A17" s="124"/>
      <c r="B17" s="28" t="s">
        <v>33</v>
      </c>
      <c r="C17" s="356">
        <v>3.53</v>
      </c>
      <c r="D17" s="356">
        <v>3.44</v>
      </c>
      <c r="E17" s="356">
        <v>3.55</v>
      </c>
      <c r="F17" s="356">
        <v>3.58</v>
      </c>
      <c r="G17" s="356">
        <v>3.77</v>
      </c>
      <c r="H17" s="356">
        <v>4.3899999999999997</v>
      </c>
      <c r="I17" s="356">
        <v>4.76</v>
      </c>
      <c r="J17" s="356">
        <v>4.97</v>
      </c>
      <c r="K17" s="356">
        <v>6.32</v>
      </c>
      <c r="L17" s="356">
        <v>5.23</v>
      </c>
      <c r="M17" s="356">
        <v>5.87</v>
      </c>
      <c r="N17" s="356">
        <v>6.52</v>
      </c>
      <c r="O17" s="356">
        <v>6.71</v>
      </c>
      <c r="P17" s="356">
        <v>6.66</v>
      </c>
      <c r="Q17" s="356">
        <v>7.03</v>
      </c>
      <c r="R17" s="356">
        <v>7.068401533189844</v>
      </c>
      <c r="S17" s="356">
        <v>7.2679042176552464</v>
      </c>
    </row>
    <row r="18" spans="1:19" ht="13" customHeight="1">
      <c r="A18" s="124"/>
      <c r="B18" s="28" t="s">
        <v>34</v>
      </c>
      <c r="C18" s="356">
        <v>3.94</v>
      </c>
      <c r="D18" s="356">
        <v>3.3</v>
      </c>
      <c r="E18" s="356">
        <v>3.33</v>
      </c>
      <c r="F18" s="356">
        <v>3.55</v>
      </c>
      <c r="G18" s="356">
        <v>3.61</v>
      </c>
      <c r="H18" s="356">
        <v>4.17</v>
      </c>
      <c r="I18" s="356">
        <v>4.4800000000000004</v>
      </c>
      <c r="J18" s="356">
        <v>4.78</v>
      </c>
      <c r="K18" s="356">
        <v>5</v>
      </c>
      <c r="L18" s="356">
        <v>5.46</v>
      </c>
      <c r="M18" s="356">
        <v>5.62</v>
      </c>
      <c r="N18" s="356">
        <v>6.31</v>
      </c>
      <c r="O18" s="356">
        <v>6.08</v>
      </c>
      <c r="P18" s="356">
        <v>6.17</v>
      </c>
      <c r="Q18" s="356">
        <v>6.82</v>
      </c>
      <c r="R18" s="356">
        <v>7.031150433124882</v>
      </c>
      <c r="S18" s="356">
        <v>6.9604986999098069</v>
      </c>
    </row>
    <row r="19" spans="1:19" ht="13" customHeight="1">
      <c r="A19" s="124"/>
      <c r="B19" s="28" t="s">
        <v>35</v>
      </c>
      <c r="C19" s="356">
        <v>1.51</v>
      </c>
      <c r="D19" s="356">
        <v>2.0099999999999998</v>
      </c>
      <c r="E19" s="356">
        <v>2.7</v>
      </c>
      <c r="F19" s="356">
        <v>3.63</v>
      </c>
      <c r="G19" s="356">
        <v>4.78</v>
      </c>
      <c r="H19" s="356">
        <v>5.8</v>
      </c>
      <c r="I19" s="356">
        <v>4.88</v>
      </c>
      <c r="J19" s="356">
        <v>3.45</v>
      </c>
      <c r="K19" s="356">
        <v>5.1100000000000003</v>
      </c>
      <c r="L19" s="356">
        <v>4.74</v>
      </c>
      <c r="M19" s="356">
        <v>5.63</v>
      </c>
      <c r="N19" s="356">
        <v>5.77</v>
      </c>
      <c r="O19" s="356">
        <v>5.54</v>
      </c>
      <c r="P19" s="356">
        <v>6.05</v>
      </c>
      <c r="Q19" s="356">
        <v>6.91</v>
      </c>
      <c r="R19" s="356">
        <v>7.1687282888879977</v>
      </c>
      <c r="S19" s="356">
        <v>7.0943549195431199</v>
      </c>
    </row>
    <row r="20" spans="1:19" ht="13" customHeight="1">
      <c r="A20" s="124"/>
      <c r="B20" s="28" t="s">
        <v>36</v>
      </c>
      <c r="C20" s="356">
        <v>1.7</v>
      </c>
      <c r="D20" s="356">
        <v>2.2200000000000002</v>
      </c>
      <c r="E20" s="356">
        <v>2.67</v>
      </c>
      <c r="F20" s="356">
        <v>3.58</v>
      </c>
      <c r="G20" s="356">
        <v>5.54</v>
      </c>
      <c r="H20" s="356">
        <v>5.52</v>
      </c>
      <c r="I20" s="356">
        <v>3.43</v>
      </c>
      <c r="J20" s="356">
        <v>3.6</v>
      </c>
      <c r="K20" s="356">
        <v>5.03</v>
      </c>
      <c r="L20" s="356">
        <v>4.8</v>
      </c>
      <c r="M20" s="356">
        <v>5.47</v>
      </c>
      <c r="N20" s="356">
        <v>6.33</v>
      </c>
      <c r="O20" s="356">
        <v>5.83</v>
      </c>
      <c r="P20" s="356">
        <v>5.84</v>
      </c>
      <c r="Q20" s="356">
        <v>6.86</v>
      </c>
      <c r="R20" s="356">
        <v>6.7350364472495325</v>
      </c>
      <c r="S20" s="356">
        <v>6.8631146718679288</v>
      </c>
    </row>
    <row r="21" spans="1:19" ht="13" customHeight="1">
      <c r="A21" s="124"/>
      <c r="B21" s="28" t="s">
        <v>37</v>
      </c>
      <c r="C21" s="356">
        <v>2.25</v>
      </c>
      <c r="D21" s="356">
        <v>2.35</v>
      </c>
      <c r="E21" s="356">
        <v>2.72</v>
      </c>
      <c r="F21" s="356">
        <v>2.5</v>
      </c>
      <c r="G21" s="356">
        <v>2.93</v>
      </c>
      <c r="H21" s="356">
        <v>3.88</v>
      </c>
      <c r="I21" s="356">
        <v>4.55</v>
      </c>
      <c r="J21" s="356">
        <v>5.35</v>
      </c>
      <c r="K21" s="356">
        <v>5.0599999999999996</v>
      </c>
      <c r="L21" s="356">
        <v>5.04</v>
      </c>
      <c r="M21" s="356">
        <v>5.92</v>
      </c>
      <c r="N21" s="356">
        <v>6.13</v>
      </c>
      <c r="O21" s="356">
        <v>4.76</v>
      </c>
      <c r="P21" s="356">
        <v>6.19</v>
      </c>
      <c r="Q21" s="356">
        <v>6.96</v>
      </c>
      <c r="R21" s="356">
        <v>7.2101890611386432</v>
      </c>
      <c r="S21" s="356">
        <v>7.1165263841127908</v>
      </c>
    </row>
    <row r="22" spans="1:19" ht="13" customHeight="1">
      <c r="A22" s="124"/>
      <c r="B22" s="28" t="s">
        <v>38</v>
      </c>
      <c r="C22" s="356">
        <v>2.4900000000000002</v>
      </c>
      <c r="D22" s="356">
        <v>3.27</v>
      </c>
      <c r="E22" s="356">
        <v>3.12</v>
      </c>
      <c r="F22" s="356">
        <v>2.21</v>
      </c>
      <c r="G22" s="356">
        <v>3.37</v>
      </c>
      <c r="H22" s="356">
        <v>3.89</v>
      </c>
      <c r="I22" s="356">
        <v>5.7</v>
      </c>
      <c r="J22" s="356">
        <v>0</v>
      </c>
      <c r="K22" s="356">
        <v>5.73</v>
      </c>
      <c r="L22" s="356">
        <v>5.29</v>
      </c>
      <c r="M22" s="356">
        <v>6.22</v>
      </c>
      <c r="N22" s="356">
        <v>6.49</v>
      </c>
      <c r="O22" s="356">
        <v>6.43</v>
      </c>
      <c r="P22" s="356">
        <v>6.16</v>
      </c>
      <c r="Q22" s="356">
        <v>7.38</v>
      </c>
      <c r="R22" s="356">
        <v>6.054283212480903</v>
      </c>
      <c r="S22" s="356">
        <v>6.9879085327866832</v>
      </c>
    </row>
    <row r="23" spans="1:19" ht="13" customHeight="1">
      <c r="A23" s="124"/>
      <c r="B23" s="28" t="s">
        <v>39</v>
      </c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 t="s">
        <v>75</v>
      </c>
      <c r="P23" s="356" t="s">
        <v>75</v>
      </c>
      <c r="Q23" s="356" t="s">
        <v>75</v>
      </c>
      <c r="R23" s="356" t="s">
        <v>75</v>
      </c>
      <c r="S23" s="356" t="s">
        <v>75</v>
      </c>
    </row>
    <row r="24" spans="1:19" ht="13" customHeight="1">
      <c r="A24" s="124"/>
      <c r="B24" s="28" t="s">
        <v>40</v>
      </c>
      <c r="C24" s="356">
        <v>4.28</v>
      </c>
      <c r="D24" s="356">
        <v>4.08</v>
      </c>
      <c r="E24" s="356">
        <v>4.47</v>
      </c>
      <c r="F24" s="356">
        <v>5.72</v>
      </c>
      <c r="G24" s="356">
        <v>6.17</v>
      </c>
      <c r="H24" s="356">
        <v>6.22</v>
      </c>
      <c r="I24" s="356">
        <v>5.63</v>
      </c>
      <c r="J24" s="356">
        <v>2.64</v>
      </c>
      <c r="K24" s="356">
        <v>5.79</v>
      </c>
      <c r="L24" s="356">
        <v>5.24</v>
      </c>
      <c r="M24" s="356">
        <v>4.88</v>
      </c>
      <c r="N24" s="356">
        <v>4.9000000000000004</v>
      </c>
      <c r="O24" s="356">
        <v>6.11</v>
      </c>
      <c r="P24" s="356">
        <v>5.55</v>
      </c>
      <c r="Q24" s="356">
        <v>6.02</v>
      </c>
      <c r="R24" s="356">
        <v>6.2859310866278602</v>
      </c>
      <c r="S24" s="356">
        <v>6.2832625746978854</v>
      </c>
    </row>
    <row r="25" spans="1:19" ht="13" customHeight="1">
      <c r="A25" s="124"/>
      <c r="B25" s="123" t="s">
        <v>41</v>
      </c>
      <c r="C25" s="356">
        <v>2.65</v>
      </c>
      <c r="D25" s="356">
        <v>3.28</v>
      </c>
      <c r="E25" s="356">
        <v>4</v>
      </c>
      <c r="F25" s="356">
        <v>5.51</v>
      </c>
      <c r="G25" s="356">
        <v>4.83</v>
      </c>
      <c r="H25" s="356">
        <v>5.64</v>
      </c>
      <c r="I25" s="356">
        <v>4.66</v>
      </c>
      <c r="J25" s="356">
        <v>5.38</v>
      </c>
      <c r="K25" s="356">
        <v>5.41</v>
      </c>
      <c r="L25" s="356">
        <v>5.19</v>
      </c>
      <c r="M25" s="356">
        <v>4.92</v>
      </c>
      <c r="N25" s="356">
        <v>5.33</v>
      </c>
      <c r="O25" s="356">
        <v>5.64</v>
      </c>
      <c r="P25" s="356">
        <v>5.95</v>
      </c>
      <c r="Q25" s="356">
        <v>6.17</v>
      </c>
      <c r="R25" s="356">
        <v>6.2629641529172799</v>
      </c>
      <c r="S25" s="356">
        <v>6.3058181253569554</v>
      </c>
    </row>
    <row r="26" spans="1:19" ht="13" customHeight="1">
      <c r="A26" s="124"/>
      <c r="B26" s="29" t="s">
        <v>44</v>
      </c>
      <c r="C26" s="356">
        <v>3.78</v>
      </c>
      <c r="D26" s="356">
        <v>4.16</v>
      </c>
      <c r="E26" s="356">
        <v>5.24</v>
      </c>
      <c r="F26" s="356">
        <v>5.33</v>
      </c>
      <c r="G26" s="356">
        <v>4.3899999999999997</v>
      </c>
      <c r="H26" s="356">
        <v>5.77</v>
      </c>
      <c r="I26" s="356">
        <v>7.02</v>
      </c>
      <c r="J26" s="356">
        <v>5.84</v>
      </c>
      <c r="K26" s="356">
        <v>5.98</v>
      </c>
      <c r="L26" s="356">
        <v>4.97</v>
      </c>
      <c r="M26" s="356">
        <v>5.33</v>
      </c>
      <c r="N26" s="356">
        <v>6.17</v>
      </c>
      <c r="O26" s="356">
        <v>5.73</v>
      </c>
      <c r="P26" s="356">
        <v>5.78</v>
      </c>
      <c r="Q26" s="356">
        <v>6.13</v>
      </c>
      <c r="R26" s="356">
        <v>6.738313328549201</v>
      </c>
      <c r="S26" s="356">
        <v>6.7858427556917746</v>
      </c>
    </row>
    <row r="27" spans="1:19" ht="13" customHeight="1">
      <c r="A27" s="124"/>
      <c r="B27" s="259" t="s">
        <v>45</v>
      </c>
      <c r="C27" s="356">
        <v>4.07</v>
      </c>
      <c r="D27" s="356">
        <v>4.1399999999999997</v>
      </c>
      <c r="E27" s="356">
        <v>4.5599999999999996</v>
      </c>
      <c r="F27" s="356">
        <v>4.62</v>
      </c>
      <c r="G27" s="356">
        <v>3.43</v>
      </c>
      <c r="H27" s="356">
        <v>3.79</v>
      </c>
      <c r="I27" s="356">
        <v>4.2699999999999996</v>
      </c>
      <c r="J27" s="356">
        <v>5.55</v>
      </c>
      <c r="K27" s="356">
        <v>5.42</v>
      </c>
      <c r="L27" s="356">
        <v>5.47</v>
      </c>
      <c r="M27" s="356">
        <v>4.96</v>
      </c>
      <c r="N27" s="356">
        <v>5.42</v>
      </c>
      <c r="O27" s="356">
        <v>6.19</v>
      </c>
      <c r="P27" s="356">
        <v>6.63</v>
      </c>
      <c r="Q27" s="356">
        <v>7.11</v>
      </c>
      <c r="R27" s="356">
        <v>6.1097939665970991</v>
      </c>
      <c r="S27" s="356">
        <v>6.5528717293057772</v>
      </c>
    </row>
    <row r="28" spans="1:19" ht="13" customHeight="1">
      <c r="A28" s="58"/>
      <c r="B28" s="29" t="s">
        <v>46</v>
      </c>
      <c r="C28" s="356" t="s">
        <v>75</v>
      </c>
      <c r="D28" s="356" t="s">
        <v>75</v>
      </c>
      <c r="E28" s="356" t="s">
        <v>75</v>
      </c>
      <c r="F28" s="356" t="s">
        <v>75</v>
      </c>
      <c r="G28" s="356" t="s">
        <v>75</v>
      </c>
      <c r="H28" s="356" t="s">
        <v>75</v>
      </c>
      <c r="I28" s="356" t="s">
        <v>75</v>
      </c>
      <c r="J28" s="356" t="s">
        <v>75</v>
      </c>
      <c r="K28" s="356" t="s">
        <v>75</v>
      </c>
      <c r="L28" s="356" t="s">
        <v>75</v>
      </c>
      <c r="M28" s="356" t="s">
        <v>75</v>
      </c>
      <c r="N28" s="356" t="s">
        <v>75</v>
      </c>
      <c r="O28" s="356" t="s">
        <v>75</v>
      </c>
      <c r="P28" s="356" t="s">
        <v>75</v>
      </c>
      <c r="Q28" s="356" t="s">
        <v>75</v>
      </c>
      <c r="R28" s="356" t="s">
        <v>75</v>
      </c>
      <c r="S28" s="356" t="s">
        <v>75</v>
      </c>
    </row>
    <row r="29" spans="1:19" ht="13" customHeight="1">
      <c r="A29" s="59"/>
      <c r="B29" s="60" t="s">
        <v>47</v>
      </c>
      <c r="C29" s="356" t="s">
        <v>75</v>
      </c>
      <c r="D29" s="356" t="s">
        <v>75</v>
      </c>
      <c r="E29" s="356" t="s">
        <v>75</v>
      </c>
      <c r="F29" s="356" t="s">
        <v>75</v>
      </c>
      <c r="G29" s="356" t="s">
        <v>75</v>
      </c>
      <c r="H29" s="356" t="s">
        <v>75</v>
      </c>
      <c r="I29" s="356" t="s">
        <v>75</v>
      </c>
      <c r="J29" s="356" t="s">
        <v>75</v>
      </c>
      <c r="K29" s="356" t="s">
        <v>75</v>
      </c>
      <c r="L29" s="356" t="s">
        <v>75</v>
      </c>
      <c r="M29" s="356" t="s">
        <v>75</v>
      </c>
      <c r="N29" s="356" t="s">
        <v>75</v>
      </c>
      <c r="O29" s="356" t="s">
        <v>75</v>
      </c>
      <c r="P29" s="356" t="s">
        <v>75</v>
      </c>
      <c r="Q29" s="356" t="s">
        <v>75</v>
      </c>
      <c r="R29" s="356" t="s">
        <v>75</v>
      </c>
      <c r="S29" s="356" t="s">
        <v>75</v>
      </c>
    </row>
    <row r="30" spans="1:19" ht="13" customHeight="1">
      <c r="A30" s="69"/>
      <c r="B30" s="69" t="s">
        <v>48</v>
      </c>
      <c r="C30" s="356" t="s">
        <v>75</v>
      </c>
      <c r="D30" s="356" t="s">
        <v>75</v>
      </c>
      <c r="E30" s="356" t="s">
        <v>75</v>
      </c>
      <c r="F30" s="356" t="s">
        <v>75</v>
      </c>
      <c r="G30" s="356" t="s">
        <v>75</v>
      </c>
      <c r="H30" s="356" t="s">
        <v>75</v>
      </c>
      <c r="I30" s="356" t="s">
        <v>75</v>
      </c>
      <c r="J30" s="356" t="s">
        <v>75</v>
      </c>
      <c r="K30" s="356" t="s">
        <v>75</v>
      </c>
      <c r="L30" s="356" t="s">
        <v>75</v>
      </c>
      <c r="M30" s="356" t="s">
        <v>75</v>
      </c>
      <c r="N30" s="356" t="s">
        <v>75</v>
      </c>
      <c r="O30" s="356" t="s">
        <v>75</v>
      </c>
      <c r="P30" s="356" t="s">
        <v>75</v>
      </c>
      <c r="Q30" s="356" t="s">
        <v>75</v>
      </c>
      <c r="R30" s="356" t="s">
        <v>75</v>
      </c>
      <c r="S30" s="356" t="s">
        <v>75</v>
      </c>
    </row>
    <row r="31" spans="1:19" ht="13" customHeight="1" thickBot="1">
      <c r="A31" s="64"/>
      <c r="B31" s="773" t="s">
        <v>49</v>
      </c>
      <c r="C31" s="774" t="s">
        <v>75</v>
      </c>
      <c r="D31" s="774" t="s">
        <v>75</v>
      </c>
      <c r="E31" s="774" t="s">
        <v>75</v>
      </c>
      <c r="F31" s="774" t="s">
        <v>75</v>
      </c>
      <c r="G31" s="774" t="s">
        <v>75</v>
      </c>
      <c r="H31" s="774" t="s">
        <v>75</v>
      </c>
      <c r="I31" s="774" t="s">
        <v>75</v>
      </c>
      <c r="J31" s="774" t="s">
        <v>75</v>
      </c>
      <c r="K31" s="774" t="s">
        <v>75</v>
      </c>
      <c r="L31" s="774" t="s">
        <v>75</v>
      </c>
      <c r="M31" s="774" t="s">
        <v>75</v>
      </c>
      <c r="N31" s="774" t="s">
        <v>75</v>
      </c>
      <c r="O31" s="774" t="s">
        <v>75</v>
      </c>
      <c r="P31" s="774" t="s">
        <v>75</v>
      </c>
      <c r="Q31" s="774" t="s">
        <v>75</v>
      </c>
      <c r="R31" s="774" t="s">
        <v>75</v>
      </c>
      <c r="S31" s="774" t="s">
        <v>75</v>
      </c>
    </row>
    <row r="32" spans="1:19" ht="9" customHeight="1">
      <c r="A32" s="999" t="s">
        <v>538</v>
      </c>
      <c r="B32" s="1001"/>
      <c r="C32" s="1028"/>
      <c r="D32" s="1028"/>
      <c r="E32" s="1028"/>
      <c r="F32" s="1028"/>
      <c r="G32" s="1028"/>
      <c r="H32" s="1028"/>
      <c r="I32" s="1028"/>
      <c r="J32" s="339"/>
      <c r="K32" s="339"/>
      <c r="L32" s="339"/>
      <c r="M32" s="339"/>
      <c r="N32" s="339"/>
      <c r="O32" s="339"/>
      <c r="P32" s="339"/>
      <c r="Q32" s="339"/>
      <c r="R32" s="339"/>
      <c r="S32" s="339"/>
    </row>
    <row r="33" spans="1:19" ht="9" customHeight="1">
      <c r="A33" s="999" t="s">
        <v>367</v>
      </c>
      <c r="B33" s="1001"/>
      <c r="C33" s="1028"/>
      <c r="D33" s="1028"/>
      <c r="E33" s="1028"/>
      <c r="F33" s="1028"/>
      <c r="G33" s="1028"/>
      <c r="H33" s="1028"/>
      <c r="I33" s="1028"/>
      <c r="J33" s="339"/>
      <c r="K33" s="339"/>
      <c r="L33" s="339"/>
      <c r="M33" s="339"/>
      <c r="N33" s="339"/>
      <c r="O33" s="339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8"/>
      <c r="D34" s="1028"/>
      <c r="E34" s="1028"/>
      <c r="F34" s="1028"/>
      <c r="G34" s="1028"/>
      <c r="H34" s="1028"/>
      <c r="I34" s="1028"/>
      <c r="J34" s="339"/>
      <c r="K34" s="339"/>
      <c r="L34" s="339"/>
      <c r="M34" s="339"/>
      <c r="N34" s="339"/>
      <c r="O34" s="339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3">
    <tabColor theme="9" tint="0.59999389629810485"/>
  </sheetPr>
  <dimension ref="A2:S6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7.796875" style="123" customWidth="1"/>
    <col min="21" max="16384" width="7" style="123"/>
  </cols>
  <sheetData>
    <row r="2" spans="1:19" ht="13" customHeight="1">
      <c r="A2" s="343" t="s">
        <v>428</v>
      </c>
      <c r="B2" s="344"/>
    </row>
    <row r="3" spans="1:19" ht="13" customHeight="1">
      <c r="A3" s="345" t="s">
        <v>238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96</v>
      </c>
      <c r="B6" s="1179"/>
      <c r="C6" s="772">
        <f t="shared" ref="C6:M6" si="0">(C8+C9+C10+C11+C12+C13+C14+C15+C16+C17+C18+C19+C20+C21+C22+C23+C24+C25+C26+C27+C28+C29+C30+C31)</f>
        <v>3010724</v>
      </c>
      <c r="D6" s="772">
        <f t="shared" si="0"/>
        <v>3073855</v>
      </c>
      <c r="E6" s="772">
        <f t="shared" si="0"/>
        <v>3115772</v>
      </c>
      <c r="F6" s="772">
        <f t="shared" si="0"/>
        <v>3151406</v>
      </c>
      <c r="G6" s="772">
        <f t="shared" si="0"/>
        <v>3256809</v>
      </c>
      <c r="H6" s="772">
        <f t="shared" si="0"/>
        <v>3254412</v>
      </c>
      <c r="I6" s="772">
        <f t="shared" si="0"/>
        <v>3263254</v>
      </c>
      <c r="J6" s="772">
        <f t="shared" si="0"/>
        <v>2987315</v>
      </c>
      <c r="K6" s="772">
        <f t="shared" si="0"/>
        <v>3846115</v>
      </c>
      <c r="L6" s="772">
        <f t="shared" si="0"/>
        <v>3173016</v>
      </c>
      <c r="M6" s="772">
        <f t="shared" si="0"/>
        <v>3200715</v>
      </c>
      <c r="N6" s="772">
        <f t="shared" ref="N6:S6" si="1">(N8+N9+N10+N11+N12+N13+N14+N15+N16+N17+N18+N19+N20+N21+N22+N23+N24+N25+N26+N27+N28+N29+N30+N31)</f>
        <v>3104911</v>
      </c>
      <c r="O6" s="772">
        <f t="shared" si="1"/>
        <v>3217254</v>
      </c>
      <c r="P6" s="772">
        <f t="shared" si="1"/>
        <v>3215742</v>
      </c>
      <c r="Q6" s="772">
        <f t="shared" si="1"/>
        <v>3269537.5</v>
      </c>
      <c r="R6" s="772">
        <f t="shared" si="1"/>
        <v>3270742</v>
      </c>
      <c r="S6" s="772">
        <f t="shared" si="1"/>
        <v>3342910.4624576</v>
      </c>
    </row>
    <row r="7" spans="1:19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19" ht="13" customHeight="1">
      <c r="A8" s="124"/>
      <c r="B8" s="28" t="s">
        <v>21</v>
      </c>
      <c r="C8" s="332">
        <v>15890</v>
      </c>
      <c r="D8" s="332">
        <v>13500</v>
      </c>
      <c r="E8" s="332">
        <v>14900</v>
      </c>
      <c r="F8" s="332">
        <v>17100</v>
      </c>
      <c r="G8" s="332">
        <v>18200</v>
      </c>
      <c r="H8" s="332">
        <v>20593</v>
      </c>
      <c r="I8" s="332">
        <v>20030</v>
      </c>
      <c r="J8" s="332">
        <v>18590</v>
      </c>
      <c r="K8" s="332">
        <v>31639</v>
      </c>
      <c r="L8" s="332">
        <v>31980</v>
      </c>
      <c r="M8" s="278">
        <v>28566</v>
      </c>
      <c r="N8" s="278">
        <v>29748</v>
      </c>
      <c r="O8" s="278">
        <v>30480</v>
      </c>
      <c r="P8" s="278">
        <v>29540</v>
      </c>
      <c r="Q8" s="278">
        <v>30010</v>
      </c>
      <c r="R8" s="278">
        <v>29015</v>
      </c>
      <c r="S8" s="278">
        <v>30512</v>
      </c>
    </row>
    <row r="9" spans="1:19" ht="13" customHeight="1">
      <c r="A9" s="124"/>
      <c r="B9" s="28" t="s">
        <v>22</v>
      </c>
      <c r="C9" s="332">
        <v>173054</v>
      </c>
      <c r="D9" s="332">
        <v>174000</v>
      </c>
      <c r="E9" s="332">
        <v>174958</v>
      </c>
      <c r="F9" s="332">
        <v>171344</v>
      </c>
      <c r="G9" s="332">
        <v>193831</v>
      </c>
      <c r="H9" s="333">
        <v>198118</v>
      </c>
      <c r="I9" s="333">
        <v>199520</v>
      </c>
      <c r="J9" s="333">
        <v>140298</v>
      </c>
      <c r="K9" s="333">
        <v>179945</v>
      </c>
      <c r="L9" s="333">
        <v>186647</v>
      </c>
      <c r="M9" s="656">
        <v>191114</v>
      </c>
      <c r="N9" s="656">
        <v>159009</v>
      </c>
      <c r="O9" s="656">
        <v>169531</v>
      </c>
      <c r="P9" s="656">
        <v>170860</v>
      </c>
      <c r="Q9" s="656">
        <v>167980</v>
      </c>
      <c r="R9" s="656">
        <v>157860</v>
      </c>
      <c r="S9" s="656">
        <v>177302.46245759999</v>
      </c>
    </row>
    <row r="10" spans="1:19" ht="13" customHeight="1">
      <c r="A10" s="124"/>
      <c r="B10" s="28" t="s">
        <v>23</v>
      </c>
      <c r="C10" s="332">
        <v>62000</v>
      </c>
      <c r="D10" s="332">
        <v>58400</v>
      </c>
      <c r="E10" s="332">
        <v>66583</v>
      </c>
      <c r="F10" s="332">
        <v>79393</v>
      </c>
      <c r="G10" s="332">
        <v>81100</v>
      </c>
      <c r="H10" s="333">
        <v>79495</v>
      </c>
      <c r="I10" s="333">
        <v>80365</v>
      </c>
      <c r="J10" s="333">
        <v>56964</v>
      </c>
      <c r="K10" s="333">
        <v>67510</v>
      </c>
      <c r="L10" s="333">
        <v>69264</v>
      </c>
      <c r="M10" s="333">
        <v>72480</v>
      </c>
      <c r="N10" s="333">
        <v>88160</v>
      </c>
      <c r="O10" s="333">
        <v>68810</v>
      </c>
      <c r="P10" s="333">
        <v>74560</v>
      </c>
      <c r="Q10" s="333">
        <v>73428</v>
      </c>
      <c r="R10" s="333">
        <v>70227</v>
      </c>
      <c r="S10" s="333">
        <v>71922</v>
      </c>
    </row>
    <row r="11" spans="1:19" ht="13" customHeight="1">
      <c r="A11" s="124"/>
      <c r="B11" s="28" t="s">
        <v>24</v>
      </c>
      <c r="C11" s="332">
        <v>160798</v>
      </c>
      <c r="D11" s="332">
        <v>160465</v>
      </c>
      <c r="E11" s="332">
        <v>162269</v>
      </c>
      <c r="F11" s="332">
        <v>162444</v>
      </c>
      <c r="G11" s="332">
        <v>161442</v>
      </c>
      <c r="H11" s="333">
        <v>159466</v>
      </c>
      <c r="I11" s="333">
        <v>159681</v>
      </c>
      <c r="J11" s="332">
        <v>162069</v>
      </c>
      <c r="K11" s="332">
        <v>157211</v>
      </c>
      <c r="L11" s="332">
        <v>119141</v>
      </c>
      <c r="M11" s="278">
        <v>111419</v>
      </c>
      <c r="N11" s="278">
        <v>116911</v>
      </c>
      <c r="O11" s="278">
        <v>113018</v>
      </c>
      <c r="P11" s="278">
        <v>113664</v>
      </c>
      <c r="Q11" s="278">
        <v>114462</v>
      </c>
      <c r="R11" s="278">
        <v>114850</v>
      </c>
      <c r="S11" s="278">
        <v>110020</v>
      </c>
    </row>
    <row r="12" spans="1:19" ht="13" customHeight="1">
      <c r="A12" s="124"/>
      <c r="B12" s="28" t="s">
        <v>25</v>
      </c>
      <c r="C12" s="332">
        <v>202298</v>
      </c>
      <c r="D12" s="332">
        <v>215757</v>
      </c>
      <c r="E12" s="332">
        <v>239461</v>
      </c>
      <c r="F12" s="332">
        <v>249820</v>
      </c>
      <c r="G12" s="332">
        <v>250340</v>
      </c>
      <c r="H12" s="332">
        <v>245535</v>
      </c>
      <c r="I12" s="332">
        <v>255432</v>
      </c>
      <c r="J12" s="332">
        <v>251689</v>
      </c>
      <c r="K12" s="332">
        <v>278439</v>
      </c>
      <c r="L12" s="332">
        <v>304430</v>
      </c>
      <c r="M12" s="278">
        <v>304105</v>
      </c>
      <c r="N12" s="278">
        <v>287457</v>
      </c>
      <c r="O12" s="278">
        <v>297734</v>
      </c>
      <c r="P12" s="278">
        <v>277982</v>
      </c>
      <c r="Q12" s="278">
        <v>288252</v>
      </c>
      <c r="R12" s="278">
        <v>288467</v>
      </c>
      <c r="S12" s="278">
        <v>292447</v>
      </c>
    </row>
    <row r="13" spans="1:19" ht="13" customHeight="1">
      <c r="A13" s="124"/>
      <c r="B13" s="28" t="s">
        <v>29</v>
      </c>
      <c r="C13" s="332">
        <v>45553</v>
      </c>
      <c r="D13" s="332">
        <v>50500</v>
      </c>
      <c r="E13" s="332">
        <v>53874</v>
      </c>
      <c r="F13" s="332">
        <v>58488</v>
      </c>
      <c r="G13" s="332">
        <v>59100</v>
      </c>
      <c r="H13" s="332">
        <v>64896</v>
      </c>
      <c r="I13" s="332">
        <v>70916</v>
      </c>
      <c r="J13" s="332">
        <v>71548</v>
      </c>
      <c r="K13" s="332">
        <v>74617</v>
      </c>
      <c r="L13" s="332">
        <v>75528</v>
      </c>
      <c r="M13" s="332">
        <v>77261</v>
      </c>
      <c r="N13" s="332">
        <v>84502</v>
      </c>
      <c r="O13" s="332">
        <v>85690</v>
      </c>
      <c r="P13" s="332">
        <v>83710</v>
      </c>
      <c r="Q13" s="332">
        <v>88090</v>
      </c>
      <c r="R13" s="332">
        <v>89099</v>
      </c>
      <c r="S13" s="332">
        <v>92127</v>
      </c>
    </row>
    <row r="14" spans="1:19" ht="13" customHeight="1">
      <c r="A14" s="124"/>
      <c r="B14" s="28" t="s">
        <v>30</v>
      </c>
      <c r="C14" s="332">
        <v>171696</v>
      </c>
      <c r="D14" s="332">
        <v>165436</v>
      </c>
      <c r="E14" s="332">
        <v>162067</v>
      </c>
      <c r="F14" s="332">
        <v>174756</v>
      </c>
      <c r="G14" s="332">
        <v>181032</v>
      </c>
      <c r="H14" s="333">
        <v>180997</v>
      </c>
      <c r="I14" s="333">
        <v>181021</v>
      </c>
      <c r="J14" s="333">
        <v>182009</v>
      </c>
      <c r="K14" s="333">
        <v>185348</v>
      </c>
      <c r="L14" s="333">
        <v>179640</v>
      </c>
      <c r="M14" s="278">
        <v>184777</v>
      </c>
      <c r="N14" s="278">
        <v>174016</v>
      </c>
      <c r="O14" s="278">
        <v>170334</v>
      </c>
      <c r="P14" s="278">
        <v>172620</v>
      </c>
      <c r="Q14" s="278">
        <v>171477</v>
      </c>
      <c r="R14" s="278">
        <v>170544</v>
      </c>
      <c r="S14" s="278">
        <v>171027</v>
      </c>
    </row>
    <row r="15" spans="1:19" ht="13" customHeight="1">
      <c r="A15" s="124"/>
      <c r="B15" s="28" t="s">
        <v>31</v>
      </c>
      <c r="C15" s="332">
        <v>417780</v>
      </c>
      <c r="D15" s="332">
        <v>415000</v>
      </c>
      <c r="E15" s="332">
        <v>391175</v>
      </c>
      <c r="F15" s="332">
        <v>390670</v>
      </c>
      <c r="G15" s="332">
        <v>395300</v>
      </c>
      <c r="H15" s="333">
        <v>402985</v>
      </c>
      <c r="I15" s="333">
        <v>404507</v>
      </c>
      <c r="J15" s="333">
        <v>455740</v>
      </c>
      <c r="K15" s="333">
        <v>430570</v>
      </c>
      <c r="L15" s="333">
        <v>457793</v>
      </c>
      <c r="M15" s="278">
        <v>462797</v>
      </c>
      <c r="N15" s="278">
        <v>450072</v>
      </c>
      <c r="O15" s="278">
        <v>460253</v>
      </c>
      <c r="P15" s="278">
        <v>469546</v>
      </c>
      <c r="Q15" s="278">
        <v>464899.5</v>
      </c>
      <c r="R15" s="278">
        <v>470025</v>
      </c>
      <c r="S15" s="278">
        <v>490151</v>
      </c>
    </row>
    <row r="16" spans="1:19" ht="13" customHeight="1">
      <c r="A16" s="124"/>
      <c r="B16" s="28" t="s">
        <v>32</v>
      </c>
      <c r="C16" s="332">
        <v>22684</v>
      </c>
      <c r="D16" s="334">
        <v>21690</v>
      </c>
      <c r="E16" s="334">
        <v>21548</v>
      </c>
      <c r="F16" s="334">
        <v>22290</v>
      </c>
      <c r="G16" s="334">
        <v>30790</v>
      </c>
      <c r="H16" s="333">
        <v>32800</v>
      </c>
      <c r="I16" s="333">
        <v>32998</v>
      </c>
      <c r="J16" s="333">
        <v>36673</v>
      </c>
      <c r="K16" s="333">
        <v>34648</v>
      </c>
      <c r="L16" s="333">
        <v>44196</v>
      </c>
      <c r="M16" s="333">
        <v>48256</v>
      </c>
      <c r="N16" s="333">
        <v>51510</v>
      </c>
      <c r="O16" s="333">
        <v>54124</v>
      </c>
      <c r="P16" s="333">
        <v>66840</v>
      </c>
      <c r="Q16" s="333">
        <v>102767</v>
      </c>
      <c r="R16" s="333">
        <v>101225</v>
      </c>
      <c r="S16" s="333">
        <v>99656</v>
      </c>
    </row>
    <row r="17" spans="1:19" ht="13" customHeight="1">
      <c r="A17" s="124"/>
      <c r="B17" s="28" t="s">
        <v>33</v>
      </c>
      <c r="C17" s="332">
        <v>352051</v>
      </c>
      <c r="D17" s="332">
        <v>388866</v>
      </c>
      <c r="E17" s="332">
        <v>407065</v>
      </c>
      <c r="F17" s="332">
        <v>379247</v>
      </c>
      <c r="G17" s="332">
        <v>380150</v>
      </c>
      <c r="H17" s="333">
        <v>371476</v>
      </c>
      <c r="I17" s="333">
        <v>339405</v>
      </c>
      <c r="J17" s="333">
        <v>219320</v>
      </c>
      <c r="K17" s="333">
        <v>318436</v>
      </c>
      <c r="L17" s="333">
        <v>392998</v>
      </c>
      <c r="M17" s="278">
        <v>402607</v>
      </c>
      <c r="N17" s="278">
        <v>403917</v>
      </c>
      <c r="O17" s="278">
        <v>405230</v>
      </c>
      <c r="P17" s="278">
        <v>406220</v>
      </c>
      <c r="Q17" s="278">
        <v>405725</v>
      </c>
      <c r="R17" s="278">
        <v>402365</v>
      </c>
      <c r="S17" s="278">
        <v>405632</v>
      </c>
    </row>
    <row r="18" spans="1:19" ht="13" customHeight="1">
      <c r="A18" s="124"/>
      <c r="B18" s="28" t="s">
        <v>34</v>
      </c>
      <c r="C18" s="332">
        <v>119154</v>
      </c>
      <c r="D18" s="332">
        <v>117838</v>
      </c>
      <c r="E18" s="332">
        <v>122330</v>
      </c>
      <c r="F18" s="332">
        <v>123587</v>
      </c>
      <c r="G18" s="332">
        <v>124821</v>
      </c>
      <c r="H18" s="333">
        <v>127325</v>
      </c>
      <c r="I18" s="333">
        <v>129039</v>
      </c>
      <c r="J18" s="333">
        <v>110339</v>
      </c>
      <c r="K18" s="333">
        <v>98671</v>
      </c>
      <c r="L18" s="333">
        <v>89157</v>
      </c>
      <c r="M18" s="278">
        <v>89872</v>
      </c>
      <c r="N18" s="278">
        <v>51355</v>
      </c>
      <c r="O18" s="278">
        <v>51993</v>
      </c>
      <c r="P18" s="278">
        <v>55140</v>
      </c>
      <c r="Q18" s="278">
        <v>53566.5</v>
      </c>
      <c r="R18" s="278">
        <v>52698</v>
      </c>
      <c r="S18" s="278">
        <v>53247</v>
      </c>
    </row>
    <row r="19" spans="1:19" ht="13" customHeight="1">
      <c r="A19" s="124"/>
      <c r="B19" s="28" t="s">
        <v>35</v>
      </c>
      <c r="C19" s="332">
        <v>107640</v>
      </c>
      <c r="D19" s="332">
        <v>105560</v>
      </c>
      <c r="E19" s="332">
        <v>106600</v>
      </c>
      <c r="F19" s="332">
        <v>106692</v>
      </c>
      <c r="G19" s="332">
        <v>110100</v>
      </c>
      <c r="H19" s="333">
        <v>117318</v>
      </c>
      <c r="I19" s="333">
        <v>121673</v>
      </c>
      <c r="J19" s="333">
        <v>146182</v>
      </c>
      <c r="K19" s="333">
        <v>158559</v>
      </c>
      <c r="L19" s="333">
        <v>142667</v>
      </c>
      <c r="M19" s="278">
        <v>152638</v>
      </c>
      <c r="N19" s="278">
        <v>154609</v>
      </c>
      <c r="O19" s="278">
        <v>168586</v>
      </c>
      <c r="P19" s="278">
        <v>175222</v>
      </c>
      <c r="Q19" s="278">
        <v>171904</v>
      </c>
      <c r="R19" s="278">
        <v>178317</v>
      </c>
      <c r="S19" s="278">
        <v>193340</v>
      </c>
    </row>
    <row r="20" spans="1:19" ht="13" customHeight="1">
      <c r="A20" s="124"/>
      <c r="B20" s="28" t="s">
        <v>36</v>
      </c>
      <c r="C20" s="332">
        <v>109121</v>
      </c>
      <c r="D20" s="332">
        <v>109259</v>
      </c>
      <c r="E20" s="332">
        <v>109257</v>
      </c>
      <c r="F20" s="332">
        <v>109776</v>
      </c>
      <c r="G20" s="332">
        <v>195256</v>
      </c>
      <c r="H20" s="333">
        <v>186534</v>
      </c>
      <c r="I20" s="333">
        <v>179537</v>
      </c>
      <c r="J20" s="333">
        <v>138085</v>
      </c>
      <c r="K20" s="333">
        <v>148793</v>
      </c>
      <c r="L20" s="333">
        <v>133152</v>
      </c>
      <c r="M20" s="278">
        <v>128103</v>
      </c>
      <c r="N20" s="278">
        <v>136938</v>
      </c>
      <c r="O20" s="278">
        <v>174439</v>
      </c>
      <c r="P20" s="278">
        <v>160430</v>
      </c>
      <c r="Q20" s="278">
        <v>157545</v>
      </c>
      <c r="R20" s="278">
        <v>155475</v>
      </c>
      <c r="S20" s="278">
        <v>156489</v>
      </c>
    </row>
    <row r="21" spans="1:19" ht="13" customHeight="1">
      <c r="A21" s="124"/>
      <c r="B21" s="28" t="s">
        <v>37</v>
      </c>
      <c r="C21" s="332">
        <v>84471</v>
      </c>
      <c r="D21" s="332">
        <v>74212</v>
      </c>
      <c r="E21" s="332">
        <v>82465</v>
      </c>
      <c r="F21" s="332">
        <v>86806</v>
      </c>
      <c r="G21" s="332">
        <v>82798</v>
      </c>
      <c r="H21" s="333">
        <v>81392</v>
      </c>
      <c r="I21" s="333">
        <v>82320</v>
      </c>
      <c r="J21" s="333">
        <v>79117</v>
      </c>
      <c r="K21" s="333">
        <v>62376</v>
      </c>
      <c r="L21" s="333">
        <v>72376</v>
      </c>
      <c r="M21" s="278">
        <v>82913</v>
      </c>
      <c r="N21" s="278">
        <v>91511</v>
      </c>
      <c r="O21" s="278">
        <v>95391</v>
      </c>
      <c r="P21" s="278">
        <v>92760</v>
      </c>
      <c r="Q21" s="278">
        <v>107120</v>
      </c>
      <c r="R21" s="278">
        <v>109210</v>
      </c>
      <c r="S21" s="278">
        <v>116838</v>
      </c>
    </row>
    <row r="22" spans="1:19" ht="13" customHeight="1">
      <c r="A22" s="124"/>
      <c r="B22" s="28" t="s">
        <v>38</v>
      </c>
      <c r="C22" s="332">
        <v>11191</v>
      </c>
      <c r="D22" s="332">
        <v>10249</v>
      </c>
      <c r="E22" s="332">
        <v>10403</v>
      </c>
      <c r="F22" s="332">
        <v>12450</v>
      </c>
      <c r="G22" s="332">
        <v>13560</v>
      </c>
      <c r="H22" s="333">
        <v>13571</v>
      </c>
      <c r="I22" s="333">
        <v>15195</v>
      </c>
      <c r="J22" s="333">
        <v>16382</v>
      </c>
      <c r="K22" s="333">
        <v>20410</v>
      </c>
      <c r="L22" s="333">
        <v>13760</v>
      </c>
      <c r="M22" s="278">
        <v>12226</v>
      </c>
      <c r="N22" s="278">
        <v>12837</v>
      </c>
      <c r="O22" s="278">
        <v>13480</v>
      </c>
      <c r="P22" s="278">
        <v>12970</v>
      </c>
      <c r="Q22" s="278">
        <v>13225</v>
      </c>
      <c r="R22" s="278">
        <v>13102</v>
      </c>
      <c r="S22" s="278">
        <v>13247</v>
      </c>
    </row>
    <row r="23" spans="1:19" ht="13" customHeight="1">
      <c r="A23" s="124"/>
      <c r="B23" s="28" t="s">
        <v>39</v>
      </c>
      <c r="C23" s="332">
        <v>25294</v>
      </c>
      <c r="D23" s="332">
        <v>25695</v>
      </c>
      <c r="E23" s="332">
        <v>28087</v>
      </c>
      <c r="F23" s="332">
        <v>24467</v>
      </c>
      <c r="G23" s="332">
        <v>25204</v>
      </c>
      <c r="H23" s="333">
        <v>25720</v>
      </c>
      <c r="I23" s="333">
        <v>34383</v>
      </c>
      <c r="J23" s="333">
        <v>31763</v>
      </c>
      <c r="K23" s="333">
        <v>40520</v>
      </c>
      <c r="L23" s="333">
        <v>44712</v>
      </c>
      <c r="M23" s="278">
        <v>32678</v>
      </c>
      <c r="N23" s="278">
        <v>34312</v>
      </c>
      <c r="O23" s="278">
        <v>36232</v>
      </c>
      <c r="P23" s="278">
        <v>36232</v>
      </c>
      <c r="Q23" s="278">
        <v>36232</v>
      </c>
      <c r="R23" s="278">
        <v>37050</v>
      </c>
      <c r="S23" s="278">
        <v>38942</v>
      </c>
    </row>
    <row r="24" spans="1:19" ht="13" customHeight="1">
      <c r="A24" s="124"/>
      <c r="B24" s="28" t="s">
        <v>40</v>
      </c>
      <c r="C24" s="332">
        <v>158020</v>
      </c>
      <c r="D24" s="332">
        <v>147505</v>
      </c>
      <c r="E24" s="332">
        <v>156990</v>
      </c>
      <c r="F24" s="332">
        <v>164001</v>
      </c>
      <c r="G24" s="332">
        <v>160482</v>
      </c>
      <c r="H24" s="333">
        <v>161298</v>
      </c>
      <c r="I24" s="333">
        <v>179000</v>
      </c>
      <c r="J24" s="333">
        <v>187764</v>
      </c>
      <c r="K24" s="333">
        <v>164590</v>
      </c>
      <c r="L24" s="333">
        <v>103432</v>
      </c>
      <c r="M24" s="278">
        <v>95792</v>
      </c>
      <c r="N24" s="278">
        <v>91554</v>
      </c>
      <c r="O24" s="278">
        <v>106597</v>
      </c>
      <c r="P24" s="278">
        <v>102314</v>
      </c>
      <c r="Q24" s="278">
        <v>118454</v>
      </c>
      <c r="R24" s="278">
        <v>111843</v>
      </c>
      <c r="S24" s="278">
        <v>112392</v>
      </c>
    </row>
    <row r="25" spans="1:19" ht="13" customHeight="1">
      <c r="A25" s="124"/>
      <c r="B25" s="28" t="s">
        <v>41</v>
      </c>
      <c r="C25" s="332">
        <v>130410</v>
      </c>
      <c r="D25" s="332">
        <v>146560</v>
      </c>
      <c r="E25" s="332">
        <v>147834</v>
      </c>
      <c r="F25" s="332">
        <v>153613</v>
      </c>
      <c r="G25" s="332">
        <v>157250</v>
      </c>
      <c r="H25" s="332">
        <v>155133</v>
      </c>
      <c r="I25" s="332">
        <v>150575</v>
      </c>
      <c r="J25" s="332">
        <v>123073</v>
      </c>
      <c r="K25" s="332">
        <v>118825</v>
      </c>
      <c r="L25" s="332">
        <v>120390</v>
      </c>
      <c r="M25" s="278">
        <v>122310</v>
      </c>
      <c r="N25" s="278">
        <v>128426</v>
      </c>
      <c r="O25" s="278">
        <v>134847</v>
      </c>
      <c r="P25" s="278">
        <v>131226</v>
      </c>
      <c r="Q25" s="278">
        <v>133036.5</v>
      </c>
      <c r="R25" s="278">
        <v>140538</v>
      </c>
      <c r="S25" s="278">
        <v>137715</v>
      </c>
    </row>
    <row r="26" spans="1:19" ht="13" customHeight="1">
      <c r="A26" s="124"/>
      <c r="B26" s="28" t="s">
        <v>44</v>
      </c>
      <c r="C26" s="332">
        <v>265338</v>
      </c>
      <c r="D26" s="332">
        <v>267100</v>
      </c>
      <c r="E26" s="332">
        <v>268350</v>
      </c>
      <c r="F26" s="332">
        <v>253263</v>
      </c>
      <c r="G26" s="332">
        <v>211104</v>
      </c>
      <c r="H26" s="333">
        <v>205975</v>
      </c>
      <c r="I26" s="333">
        <v>182940</v>
      </c>
      <c r="J26" s="333">
        <v>141726</v>
      </c>
      <c r="K26" s="333">
        <v>195864</v>
      </c>
      <c r="L26" s="333">
        <v>195646</v>
      </c>
      <c r="M26" s="278">
        <v>195861</v>
      </c>
      <c r="N26" s="278">
        <v>160877</v>
      </c>
      <c r="O26" s="278">
        <v>160173</v>
      </c>
      <c r="P26" s="278">
        <v>137479</v>
      </c>
      <c r="Q26" s="278">
        <v>127738</v>
      </c>
      <c r="R26" s="278">
        <v>123995</v>
      </c>
      <c r="S26" s="278">
        <v>121716</v>
      </c>
    </row>
    <row r="27" spans="1:19" ht="13" customHeight="1">
      <c r="A27" s="124"/>
      <c r="B27" s="28" t="s">
        <v>45</v>
      </c>
      <c r="C27" s="332">
        <v>99570</v>
      </c>
      <c r="D27" s="332">
        <v>106860</v>
      </c>
      <c r="E27" s="332">
        <v>108710</v>
      </c>
      <c r="F27" s="332">
        <v>113680</v>
      </c>
      <c r="G27" s="332">
        <v>121030</v>
      </c>
      <c r="H27" s="333">
        <v>124610</v>
      </c>
      <c r="I27" s="333">
        <v>127085</v>
      </c>
      <c r="J27" s="333">
        <v>128580</v>
      </c>
      <c r="K27" s="333">
        <v>126020</v>
      </c>
      <c r="L27" s="333">
        <v>119330</v>
      </c>
      <c r="M27" s="278">
        <v>119340</v>
      </c>
      <c r="N27" s="278">
        <v>112310</v>
      </c>
      <c r="O27" s="278">
        <v>112320</v>
      </c>
      <c r="P27" s="278">
        <v>114885</v>
      </c>
      <c r="Q27" s="278">
        <v>119760</v>
      </c>
      <c r="R27" s="278">
        <v>120306</v>
      </c>
      <c r="S27" s="278">
        <v>122635</v>
      </c>
    </row>
    <row r="28" spans="1:19" ht="13" customHeight="1">
      <c r="A28" s="124"/>
      <c r="B28" s="123" t="s">
        <v>46</v>
      </c>
      <c r="C28" s="332">
        <v>117692</v>
      </c>
      <c r="D28" s="332">
        <v>138201</v>
      </c>
      <c r="E28" s="332">
        <v>126924</v>
      </c>
      <c r="F28" s="332">
        <v>141468</v>
      </c>
      <c r="G28" s="332">
        <v>148200</v>
      </c>
      <c r="H28" s="333">
        <v>154497</v>
      </c>
      <c r="I28" s="333">
        <v>167652</v>
      </c>
      <c r="J28" s="333">
        <v>141075</v>
      </c>
      <c r="K28" s="333">
        <v>140570</v>
      </c>
      <c r="L28" s="333">
        <v>146193</v>
      </c>
      <c r="M28" s="656">
        <v>148910</v>
      </c>
      <c r="N28" s="656">
        <v>141355</v>
      </c>
      <c r="O28" s="656">
        <v>159292</v>
      </c>
      <c r="P28" s="656">
        <v>181290</v>
      </c>
      <c r="Q28" s="656">
        <v>170291</v>
      </c>
      <c r="R28" s="656">
        <v>180451</v>
      </c>
      <c r="S28" s="656">
        <v>179258</v>
      </c>
    </row>
    <row r="29" spans="1:19" ht="13" customHeight="1">
      <c r="A29" s="124"/>
      <c r="B29" s="29" t="s">
        <v>47</v>
      </c>
      <c r="C29" s="332">
        <v>99263</v>
      </c>
      <c r="D29" s="332">
        <v>99263</v>
      </c>
      <c r="E29" s="332">
        <v>96021</v>
      </c>
      <c r="F29" s="332">
        <v>91743</v>
      </c>
      <c r="G29" s="332">
        <v>89300</v>
      </c>
      <c r="H29" s="333">
        <v>81490</v>
      </c>
      <c r="I29" s="333">
        <v>82800</v>
      </c>
      <c r="J29" s="333">
        <v>83145</v>
      </c>
      <c r="K29" s="333">
        <v>744649</v>
      </c>
      <c r="L29" s="333">
        <v>68240</v>
      </c>
      <c r="M29" s="656">
        <v>79200</v>
      </c>
      <c r="N29" s="656">
        <v>83160</v>
      </c>
      <c r="O29" s="656">
        <v>85320</v>
      </c>
      <c r="P29" s="656">
        <v>89710</v>
      </c>
      <c r="Q29" s="656">
        <v>95430</v>
      </c>
      <c r="R29" s="656">
        <v>95430</v>
      </c>
      <c r="S29" s="656">
        <v>97342</v>
      </c>
    </row>
    <row r="30" spans="1:19" ht="13" customHeight="1">
      <c r="A30" s="124"/>
      <c r="B30" s="28" t="s">
        <v>48</v>
      </c>
      <c r="C30" s="332">
        <v>42788</v>
      </c>
      <c r="D30" s="332">
        <v>44500</v>
      </c>
      <c r="E30" s="332">
        <v>40949</v>
      </c>
      <c r="F30" s="332">
        <v>46668</v>
      </c>
      <c r="G30" s="332">
        <v>48350</v>
      </c>
      <c r="H30" s="333">
        <v>50651</v>
      </c>
      <c r="I30" s="333">
        <v>53927</v>
      </c>
      <c r="J30" s="333">
        <v>52289</v>
      </c>
      <c r="K30" s="333">
        <v>52140</v>
      </c>
      <c r="L30" s="333">
        <v>48014</v>
      </c>
      <c r="M30" s="656">
        <v>45014</v>
      </c>
      <c r="N30" s="656">
        <v>47265</v>
      </c>
      <c r="O30" s="656">
        <v>49630</v>
      </c>
      <c r="P30" s="656">
        <v>47302</v>
      </c>
      <c r="Q30" s="656">
        <v>47430</v>
      </c>
      <c r="R30" s="656">
        <v>47430</v>
      </c>
      <c r="S30" s="656">
        <v>46273</v>
      </c>
    </row>
    <row r="31" spans="1:19" ht="13" customHeight="1" thickBot="1">
      <c r="A31" s="130"/>
      <c r="B31" s="775" t="s">
        <v>49</v>
      </c>
      <c r="C31" s="779">
        <v>16968</v>
      </c>
      <c r="D31" s="779">
        <v>17439</v>
      </c>
      <c r="E31" s="779">
        <v>16952</v>
      </c>
      <c r="F31" s="779">
        <v>17640</v>
      </c>
      <c r="G31" s="779">
        <v>18069</v>
      </c>
      <c r="H31" s="779">
        <v>12537</v>
      </c>
      <c r="I31" s="779">
        <v>13253</v>
      </c>
      <c r="J31" s="779">
        <v>12895</v>
      </c>
      <c r="K31" s="779">
        <v>15765</v>
      </c>
      <c r="L31" s="779">
        <v>14330</v>
      </c>
      <c r="M31" s="782">
        <v>12476</v>
      </c>
      <c r="N31" s="782">
        <v>13100</v>
      </c>
      <c r="O31" s="782">
        <v>13750</v>
      </c>
      <c r="P31" s="782">
        <v>13240</v>
      </c>
      <c r="Q31" s="782">
        <v>10715</v>
      </c>
      <c r="R31" s="782">
        <v>11220</v>
      </c>
      <c r="S31" s="782">
        <v>12680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Q35" s="125"/>
      <c r="R35" s="125"/>
      <c r="S35" s="125"/>
    </row>
    <row r="36" spans="1:19" ht="13" customHeight="1">
      <c r="Q36" s="125"/>
      <c r="R36" s="125"/>
      <c r="S36" s="125"/>
    </row>
    <row r="37" spans="1:19" ht="13" customHeight="1">
      <c r="Q37" s="125"/>
      <c r="R37" s="125"/>
      <c r="S37" s="125"/>
    </row>
    <row r="38" spans="1:19" ht="13" customHeight="1">
      <c r="Q38" s="125"/>
      <c r="R38" s="125"/>
      <c r="S38" s="125"/>
    </row>
    <row r="39" spans="1:19" ht="13" customHeight="1">
      <c r="Q39" s="125"/>
      <c r="R39" s="125"/>
      <c r="S39" s="125"/>
    </row>
    <row r="40" spans="1:19" ht="13" customHeight="1">
      <c r="Q40" s="125"/>
      <c r="R40" s="125"/>
      <c r="S40" s="125"/>
    </row>
    <row r="41" spans="1:19" ht="13" customHeight="1">
      <c r="S41" s="125"/>
    </row>
    <row r="42" spans="1:19" ht="13" customHeight="1">
      <c r="S42" s="125"/>
    </row>
    <row r="43" spans="1:19" ht="13" customHeight="1">
      <c r="S43" s="125"/>
    </row>
    <row r="44" spans="1:19" ht="13" customHeight="1">
      <c r="S44" s="125"/>
    </row>
    <row r="45" spans="1:19" ht="13" customHeight="1">
      <c r="S45" s="125"/>
    </row>
    <row r="46" spans="1:19" ht="13" customHeight="1">
      <c r="S46" s="125"/>
    </row>
    <row r="47" spans="1:19" ht="13" customHeight="1">
      <c r="S47" s="125"/>
    </row>
    <row r="48" spans="1:19" ht="13" customHeight="1">
      <c r="S48" s="125"/>
    </row>
    <row r="49" spans="19:19" ht="13" customHeight="1">
      <c r="S49" s="125"/>
    </row>
    <row r="50" spans="19:19" ht="13" customHeight="1">
      <c r="S50" s="125"/>
    </row>
    <row r="51" spans="19:19" ht="13" customHeight="1">
      <c r="S51" s="125"/>
    </row>
    <row r="52" spans="19:19" ht="13" customHeight="1">
      <c r="S52" s="125"/>
    </row>
    <row r="53" spans="19:19" ht="13" customHeight="1">
      <c r="S53" s="125"/>
    </row>
    <row r="54" spans="19:19" ht="13" customHeight="1">
      <c r="S54" s="125"/>
    </row>
    <row r="55" spans="19:19" ht="13" customHeight="1">
      <c r="S55" s="125"/>
    </row>
    <row r="56" spans="19:19" ht="13" customHeight="1">
      <c r="S56" s="125"/>
    </row>
    <row r="57" spans="19:19" ht="13" customHeight="1">
      <c r="S57" s="125"/>
    </row>
    <row r="58" spans="19:19" ht="13" customHeight="1">
      <c r="S58" s="125"/>
    </row>
    <row r="59" spans="19:19" ht="13" customHeight="1">
      <c r="S59" s="125"/>
    </row>
    <row r="60" spans="19:19" ht="13" customHeight="1">
      <c r="S60" s="125"/>
    </row>
    <row r="61" spans="19:19" ht="13" customHeight="1">
      <c r="S61" s="125"/>
    </row>
    <row r="62" spans="19:19" ht="13" customHeight="1">
      <c r="S62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4">
    <tabColor theme="9" tint="0.59999389629810485"/>
  </sheetPr>
  <dimension ref="A2:U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19" width="8.19921875" style="123" customWidth="1"/>
    <col min="20" max="20" width="8" style="123" customWidth="1"/>
    <col min="21" max="16384" width="7" style="123"/>
  </cols>
  <sheetData>
    <row r="2" spans="1:21" ht="13" customHeight="1">
      <c r="A2" s="343" t="s">
        <v>429</v>
      </c>
      <c r="B2" s="344"/>
    </row>
    <row r="3" spans="1:21" ht="13" customHeight="1">
      <c r="A3" s="345" t="s">
        <v>238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2">
        <f t="shared" ref="C6:N6" si="0">(C8+C9+C10+C11+C12+C13+C14+C15+C16+C17+C18+C19+C20+C21+C22+C23+C24+C25+C26+C27+C28+C29+C30+C31)</f>
        <v>1991346</v>
      </c>
      <c r="D6" s="772">
        <f t="shared" si="0"/>
        <v>2074715</v>
      </c>
      <c r="E6" s="772">
        <f t="shared" si="0"/>
        <v>2153141</v>
      </c>
      <c r="F6" s="772">
        <f t="shared" si="0"/>
        <v>2131518</v>
      </c>
      <c r="G6" s="772">
        <f t="shared" si="0"/>
        <v>2213057</v>
      </c>
      <c r="H6" s="772">
        <f t="shared" si="0"/>
        <v>2186978</v>
      </c>
      <c r="I6" s="772">
        <f t="shared" si="0"/>
        <v>2298432</v>
      </c>
      <c r="J6" s="772">
        <f t="shared" si="0"/>
        <v>2401633</v>
      </c>
      <c r="K6" s="772">
        <f t="shared" si="0"/>
        <v>2499032</v>
      </c>
      <c r="L6" s="772">
        <f t="shared" si="0"/>
        <v>2629566</v>
      </c>
      <c r="M6" s="772">
        <f t="shared" si="0"/>
        <v>2764884</v>
      </c>
      <c r="N6" s="772">
        <f t="shared" si="0"/>
        <v>2876803</v>
      </c>
      <c r="O6" s="772">
        <f>(O8+O9+O10+O11+O12+O13+O14+O15+O16+O17+O18+O19+O20+O21+O22+O23+O24+O25+O26+O27+O28+O29+O30+O31)</f>
        <v>3073656</v>
      </c>
      <c r="P6" s="772">
        <f>(P8+P9+P10+P11+P12+P13+P14+P15+P16+P17+P18+P19+P20+P21+P22+P23+P24+P25+P26+P27+P28+P29+P30+P31)</f>
        <v>3090907</v>
      </c>
      <c r="Q6" s="772">
        <f>(Q8+Q9+Q10+Q11+Q12+Q13+Q14+Q15+Q16+Q17+Q18+Q19+Q20+Q21+Q22+Q23+Q24+Q25+Q26+Q27+Q28+Q29+Q30+Q31)</f>
        <v>3284606.4369907742</v>
      </c>
      <c r="R6" s="772">
        <f>(R8+R9+R10+R11+R12+R13+R14+R15+R16+R17+R18+R19+R20+R21+R22+R23+R24+R25+R26+R27+R28+R29+R30+R31)</f>
        <v>3191164.0689750351</v>
      </c>
      <c r="S6" s="772">
        <f>(S8+S9+S10+S11+S12+S13+S14+S15+S16+S17+S18+S19+S20+S21+S22+S23+S24+S25+S26+S27+S28+S29+S30+S31)</f>
        <v>3314890.5509742717</v>
      </c>
    </row>
    <row r="7" spans="1:21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1" ht="13" customHeight="1">
      <c r="A8" s="124"/>
      <c r="B8" s="28" t="s">
        <v>21</v>
      </c>
      <c r="C8" s="332">
        <v>5736</v>
      </c>
      <c r="D8" s="332">
        <v>7869</v>
      </c>
      <c r="E8" s="332">
        <v>9080</v>
      </c>
      <c r="F8" s="332">
        <v>10918</v>
      </c>
      <c r="G8" s="332">
        <v>11209</v>
      </c>
      <c r="H8" s="332">
        <v>14190</v>
      </c>
      <c r="I8" s="332">
        <v>15640</v>
      </c>
      <c r="J8" s="332">
        <v>19998</v>
      </c>
      <c r="K8" s="332">
        <v>24652</v>
      </c>
      <c r="L8" s="332">
        <v>21552</v>
      </c>
      <c r="M8" s="278">
        <v>20650</v>
      </c>
      <c r="N8" s="278">
        <v>6572</v>
      </c>
      <c r="O8" s="278">
        <v>7991</v>
      </c>
      <c r="P8" s="278">
        <v>6650</v>
      </c>
      <c r="Q8" s="278">
        <v>6339</v>
      </c>
      <c r="R8" s="278">
        <v>6827.8</v>
      </c>
      <c r="S8" s="278">
        <v>6016</v>
      </c>
    </row>
    <row r="9" spans="1:21" ht="13" customHeight="1">
      <c r="A9" s="124"/>
      <c r="B9" s="28" t="s">
        <v>22</v>
      </c>
      <c r="C9" s="332">
        <v>152979</v>
      </c>
      <c r="D9" s="332">
        <v>170014</v>
      </c>
      <c r="E9" s="332">
        <v>145669</v>
      </c>
      <c r="F9" s="332">
        <v>149359</v>
      </c>
      <c r="G9" s="332">
        <v>135724</v>
      </c>
      <c r="H9" s="333">
        <v>137639</v>
      </c>
      <c r="I9" s="333">
        <v>122597</v>
      </c>
      <c r="J9" s="333">
        <v>139342</v>
      </c>
      <c r="K9" s="333">
        <v>130455</v>
      </c>
      <c r="L9" s="333">
        <v>120101</v>
      </c>
      <c r="M9" s="656">
        <v>112784</v>
      </c>
      <c r="N9" s="656">
        <v>90860</v>
      </c>
      <c r="O9" s="656">
        <v>110734</v>
      </c>
      <c r="P9" s="656">
        <v>105011</v>
      </c>
      <c r="Q9" s="656">
        <v>113620.03612707199</v>
      </c>
      <c r="R9" s="656">
        <v>114836.53633406</v>
      </c>
      <c r="S9" s="656">
        <v>116132.96516227201</v>
      </c>
      <c r="U9" s="132"/>
    </row>
    <row r="10" spans="1:21" ht="13" customHeight="1">
      <c r="A10" s="124"/>
      <c r="B10" s="28" t="s">
        <v>23</v>
      </c>
      <c r="C10" s="332">
        <v>33542</v>
      </c>
      <c r="D10" s="332">
        <v>31247</v>
      </c>
      <c r="E10" s="332">
        <v>39613</v>
      </c>
      <c r="F10" s="332">
        <v>26657</v>
      </c>
      <c r="G10" s="332">
        <v>27764</v>
      </c>
      <c r="H10" s="333">
        <v>29463</v>
      </c>
      <c r="I10" s="333">
        <v>29848</v>
      </c>
      <c r="J10" s="333">
        <v>28328</v>
      </c>
      <c r="K10" s="333">
        <v>32765</v>
      </c>
      <c r="L10" s="333">
        <v>34051</v>
      </c>
      <c r="M10" s="333">
        <v>28202</v>
      </c>
      <c r="N10" s="333">
        <v>29575</v>
      </c>
      <c r="O10" s="333">
        <v>29483</v>
      </c>
      <c r="P10" s="333">
        <v>30218</v>
      </c>
      <c r="Q10" s="333">
        <v>31654</v>
      </c>
      <c r="R10" s="333">
        <v>29989.179858279316</v>
      </c>
      <c r="S10" s="333">
        <v>29327.577072</v>
      </c>
      <c r="U10" s="132"/>
    </row>
    <row r="11" spans="1:21" ht="13" customHeight="1">
      <c r="A11" s="124"/>
      <c r="B11" s="28" t="s">
        <v>24</v>
      </c>
      <c r="C11" s="332">
        <v>139090</v>
      </c>
      <c r="D11" s="332">
        <v>144342</v>
      </c>
      <c r="E11" s="332">
        <v>150446</v>
      </c>
      <c r="F11" s="332">
        <v>154816</v>
      </c>
      <c r="G11" s="332">
        <v>160211</v>
      </c>
      <c r="H11" s="333">
        <v>166714</v>
      </c>
      <c r="I11" s="333">
        <v>175710</v>
      </c>
      <c r="J11" s="332">
        <v>178913</v>
      </c>
      <c r="K11" s="332">
        <v>185442</v>
      </c>
      <c r="L11" s="332">
        <v>234537</v>
      </c>
      <c r="M11" s="278">
        <v>253558</v>
      </c>
      <c r="N11" s="278">
        <v>264408</v>
      </c>
      <c r="O11" s="278">
        <v>298028</v>
      </c>
      <c r="P11" s="278">
        <v>306250</v>
      </c>
      <c r="Q11" s="278">
        <v>309578</v>
      </c>
      <c r="R11" s="278">
        <v>326814</v>
      </c>
      <c r="S11" s="278">
        <v>337947</v>
      </c>
      <c r="U11" s="132"/>
    </row>
    <row r="12" spans="1:21" ht="13" customHeight="1">
      <c r="A12" s="124"/>
      <c r="B12" s="28" t="s">
        <v>25</v>
      </c>
      <c r="C12" s="332">
        <v>84639</v>
      </c>
      <c r="D12" s="332">
        <v>98925</v>
      </c>
      <c r="E12" s="332">
        <v>105153</v>
      </c>
      <c r="F12" s="332">
        <v>105587</v>
      </c>
      <c r="G12" s="332">
        <v>108232</v>
      </c>
      <c r="H12" s="332">
        <v>116202</v>
      </c>
      <c r="I12" s="332">
        <v>119828</v>
      </c>
      <c r="J12" s="332">
        <v>119415</v>
      </c>
      <c r="K12" s="332">
        <v>142525</v>
      </c>
      <c r="L12" s="332">
        <v>148397</v>
      </c>
      <c r="M12" s="278">
        <v>162359</v>
      </c>
      <c r="N12" s="278">
        <v>155454</v>
      </c>
      <c r="O12" s="278">
        <v>147970</v>
      </c>
      <c r="P12" s="278">
        <v>145709</v>
      </c>
      <c r="Q12" s="278">
        <v>150866</v>
      </c>
      <c r="R12" s="278">
        <v>131905</v>
      </c>
      <c r="S12" s="278">
        <v>138143.4</v>
      </c>
      <c r="U12" s="132"/>
    </row>
    <row r="13" spans="1:21" ht="13" customHeight="1">
      <c r="A13" s="124"/>
      <c r="B13" s="28" t="s">
        <v>29</v>
      </c>
      <c r="C13" s="332">
        <v>18668</v>
      </c>
      <c r="D13" s="332">
        <v>19397</v>
      </c>
      <c r="E13" s="332">
        <v>19950</v>
      </c>
      <c r="F13" s="332">
        <v>19849</v>
      </c>
      <c r="G13" s="332">
        <v>20993</v>
      </c>
      <c r="H13" s="332">
        <v>22991</v>
      </c>
      <c r="I13" s="332">
        <v>23235</v>
      </c>
      <c r="J13" s="332">
        <v>24958</v>
      </c>
      <c r="K13" s="332">
        <v>27777</v>
      </c>
      <c r="L13" s="332">
        <v>29076</v>
      </c>
      <c r="M13" s="332">
        <v>28474</v>
      </c>
      <c r="N13" s="332">
        <v>31085</v>
      </c>
      <c r="O13" s="332">
        <v>33563</v>
      </c>
      <c r="P13" s="332">
        <v>33636</v>
      </c>
      <c r="Q13" s="332">
        <v>34042</v>
      </c>
      <c r="R13" s="332">
        <v>30202</v>
      </c>
      <c r="S13" s="332">
        <v>28738</v>
      </c>
      <c r="U13" s="132"/>
    </row>
    <row r="14" spans="1:21" ht="13" customHeight="1">
      <c r="A14" s="124"/>
      <c r="B14" s="28" t="s">
        <v>30</v>
      </c>
      <c r="C14" s="332">
        <v>34091</v>
      </c>
      <c r="D14" s="332">
        <v>32063</v>
      </c>
      <c r="E14" s="332">
        <v>30399</v>
      </c>
      <c r="F14" s="332">
        <v>30933</v>
      </c>
      <c r="G14" s="332">
        <v>32536</v>
      </c>
      <c r="H14" s="333">
        <v>33286</v>
      </c>
      <c r="I14" s="333">
        <v>34841</v>
      </c>
      <c r="J14" s="333">
        <v>35664</v>
      </c>
      <c r="K14" s="333">
        <v>36073</v>
      </c>
      <c r="L14" s="333">
        <v>36192</v>
      </c>
      <c r="M14" s="278">
        <v>38450</v>
      </c>
      <c r="N14" s="278">
        <v>41738</v>
      </c>
      <c r="O14" s="278">
        <v>42272</v>
      </c>
      <c r="P14" s="278">
        <v>49016</v>
      </c>
      <c r="Q14" s="278">
        <v>49555</v>
      </c>
      <c r="R14" s="278">
        <v>49768</v>
      </c>
      <c r="S14" s="278">
        <v>60397</v>
      </c>
      <c r="U14" s="132"/>
    </row>
    <row r="15" spans="1:21" ht="13" customHeight="1">
      <c r="A15" s="124"/>
      <c r="B15" s="28" t="s">
        <v>31</v>
      </c>
      <c r="C15" s="332">
        <v>670896</v>
      </c>
      <c r="D15" s="332">
        <v>687025</v>
      </c>
      <c r="E15" s="332">
        <v>752628</v>
      </c>
      <c r="F15" s="332">
        <v>750189</v>
      </c>
      <c r="G15" s="332">
        <v>806438</v>
      </c>
      <c r="H15" s="333">
        <v>716445</v>
      </c>
      <c r="I15" s="333">
        <v>771492</v>
      </c>
      <c r="J15" s="333">
        <v>815897</v>
      </c>
      <c r="K15" s="333">
        <v>871136</v>
      </c>
      <c r="L15" s="333">
        <v>929600</v>
      </c>
      <c r="M15" s="278">
        <v>989849</v>
      </c>
      <c r="N15" s="278">
        <v>1027092</v>
      </c>
      <c r="O15" s="278">
        <v>1132149</v>
      </c>
      <c r="P15" s="278">
        <v>1127542</v>
      </c>
      <c r="Q15" s="278">
        <v>1178439</v>
      </c>
      <c r="R15" s="278">
        <v>1147785.67</v>
      </c>
      <c r="S15" s="278">
        <v>1182774</v>
      </c>
      <c r="U15" s="132"/>
    </row>
    <row r="16" spans="1:21" ht="13" customHeight="1">
      <c r="A16" s="124"/>
      <c r="B16" s="28" t="s">
        <v>32</v>
      </c>
      <c r="C16" s="332">
        <v>33677</v>
      </c>
      <c r="D16" s="334">
        <v>32195</v>
      </c>
      <c r="E16" s="334">
        <v>10888</v>
      </c>
      <c r="F16" s="334">
        <v>24262</v>
      </c>
      <c r="G16" s="334">
        <v>27101</v>
      </c>
      <c r="H16" s="333">
        <v>34977</v>
      </c>
      <c r="I16" s="333">
        <v>38138</v>
      </c>
      <c r="J16" s="333">
        <v>33913</v>
      </c>
      <c r="K16" s="333">
        <v>33367</v>
      </c>
      <c r="L16" s="333">
        <v>41179</v>
      </c>
      <c r="M16" s="333">
        <v>51202</v>
      </c>
      <c r="N16" s="333">
        <v>66046</v>
      </c>
      <c r="O16" s="333">
        <v>93401</v>
      </c>
      <c r="P16" s="333">
        <v>102194</v>
      </c>
      <c r="Q16" s="333">
        <v>212080</v>
      </c>
      <c r="R16" s="333">
        <v>218375</v>
      </c>
      <c r="S16" s="333">
        <v>246350</v>
      </c>
      <c r="U16" s="132"/>
    </row>
    <row r="17" spans="1:21" ht="13" customHeight="1">
      <c r="A17" s="124"/>
      <c r="B17" s="28" t="s">
        <v>33</v>
      </c>
      <c r="C17" s="332">
        <v>207248</v>
      </c>
      <c r="D17" s="332">
        <v>212324</v>
      </c>
      <c r="E17" s="332">
        <v>213191</v>
      </c>
      <c r="F17" s="332">
        <v>208343</v>
      </c>
      <c r="G17" s="332">
        <v>216791</v>
      </c>
      <c r="H17" s="333">
        <v>211314</v>
      </c>
      <c r="I17" s="333">
        <v>186646</v>
      </c>
      <c r="J17" s="333">
        <v>168580</v>
      </c>
      <c r="K17" s="333">
        <v>157253</v>
      </c>
      <c r="L17" s="333">
        <v>178281</v>
      </c>
      <c r="M17" s="278">
        <v>186154</v>
      </c>
      <c r="N17" s="278">
        <v>195634</v>
      </c>
      <c r="O17" s="278">
        <v>207816</v>
      </c>
      <c r="P17" s="278">
        <v>219610</v>
      </c>
      <c r="Q17" s="278">
        <v>208424</v>
      </c>
      <c r="R17" s="278">
        <v>208063</v>
      </c>
      <c r="S17" s="278">
        <v>211032</v>
      </c>
      <c r="U17" s="132"/>
    </row>
    <row r="18" spans="1:21" ht="13" customHeight="1">
      <c r="A18" s="124"/>
      <c r="B18" s="28" t="s">
        <v>34</v>
      </c>
      <c r="C18" s="332">
        <v>42504</v>
      </c>
      <c r="D18" s="332">
        <v>57967</v>
      </c>
      <c r="E18" s="332">
        <v>62155</v>
      </c>
      <c r="F18" s="332">
        <v>48615</v>
      </c>
      <c r="G18" s="332">
        <v>57733</v>
      </c>
      <c r="H18" s="333">
        <v>63216</v>
      </c>
      <c r="I18" s="333">
        <v>68788</v>
      </c>
      <c r="J18" s="333">
        <v>70533</v>
      </c>
      <c r="K18" s="333">
        <v>60559</v>
      </c>
      <c r="L18" s="333">
        <v>54680</v>
      </c>
      <c r="M18" s="278">
        <v>50254</v>
      </c>
      <c r="N18" s="278">
        <v>31465</v>
      </c>
      <c r="O18" s="278">
        <v>34316</v>
      </c>
      <c r="P18" s="278">
        <v>34195</v>
      </c>
      <c r="Q18" s="278">
        <v>36228</v>
      </c>
      <c r="R18" s="278">
        <v>36484</v>
      </c>
      <c r="S18" s="278">
        <v>38656</v>
      </c>
      <c r="U18" s="132"/>
    </row>
    <row r="19" spans="1:21" ht="13" customHeight="1">
      <c r="A19" s="124"/>
      <c r="B19" s="28" t="s">
        <v>35</v>
      </c>
      <c r="C19" s="332">
        <v>59570</v>
      </c>
      <c r="D19" s="332">
        <v>58120</v>
      </c>
      <c r="E19" s="332">
        <v>58844</v>
      </c>
      <c r="F19" s="332">
        <v>54863</v>
      </c>
      <c r="G19" s="332">
        <v>54207</v>
      </c>
      <c r="H19" s="333">
        <v>62646</v>
      </c>
      <c r="I19" s="333">
        <v>64691</v>
      </c>
      <c r="J19" s="333">
        <v>72184</v>
      </c>
      <c r="K19" s="333">
        <v>80903</v>
      </c>
      <c r="L19" s="333">
        <v>83141</v>
      </c>
      <c r="M19" s="278">
        <v>88757</v>
      </c>
      <c r="N19" s="278">
        <v>97680</v>
      </c>
      <c r="O19" s="278">
        <v>106651</v>
      </c>
      <c r="P19" s="278">
        <v>102607</v>
      </c>
      <c r="Q19" s="278">
        <v>114370.82004178473</v>
      </c>
      <c r="R19" s="278">
        <v>105858</v>
      </c>
      <c r="S19" s="278">
        <v>116573</v>
      </c>
      <c r="U19" s="132"/>
    </row>
    <row r="20" spans="1:21" ht="13" customHeight="1">
      <c r="A20" s="124"/>
      <c r="B20" s="28" t="s">
        <v>36</v>
      </c>
      <c r="C20" s="332">
        <v>59124</v>
      </c>
      <c r="D20" s="332">
        <v>53014</v>
      </c>
      <c r="E20" s="332">
        <v>49515</v>
      </c>
      <c r="F20" s="332">
        <v>48110</v>
      </c>
      <c r="G20" s="332">
        <v>43753</v>
      </c>
      <c r="H20" s="333">
        <v>47029</v>
      </c>
      <c r="I20" s="333">
        <v>41748</v>
      </c>
      <c r="J20" s="333">
        <v>41090</v>
      </c>
      <c r="K20" s="333">
        <v>37437</v>
      </c>
      <c r="L20" s="333">
        <v>38621</v>
      </c>
      <c r="M20" s="278">
        <v>42079</v>
      </c>
      <c r="N20" s="278">
        <v>43268</v>
      </c>
      <c r="O20" s="278">
        <v>42772</v>
      </c>
      <c r="P20" s="278">
        <v>43012</v>
      </c>
      <c r="Q20" s="278">
        <v>44440</v>
      </c>
      <c r="R20" s="278">
        <v>40726.149999999994</v>
      </c>
      <c r="S20" s="278">
        <v>40870.400000000001</v>
      </c>
      <c r="U20" s="132"/>
    </row>
    <row r="21" spans="1:21" ht="13" customHeight="1">
      <c r="A21" s="124"/>
      <c r="B21" s="28" t="s">
        <v>37</v>
      </c>
      <c r="C21" s="332">
        <v>74147</v>
      </c>
      <c r="D21" s="332">
        <v>75679</v>
      </c>
      <c r="E21" s="332">
        <v>71886</v>
      </c>
      <c r="F21" s="332">
        <v>72778</v>
      </c>
      <c r="G21" s="332">
        <v>72373</v>
      </c>
      <c r="H21" s="333">
        <v>79886</v>
      </c>
      <c r="I21" s="333">
        <v>115045</v>
      </c>
      <c r="J21" s="333">
        <v>136298</v>
      </c>
      <c r="K21" s="333">
        <v>140564</v>
      </c>
      <c r="L21" s="333">
        <v>153230</v>
      </c>
      <c r="M21" s="278">
        <v>179746</v>
      </c>
      <c r="N21" s="278">
        <v>209932</v>
      </c>
      <c r="O21" s="278">
        <v>202875</v>
      </c>
      <c r="P21" s="278">
        <v>210205</v>
      </c>
      <c r="Q21" s="278">
        <v>198540</v>
      </c>
      <c r="R21" s="278">
        <v>203325</v>
      </c>
      <c r="S21" s="278">
        <v>205510</v>
      </c>
      <c r="U21" s="132"/>
    </row>
    <row r="22" spans="1:21" ht="13" customHeight="1">
      <c r="A22" s="124"/>
      <c r="B22" s="28" t="s">
        <v>38</v>
      </c>
      <c r="C22" s="332">
        <v>8360</v>
      </c>
      <c r="D22" s="332">
        <v>8564</v>
      </c>
      <c r="E22" s="332">
        <v>8440</v>
      </c>
      <c r="F22" s="332">
        <v>8278</v>
      </c>
      <c r="G22" s="332">
        <v>8228</v>
      </c>
      <c r="H22" s="333">
        <v>8362</v>
      </c>
      <c r="I22" s="333">
        <v>9442</v>
      </c>
      <c r="J22" s="333">
        <v>10196</v>
      </c>
      <c r="K22" s="333">
        <v>14259</v>
      </c>
      <c r="L22" s="333">
        <v>12897</v>
      </c>
      <c r="M22" s="278">
        <v>13571</v>
      </c>
      <c r="N22" s="278">
        <v>15778</v>
      </c>
      <c r="O22" s="278">
        <v>21597</v>
      </c>
      <c r="P22" s="278">
        <v>27007</v>
      </c>
      <c r="Q22" s="278">
        <v>26011</v>
      </c>
      <c r="R22" s="278">
        <v>21353</v>
      </c>
      <c r="S22" s="278">
        <v>25858</v>
      </c>
      <c r="U22" s="132"/>
    </row>
    <row r="23" spans="1:21" ht="13" customHeight="1">
      <c r="A23" s="124"/>
      <c r="B23" s="28" t="s">
        <v>39</v>
      </c>
      <c r="C23" s="332">
        <v>8680</v>
      </c>
      <c r="D23" s="332">
        <v>8081</v>
      </c>
      <c r="E23" s="332">
        <v>13017</v>
      </c>
      <c r="F23" s="332">
        <v>16309</v>
      </c>
      <c r="G23" s="332">
        <v>15257</v>
      </c>
      <c r="H23" s="333">
        <v>17790</v>
      </c>
      <c r="I23" s="333">
        <v>21907</v>
      </c>
      <c r="J23" s="333">
        <v>51387</v>
      </c>
      <c r="K23" s="333">
        <v>54494</v>
      </c>
      <c r="L23" s="333">
        <v>59747</v>
      </c>
      <c r="M23" s="278">
        <v>63535</v>
      </c>
      <c r="N23" s="278">
        <v>65876</v>
      </c>
      <c r="O23" s="278">
        <v>66586</v>
      </c>
      <c r="P23" s="278">
        <v>68005</v>
      </c>
      <c r="Q23" s="278">
        <v>68881</v>
      </c>
      <c r="R23" s="278">
        <v>69594</v>
      </c>
      <c r="S23" s="278">
        <v>69763</v>
      </c>
      <c r="U23" s="132"/>
    </row>
    <row r="24" spans="1:21" ht="13" customHeight="1">
      <c r="A24" s="124"/>
      <c r="B24" s="28" t="s">
        <v>40</v>
      </c>
      <c r="C24" s="332">
        <v>70324</v>
      </c>
      <c r="D24" s="332">
        <v>68753</v>
      </c>
      <c r="E24" s="332">
        <v>72178</v>
      </c>
      <c r="F24" s="332">
        <v>71902</v>
      </c>
      <c r="G24" s="332">
        <v>74631</v>
      </c>
      <c r="H24" s="333">
        <v>73600</v>
      </c>
      <c r="I24" s="333">
        <v>82863</v>
      </c>
      <c r="J24" s="333">
        <v>89760</v>
      </c>
      <c r="K24" s="333">
        <v>90100</v>
      </c>
      <c r="L24" s="333">
        <v>53101</v>
      </c>
      <c r="M24" s="278">
        <v>52336</v>
      </c>
      <c r="N24" s="278">
        <v>55804</v>
      </c>
      <c r="O24" s="278">
        <v>52959</v>
      </c>
      <c r="P24" s="278">
        <v>56117</v>
      </c>
      <c r="Q24" s="278">
        <v>62319</v>
      </c>
      <c r="R24" s="278">
        <v>54161</v>
      </c>
      <c r="S24" s="278">
        <v>57183.408739999999</v>
      </c>
      <c r="U24" s="132"/>
    </row>
    <row r="25" spans="1:21" ht="13" customHeight="1">
      <c r="A25" s="124"/>
      <c r="B25" s="28" t="s">
        <v>41</v>
      </c>
      <c r="C25" s="332">
        <v>50014</v>
      </c>
      <c r="D25" s="332">
        <v>49653</v>
      </c>
      <c r="E25" s="332">
        <v>56896</v>
      </c>
      <c r="F25" s="332">
        <v>57388</v>
      </c>
      <c r="G25" s="332">
        <v>60425</v>
      </c>
      <c r="H25" s="332">
        <v>68563</v>
      </c>
      <c r="I25" s="332">
        <v>78775</v>
      </c>
      <c r="J25" s="332">
        <v>68365</v>
      </c>
      <c r="K25" s="332">
        <v>68786</v>
      </c>
      <c r="L25" s="332">
        <v>68452</v>
      </c>
      <c r="M25" s="278">
        <v>68592</v>
      </c>
      <c r="N25" s="278">
        <v>69841</v>
      </c>
      <c r="O25" s="278">
        <v>70374</v>
      </c>
      <c r="P25" s="278">
        <v>67544</v>
      </c>
      <c r="Q25" s="278">
        <v>71343</v>
      </c>
      <c r="R25" s="278">
        <v>70472.479999999996</v>
      </c>
      <c r="S25" s="278">
        <v>65607.8</v>
      </c>
      <c r="U25" s="132"/>
    </row>
    <row r="26" spans="1:21" ht="13" customHeight="1">
      <c r="A26" s="124"/>
      <c r="B26" s="28" t="s">
        <v>44</v>
      </c>
      <c r="C26" s="332">
        <v>68518</v>
      </c>
      <c r="D26" s="332">
        <v>85572</v>
      </c>
      <c r="E26" s="332">
        <v>103885</v>
      </c>
      <c r="F26" s="332">
        <v>85657</v>
      </c>
      <c r="G26" s="332">
        <v>85163</v>
      </c>
      <c r="H26" s="333">
        <v>79138</v>
      </c>
      <c r="I26" s="333">
        <v>85945</v>
      </c>
      <c r="J26" s="333">
        <v>90217</v>
      </c>
      <c r="K26" s="333">
        <v>102863</v>
      </c>
      <c r="L26" s="333">
        <v>112898</v>
      </c>
      <c r="M26" s="278">
        <v>127768</v>
      </c>
      <c r="N26" s="278">
        <v>154212</v>
      </c>
      <c r="O26" s="278">
        <v>144583</v>
      </c>
      <c r="P26" s="278">
        <v>108714</v>
      </c>
      <c r="Q26" s="278">
        <v>120446</v>
      </c>
      <c r="R26" s="278">
        <v>91405</v>
      </c>
      <c r="S26" s="278">
        <v>104462</v>
      </c>
      <c r="U26" s="132"/>
    </row>
    <row r="27" spans="1:21" ht="13" customHeight="1">
      <c r="A27" s="124"/>
      <c r="B27" s="28" t="s">
        <v>45</v>
      </c>
      <c r="C27" s="332">
        <v>61930</v>
      </c>
      <c r="D27" s="332">
        <v>65520</v>
      </c>
      <c r="E27" s="332">
        <v>67990</v>
      </c>
      <c r="F27" s="332">
        <v>70540</v>
      </c>
      <c r="G27" s="332">
        <v>75600</v>
      </c>
      <c r="H27" s="333">
        <v>78270</v>
      </c>
      <c r="I27" s="333">
        <v>77874</v>
      </c>
      <c r="J27" s="333">
        <v>80049</v>
      </c>
      <c r="K27" s="333">
        <v>78825</v>
      </c>
      <c r="L27" s="333">
        <v>80179</v>
      </c>
      <c r="M27" s="278">
        <v>71591</v>
      </c>
      <c r="N27" s="278">
        <v>76134</v>
      </c>
      <c r="O27" s="278">
        <v>76729</v>
      </c>
      <c r="P27" s="278">
        <v>77010</v>
      </c>
      <c r="Q27" s="278">
        <v>77140</v>
      </c>
      <c r="R27" s="278">
        <v>77325</v>
      </c>
      <c r="S27" s="278">
        <v>77120</v>
      </c>
      <c r="U27" s="132"/>
    </row>
    <row r="28" spans="1:21" ht="13" customHeight="1">
      <c r="A28" s="124"/>
      <c r="B28" s="123" t="s">
        <v>46</v>
      </c>
      <c r="C28" s="332">
        <v>57291</v>
      </c>
      <c r="D28" s="332">
        <v>59772</v>
      </c>
      <c r="E28" s="332">
        <v>60709</v>
      </c>
      <c r="F28" s="332">
        <v>61993</v>
      </c>
      <c r="G28" s="332">
        <v>59283</v>
      </c>
      <c r="H28" s="333">
        <v>60312</v>
      </c>
      <c r="I28" s="333">
        <v>58235</v>
      </c>
      <c r="J28" s="333">
        <v>47912</v>
      </c>
      <c r="K28" s="333">
        <v>46967</v>
      </c>
      <c r="L28" s="333">
        <v>55436</v>
      </c>
      <c r="M28" s="656">
        <v>53943</v>
      </c>
      <c r="N28" s="656">
        <v>59422</v>
      </c>
      <c r="O28" s="656">
        <v>59704</v>
      </c>
      <c r="P28" s="656">
        <v>67277</v>
      </c>
      <c r="Q28" s="656">
        <v>70713</v>
      </c>
      <c r="R28" s="656">
        <v>67171</v>
      </c>
      <c r="S28" s="656">
        <v>74226</v>
      </c>
      <c r="U28" s="132"/>
    </row>
    <row r="29" spans="1:21" ht="13" customHeight="1">
      <c r="A29" s="124"/>
      <c r="B29" s="29" t="s">
        <v>47</v>
      </c>
      <c r="C29" s="332">
        <v>30732</v>
      </c>
      <c r="D29" s="332">
        <v>28215</v>
      </c>
      <c r="E29" s="332">
        <v>29327</v>
      </c>
      <c r="F29" s="332">
        <v>31280</v>
      </c>
      <c r="G29" s="332">
        <v>32759</v>
      </c>
      <c r="H29" s="333">
        <v>37863</v>
      </c>
      <c r="I29" s="333">
        <v>45225</v>
      </c>
      <c r="J29" s="333">
        <v>47774</v>
      </c>
      <c r="K29" s="333">
        <v>49718</v>
      </c>
      <c r="L29" s="333">
        <v>50870</v>
      </c>
      <c r="M29" s="656">
        <v>46770</v>
      </c>
      <c r="N29" s="656">
        <v>49351</v>
      </c>
      <c r="O29" s="656">
        <v>55401</v>
      </c>
      <c r="P29" s="656">
        <v>65574</v>
      </c>
      <c r="Q29" s="656">
        <v>60322</v>
      </c>
      <c r="R29" s="656">
        <v>54911.252782695839</v>
      </c>
      <c r="S29" s="656">
        <v>47120</v>
      </c>
      <c r="U29" s="132"/>
    </row>
    <row r="30" spans="1:21" ht="13" customHeight="1">
      <c r="A30" s="124"/>
      <c r="B30" s="28" t="s">
        <v>48</v>
      </c>
      <c r="C30" s="332">
        <v>15411</v>
      </c>
      <c r="D30" s="332">
        <v>16336</v>
      </c>
      <c r="E30" s="332">
        <v>17156</v>
      </c>
      <c r="F30" s="332">
        <v>18211</v>
      </c>
      <c r="G30" s="332">
        <v>20564</v>
      </c>
      <c r="H30" s="333">
        <v>22341</v>
      </c>
      <c r="I30" s="333">
        <v>24618</v>
      </c>
      <c r="J30" s="333">
        <v>24595</v>
      </c>
      <c r="K30" s="333">
        <v>24998</v>
      </c>
      <c r="L30" s="333">
        <v>25440</v>
      </c>
      <c r="M30" s="656">
        <v>26496</v>
      </c>
      <c r="N30" s="656">
        <v>27683</v>
      </c>
      <c r="O30" s="656">
        <v>21547</v>
      </c>
      <c r="P30" s="656">
        <v>23330</v>
      </c>
      <c r="Q30" s="656">
        <v>21738.5808219178</v>
      </c>
      <c r="R30" s="656">
        <v>16326</v>
      </c>
      <c r="S30" s="656">
        <v>16005</v>
      </c>
      <c r="U30" s="132"/>
    </row>
    <row r="31" spans="1:21" ht="13" customHeight="1" thickBot="1">
      <c r="A31" s="130"/>
      <c r="B31" s="775" t="s">
        <v>49</v>
      </c>
      <c r="C31" s="779">
        <v>4175</v>
      </c>
      <c r="D31" s="779">
        <v>4068</v>
      </c>
      <c r="E31" s="779">
        <v>4126</v>
      </c>
      <c r="F31" s="779">
        <v>4681</v>
      </c>
      <c r="G31" s="779">
        <v>6082</v>
      </c>
      <c r="H31" s="779">
        <v>4741</v>
      </c>
      <c r="I31" s="779">
        <v>5301</v>
      </c>
      <c r="J31" s="779">
        <v>6265</v>
      </c>
      <c r="K31" s="779">
        <v>7114</v>
      </c>
      <c r="L31" s="779">
        <v>7908</v>
      </c>
      <c r="M31" s="782">
        <v>7764</v>
      </c>
      <c r="N31" s="782">
        <v>11893</v>
      </c>
      <c r="O31" s="782">
        <v>14155</v>
      </c>
      <c r="P31" s="782">
        <v>14474</v>
      </c>
      <c r="Q31" s="782">
        <v>17517</v>
      </c>
      <c r="R31" s="782">
        <v>17486</v>
      </c>
      <c r="S31" s="782">
        <v>19078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5">
    <tabColor theme="9" tint="0.59999389629810485"/>
  </sheetPr>
  <dimension ref="A2:U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0" width="8.19921875" style="123" customWidth="1"/>
    <col min="21" max="21" width="7.59765625" style="123" customWidth="1"/>
    <col min="22" max="16384" width="7" style="123"/>
  </cols>
  <sheetData>
    <row r="2" spans="1:21" ht="13" customHeight="1">
      <c r="A2" s="343" t="s">
        <v>430</v>
      </c>
      <c r="B2" s="344"/>
    </row>
    <row r="3" spans="1:21" ht="13" customHeight="1">
      <c r="A3" s="345" t="s">
        <v>236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1">
        <f t="shared" ref="C6:N6" si="0">(C8+C9+C10+C11+C12+C13+C14+C15+C16+C17+C18+C19+C20+C21+C22+C23+C24+C25+C26+C27+C28+C29+C30+C31)</f>
        <v>104254</v>
      </c>
      <c r="D6" s="771">
        <f t="shared" si="0"/>
        <v>109012</v>
      </c>
      <c r="E6" s="772">
        <f t="shared" si="0"/>
        <v>114520</v>
      </c>
      <c r="F6" s="772">
        <f t="shared" si="0"/>
        <v>115197</v>
      </c>
      <c r="G6" s="772">
        <f t="shared" si="0"/>
        <v>114717</v>
      </c>
      <c r="H6" s="772">
        <f t="shared" si="0"/>
        <v>115654</v>
      </c>
      <c r="I6" s="772">
        <f t="shared" si="0"/>
        <v>117588</v>
      </c>
      <c r="J6" s="772">
        <f t="shared" si="0"/>
        <v>122352</v>
      </c>
      <c r="K6" s="772">
        <f t="shared" si="0"/>
        <v>127685</v>
      </c>
      <c r="L6" s="772">
        <f t="shared" si="0"/>
        <v>135393</v>
      </c>
      <c r="M6" s="772">
        <f t="shared" si="0"/>
        <v>142927</v>
      </c>
      <c r="N6" s="772">
        <f t="shared" si="0"/>
        <v>149399</v>
      </c>
      <c r="O6" s="772">
        <f>(O8+O9+O10+O11+O12+O13+O14+O15+O16+O17+O18+O19+O20+O21+O22+O23+O24+O25+O26+O27+O28+O29+O30+O31)</f>
        <v>157823</v>
      </c>
      <c r="P6" s="772">
        <f>(P8+P9+P10+P11+P12+P13+P14+P15+P16+P17+P18+P19+P20+P21+P22+P23+P24+P25+P26+P27+P28+P29+P30+P31)</f>
        <v>162421</v>
      </c>
      <c r="Q6" s="772">
        <f>(Q8+Q9+Q10+Q11+Q12+Q13+Q14+Q15+Q16+Q17+Q18+Q19+Q20+Q21+Q22+Q23+Q24+Q25+Q26+Q27+Q28+Q29+Q30+Q31)</f>
        <v>173258.66324709987</v>
      </c>
      <c r="R6" s="772">
        <f>(R8+R9+R10+R11+R12+R13+R14+R15+R16+R17+R18+R19+R20+R21+R22+R23+R24+R25+R26+R27+R28+R29+R30+R31)</f>
        <v>169804.68148125257</v>
      </c>
      <c r="S6" s="772">
        <f>(S8+S9+S10+S11+S12+S13+S14+S15+S16+S17+S18+S19+S20+S21+S22+S23+S24+S25+S26+S27+S28+S29+S30+S31)</f>
        <v>176149.67439979623</v>
      </c>
    </row>
    <row r="7" spans="1:21" ht="5" customHeight="1">
      <c r="A7" s="124"/>
      <c r="B7" s="125"/>
      <c r="C7" s="346"/>
      <c r="D7" s="34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1" ht="13" customHeight="1">
      <c r="A8" s="124"/>
      <c r="B8" s="28" t="s">
        <v>21</v>
      </c>
      <c r="C8" s="347">
        <v>190</v>
      </c>
      <c r="D8" s="347">
        <v>228</v>
      </c>
      <c r="E8" s="332">
        <v>306</v>
      </c>
      <c r="F8" s="332">
        <v>408</v>
      </c>
      <c r="G8" s="332">
        <v>420</v>
      </c>
      <c r="H8" s="332">
        <v>582</v>
      </c>
      <c r="I8" s="332">
        <v>626</v>
      </c>
      <c r="J8" s="332">
        <v>863</v>
      </c>
      <c r="K8" s="332">
        <v>998</v>
      </c>
      <c r="L8" s="332">
        <v>827</v>
      </c>
      <c r="M8" s="278">
        <v>780</v>
      </c>
      <c r="N8" s="278">
        <v>316</v>
      </c>
      <c r="O8" s="278">
        <v>398</v>
      </c>
      <c r="P8" s="278">
        <v>279</v>
      </c>
      <c r="Q8" s="278">
        <v>344.50000000000006</v>
      </c>
      <c r="R8" s="278">
        <v>332.68620821746316</v>
      </c>
      <c r="S8" s="278">
        <v>306.00196999999997</v>
      </c>
    </row>
    <row r="9" spans="1:21" ht="13" customHeight="1">
      <c r="A9" s="124"/>
      <c r="B9" s="28" t="s">
        <v>22</v>
      </c>
      <c r="C9" s="347">
        <v>6387</v>
      </c>
      <c r="D9" s="347">
        <v>7231</v>
      </c>
      <c r="E9" s="332">
        <v>6857</v>
      </c>
      <c r="F9" s="332">
        <v>6388</v>
      </c>
      <c r="G9" s="332">
        <v>6499</v>
      </c>
      <c r="H9" s="333">
        <v>7171</v>
      </c>
      <c r="I9" s="333">
        <v>6138</v>
      </c>
      <c r="J9" s="333">
        <v>5969</v>
      </c>
      <c r="K9" s="333">
        <v>5987</v>
      </c>
      <c r="L9" s="333">
        <v>5651</v>
      </c>
      <c r="M9" s="656">
        <v>6266</v>
      </c>
      <c r="N9" s="656">
        <v>4635</v>
      </c>
      <c r="O9" s="656">
        <v>4739</v>
      </c>
      <c r="P9" s="656">
        <v>5048</v>
      </c>
      <c r="Q9" s="656">
        <v>5825.0421656316948</v>
      </c>
      <c r="R9" s="656">
        <v>6006.9630737510852</v>
      </c>
      <c r="S9" s="656">
        <v>6077.5738081216123</v>
      </c>
      <c r="U9" s="132"/>
    </row>
    <row r="10" spans="1:21" ht="13" customHeight="1">
      <c r="A10" s="124"/>
      <c r="B10" s="28" t="s">
        <v>23</v>
      </c>
      <c r="C10" s="347">
        <v>1565</v>
      </c>
      <c r="D10" s="347">
        <v>1452</v>
      </c>
      <c r="E10" s="332">
        <v>2022</v>
      </c>
      <c r="F10" s="332">
        <v>1210</v>
      </c>
      <c r="G10" s="332">
        <v>1214</v>
      </c>
      <c r="H10" s="333">
        <v>1283</v>
      </c>
      <c r="I10" s="333">
        <v>1480</v>
      </c>
      <c r="J10" s="333">
        <v>1244</v>
      </c>
      <c r="K10" s="333">
        <v>1317</v>
      </c>
      <c r="L10" s="333">
        <v>1486</v>
      </c>
      <c r="M10" s="333">
        <v>1400</v>
      </c>
      <c r="N10" s="333">
        <v>1529</v>
      </c>
      <c r="O10" s="333">
        <v>1665</v>
      </c>
      <c r="P10" s="333">
        <v>1732</v>
      </c>
      <c r="Q10" s="333">
        <v>1720.915</v>
      </c>
      <c r="R10" s="333">
        <v>1625.3261274015022</v>
      </c>
      <c r="S10" s="333">
        <v>1522.9777681454702</v>
      </c>
      <c r="U10" s="132"/>
    </row>
    <row r="11" spans="1:21" ht="13" customHeight="1">
      <c r="A11" s="124"/>
      <c r="B11" s="28" t="s">
        <v>24</v>
      </c>
      <c r="C11" s="347">
        <v>8050</v>
      </c>
      <c r="D11" s="347">
        <v>8378</v>
      </c>
      <c r="E11" s="332">
        <v>8663</v>
      </c>
      <c r="F11" s="332">
        <v>8965</v>
      </c>
      <c r="G11" s="332">
        <v>9251</v>
      </c>
      <c r="H11" s="333">
        <v>9748</v>
      </c>
      <c r="I11" s="333">
        <v>10226</v>
      </c>
      <c r="J11" s="332">
        <v>10412</v>
      </c>
      <c r="K11" s="332">
        <v>10789</v>
      </c>
      <c r="L11" s="332">
        <v>14105</v>
      </c>
      <c r="M11" s="278">
        <v>14504</v>
      </c>
      <c r="N11" s="278">
        <v>15047</v>
      </c>
      <c r="O11" s="278">
        <v>16879</v>
      </c>
      <c r="P11" s="278">
        <v>17459</v>
      </c>
      <c r="Q11" s="278">
        <v>17653.973040000001</v>
      </c>
      <c r="R11" s="278">
        <v>18996.627089999998</v>
      </c>
      <c r="S11" s="278">
        <v>19651.834897500001</v>
      </c>
      <c r="U11" s="132"/>
    </row>
    <row r="12" spans="1:21" ht="13" customHeight="1">
      <c r="A12" s="124"/>
      <c r="B12" s="28" t="s">
        <v>25</v>
      </c>
      <c r="C12" s="347">
        <v>3547</v>
      </c>
      <c r="D12" s="347">
        <v>4158</v>
      </c>
      <c r="E12" s="332">
        <v>4663</v>
      </c>
      <c r="F12" s="332">
        <v>4426</v>
      </c>
      <c r="G12" s="332">
        <v>4781</v>
      </c>
      <c r="H12" s="332">
        <v>5128</v>
      </c>
      <c r="I12" s="332">
        <v>5122</v>
      </c>
      <c r="J12" s="332">
        <v>4931</v>
      </c>
      <c r="K12" s="332">
        <v>5786</v>
      </c>
      <c r="L12" s="332">
        <v>5981</v>
      </c>
      <c r="M12" s="278">
        <v>6169</v>
      </c>
      <c r="N12" s="278">
        <v>6590</v>
      </c>
      <c r="O12" s="278">
        <v>6393</v>
      </c>
      <c r="P12" s="278">
        <v>6251</v>
      </c>
      <c r="Q12" s="278">
        <v>6484.0527763000009</v>
      </c>
      <c r="R12" s="278">
        <v>5721.8282712</v>
      </c>
      <c r="S12" s="278">
        <v>5799.7487875000006</v>
      </c>
      <c r="U12" s="132"/>
    </row>
    <row r="13" spans="1:21" ht="13" customHeight="1">
      <c r="A13" s="124"/>
      <c r="B13" s="28" t="s">
        <v>29</v>
      </c>
      <c r="C13" s="347">
        <v>994</v>
      </c>
      <c r="D13" s="347">
        <v>1085</v>
      </c>
      <c r="E13" s="332">
        <v>1109</v>
      </c>
      <c r="F13" s="332">
        <v>1052</v>
      </c>
      <c r="G13" s="332">
        <v>1129</v>
      </c>
      <c r="H13" s="332">
        <v>1202</v>
      </c>
      <c r="I13" s="332">
        <v>1227</v>
      </c>
      <c r="J13" s="332">
        <v>1340</v>
      </c>
      <c r="K13" s="332">
        <v>1470</v>
      </c>
      <c r="L13" s="332">
        <v>1551</v>
      </c>
      <c r="M13" s="332">
        <v>1537</v>
      </c>
      <c r="N13" s="332">
        <v>1662</v>
      </c>
      <c r="O13" s="332">
        <v>1712</v>
      </c>
      <c r="P13" s="332">
        <v>1781</v>
      </c>
      <c r="Q13" s="332">
        <v>1806.4132499999998</v>
      </c>
      <c r="R13" s="332">
        <v>1707.2013661111389</v>
      </c>
      <c r="S13" s="332">
        <v>1513.2697500000002</v>
      </c>
      <c r="U13" s="132"/>
    </row>
    <row r="14" spans="1:21" ht="13" customHeight="1">
      <c r="A14" s="124"/>
      <c r="B14" s="28" t="s">
        <v>30</v>
      </c>
      <c r="C14" s="347">
        <v>1095</v>
      </c>
      <c r="D14" s="347">
        <v>1048</v>
      </c>
      <c r="E14" s="332">
        <v>976</v>
      </c>
      <c r="F14" s="332">
        <v>994</v>
      </c>
      <c r="G14" s="332">
        <v>1043</v>
      </c>
      <c r="H14" s="333">
        <v>1068</v>
      </c>
      <c r="I14" s="333">
        <v>1133</v>
      </c>
      <c r="J14" s="333">
        <v>1168</v>
      </c>
      <c r="K14" s="333">
        <v>1186</v>
      </c>
      <c r="L14" s="333">
        <v>1190</v>
      </c>
      <c r="M14" s="278">
        <v>1265</v>
      </c>
      <c r="N14" s="278">
        <v>1375</v>
      </c>
      <c r="O14" s="278">
        <v>1375</v>
      </c>
      <c r="P14" s="278">
        <v>1579</v>
      </c>
      <c r="Q14" s="278">
        <v>1593.1629041466049</v>
      </c>
      <c r="R14" s="278">
        <v>1605.4003692062977</v>
      </c>
      <c r="S14" s="278">
        <v>1799.3087218291419</v>
      </c>
      <c r="U14" s="132"/>
    </row>
    <row r="15" spans="1:21" ht="13" customHeight="1">
      <c r="A15" s="124"/>
      <c r="B15" s="28" t="s">
        <v>31</v>
      </c>
      <c r="C15" s="347">
        <v>45295</v>
      </c>
      <c r="D15" s="347">
        <v>46669</v>
      </c>
      <c r="E15" s="332">
        <v>50069</v>
      </c>
      <c r="F15" s="332">
        <v>51802</v>
      </c>
      <c r="G15" s="332">
        <v>49670</v>
      </c>
      <c r="H15" s="333">
        <v>47735</v>
      </c>
      <c r="I15" s="333">
        <v>48882</v>
      </c>
      <c r="J15" s="333">
        <v>51971</v>
      </c>
      <c r="K15" s="333">
        <v>55446</v>
      </c>
      <c r="L15" s="333">
        <v>59187</v>
      </c>
      <c r="M15" s="278">
        <v>62813</v>
      </c>
      <c r="N15" s="278">
        <v>65479</v>
      </c>
      <c r="O15" s="278">
        <v>71500</v>
      </c>
      <c r="P15" s="278">
        <v>72791</v>
      </c>
      <c r="Q15" s="278">
        <v>74812.55935000001</v>
      </c>
      <c r="R15" s="278">
        <v>73425.731414999987</v>
      </c>
      <c r="S15" s="278">
        <v>75883.193832500008</v>
      </c>
      <c r="U15" s="132"/>
    </row>
    <row r="16" spans="1:21" ht="13" customHeight="1">
      <c r="A16" s="124"/>
      <c r="B16" s="28" t="s">
        <v>32</v>
      </c>
      <c r="C16" s="347">
        <v>1343</v>
      </c>
      <c r="D16" s="351">
        <v>1336</v>
      </c>
      <c r="E16" s="334">
        <v>637</v>
      </c>
      <c r="F16" s="334">
        <v>1621</v>
      </c>
      <c r="G16" s="334">
        <v>1825</v>
      </c>
      <c r="H16" s="333">
        <v>1971</v>
      </c>
      <c r="I16" s="333">
        <v>2174</v>
      </c>
      <c r="J16" s="333">
        <v>2249</v>
      </c>
      <c r="K16" s="333">
        <v>2218</v>
      </c>
      <c r="L16" s="333">
        <v>2514</v>
      </c>
      <c r="M16" s="333">
        <v>3494</v>
      </c>
      <c r="N16" s="333">
        <v>3621</v>
      </c>
      <c r="O16" s="333">
        <v>3935</v>
      </c>
      <c r="P16" s="333">
        <v>4101</v>
      </c>
      <c r="Q16" s="333">
        <v>11483.84827</v>
      </c>
      <c r="R16" s="333">
        <v>11271.688934999998</v>
      </c>
      <c r="S16" s="333">
        <v>12576.483275000001</v>
      </c>
      <c r="U16" s="132"/>
    </row>
    <row r="17" spans="1:21" ht="13" customHeight="1">
      <c r="A17" s="124"/>
      <c r="B17" s="28" t="s">
        <v>33</v>
      </c>
      <c r="C17" s="347">
        <v>11654</v>
      </c>
      <c r="D17" s="347">
        <v>12043</v>
      </c>
      <c r="E17" s="332">
        <v>12160</v>
      </c>
      <c r="F17" s="332">
        <v>11073</v>
      </c>
      <c r="G17" s="332">
        <v>10418</v>
      </c>
      <c r="H17" s="333">
        <v>9920</v>
      </c>
      <c r="I17" s="333">
        <v>7964</v>
      </c>
      <c r="J17" s="333">
        <v>6312</v>
      </c>
      <c r="K17" s="333">
        <v>5409</v>
      </c>
      <c r="L17" s="333">
        <v>5745</v>
      </c>
      <c r="M17" s="278">
        <v>6100</v>
      </c>
      <c r="N17" s="278">
        <v>6628</v>
      </c>
      <c r="O17" s="278">
        <v>6784</v>
      </c>
      <c r="P17" s="278">
        <v>7946</v>
      </c>
      <c r="Q17" s="278">
        <v>8078.8584037499986</v>
      </c>
      <c r="R17" s="278">
        <v>7374.2755499999994</v>
      </c>
      <c r="S17" s="278">
        <v>8094.1803875000005</v>
      </c>
      <c r="U17" s="132"/>
    </row>
    <row r="18" spans="1:21" ht="13" customHeight="1">
      <c r="A18" s="124"/>
      <c r="B18" s="28" t="s">
        <v>34</v>
      </c>
      <c r="C18" s="347">
        <v>1361</v>
      </c>
      <c r="D18" s="347">
        <v>1971</v>
      </c>
      <c r="E18" s="332">
        <v>1937</v>
      </c>
      <c r="F18" s="332">
        <v>2049</v>
      </c>
      <c r="G18" s="332">
        <v>2281</v>
      </c>
      <c r="H18" s="333">
        <v>2221</v>
      </c>
      <c r="I18" s="333">
        <v>2347</v>
      </c>
      <c r="J18" s="333">
        <v>2450</v>
      </c>
      <c r="K18" s="333">
        <v>2045</v>
      </c>
      <c r="L18" s="333">
        <v>1878</v>
      </c>
      <c r="M18" s="278">
        <v>1755</v>
      </c>
      <c r="N18" s="278">
        <v>1144</v>
      </c>
      <c r="O18" s="278">
        <v>1265</v>
      </c>
      <c r="P18" s="278">
        <v>1345</v>
      </c>
      <c r="Q18" s="278">
        <v>1327.9673250000001</v>
      </c>
      <c r="R18" s="278">
        <v>1334.8254825000001</v>
      </c>
      <c r="S18" s="278">
        <v>1403.4169925000001</v>
      </c>
      <c r="U18" s="132"/>
    </row>
    <row r="19" spans="1:21" ht="13" customHeight="1">
      <c r="A19" s="124"/>
      <c r="B19" s="28" t="s">
        <v>35</v>
      </c>
      <c r="C19" s="347">
        <v>2414</v>
      </c>
      <c r="D19" s="347">
        <v>2351</v>
      </c>
      <c r="E19" s="332">
        <v>2407</v>
      </c>
      <c r="F19" s="332">
        <v>2227</v>
      </c>
      <c r="G19" s="332">
        <v>2346</v>
      </c>
      <c r="H19" s="333">
        <v>2576</v>
      </c>
      <c r="I19" s="333">
        <v>2678</v>
      </c>
      <c r="J19" s="333">
        <v>3045</v>
      </c>
      <c r="K19" s="333">
        <v>3434</v>
      </c>
      <c r="L19" s="333">
        <v>3479</v>
      </c>
      <c r="M19" s="278">
        <v>3695</v>
      </c>
      <c r="N19" s="278">
        <v>4081</v>
      </c>
      <c r="O19" s="278">
        <v>4447</v>
      </c>
      <c r="P19" s="278">
        <v>4347</v>
      </c>
      <c r="Q19" s="278">
        <v>4855.243594339051</v>
      </c>
      <c r="R19" s="278">
        <v>4716.0532499999999</v>
      </c>
      <c r="S19" s="278">
        <v>5225.2769999999991</v>
      </c>
      <c r="U19" s="132"/>
    </row>
    <row r="20" spans="1:21" ht="13" customHeight="1">
      <c r="A20" s="124"/>
      <c r="B20" s="28" t="s">
        <v>36</v>
      </c>
      <c r="C20" s="347">
        <v>1731</v>
      </c>
      <c r="D20" s="347">
        <v>1571</v>
      </c>
      <c r="E20" s="332">
        <v>1465</v>
      </c>
      <c r="F20" s="332">
        <v>1412</v>
      </c>
      <c r="G20" s="332">
        <v>1388</v>
      </c>
      <c r="H20" s="333">
        <v>1475</v>
      </c>
      <c r="I20" s="333">
        <v>1455</v>
      </c>
      <c r="J20" s="333">
        <v>1432</v>
      </c>
      <c r="K20" s="333">
        <v>1321</v>
      </c>
      <c r="L20" s="333">
        <v>1309</v>
      </c>
      <c r="M20" s="278">
        <v>1357</v>
      </c>
      <c r="N20" s="278">
        <v>1506</v>
      </c>
      <c r="O20" s="278">
        <v>1486</v>
      </c>
      <c r="P20" s="278">
        <v>1546</v>
      </c>
      <c r="Q20" s="278">
        <v>1632.705938325</v>
      </c>
      <c r="R20" s="278">
        <v>1583.3279950000001</v>
      </c>
      <c r="S20" s="278">
        <v>1536.3650200000002</v>
      </c>
      <c r="U20" s="132"/>
    </row>
    <row r="21" spans="1:21" ht="13" customHeight="1">
      <c r="A21" s="124"/>
      <c r="B21" s="28" t="s">
        <v>37</v>
      </c>
      <c r="C21" s="347">
        <v>4184</v>
      </c>
      <c r="D21" s="347">
        <v>4285</v>
      </c>
      <c r="E21" s="332">
        <v>4118</v>
      </c>
      <c r="F21" s="332">
        <v>4178</v>
      </c>
      <c r="G21" s="332">
        <v>4235</v>
      </c>
      <c r="H21" s="333">
        <v>4760</v>
      </c>
      <c r="I21" s="333">
        <v>6075</v>
      </c>
      <c r="J21" s="333">
        <v>7640</v>
      </c>
      <c r="K21" s="333">
        <v>7851</v>
      </c>
      <c r="L21" s="333">
        <v>8593</v>
      </c>
      <c r="M21" s="278">
        <v>10045</v>
      </c>
      <c r="N21" s="278">
        <v>11755</v>
      </c>
      <c r="O21" s="278">
        <v>11362</v>
      </c>
      <c r="P21" s="278">
        <v>11512</v>
      </c>
      <c r="Q21" s="278">
        <v>11061.487000000003</v>
      </c>
      <c r="R21" s="278">
        <v>11395.316000000001</v>
      </c>
      <c r="S21" s="278">
        <v>11518.116999999998</v>
      </c>
      <c r="U21" s="132"/>
    </row>
    <row r="22" spans="1:21" ht="13" customHeight="1">
      <c r="A22" s="124"/>
      <c r="B22" s="28" t="s">
        <v>38</v>
      </c>
      <c r="C22" s="347">
        <v>376</v>
      </c>
      <c r="D22" s="347">
        <v>386</v>
      </c>
      <c r="E22" s="332">
        <v>391</v>
      </c>
      <c r="F22" s="332">
        <v>395</v>
      </c>
      <c r="G22" s="332">
        <v>457</v>
      </c>
      <c r="H22" s="333">
        <v>402</v>
      </c>
      <c r="I22" s="333">
        <v>459</v>
      </c>
      <c r="J22" s="333">
        <v>461</v>
      </c>
      <c r="K22" s="333">
        <v>562</v>
      </c>
      <c r="L22" s="333">
        <v>568</v>
      </c>
      <c r="M22" s="278">
        <v>590</v>
      </c>
      <c r="N22" s="278">
        <v>665</v>
      </c>
      <c r="O22" s="278">
        <v>885</v>
      </c>
      <c r="P22" s="278">
        <v>1200</v>
      </c>
      <c r="Q22" s="278">
        <v>1163.1133</v>
      </c>
      <c r="R22" s="278">
        <v>1010.9008150000001</v>
      </c>
      <c r="S22" s="278">
        <v>1228.8277395000002</v>
      </c>
      <c r="U22" s="132"/>
    </row>
    <row r="23" spans="1:21" ht="13" customHeight="1">
      <c r="A23" s="124"/>
      <c r="B23" s="28" t="s">
        <v>39</v>
      </c>
      <c r="C23" s="347">
        <v>401</v>
      </c>
      <c r="D23" s="347">
        <v>377</v>
      </c>
      <c r="E23" s="332">
        <v>623</v>
      </c>
      <c r="F23" s="332">
        <v>782</v>
      </c>
      <c r="G23" s="332">
        <v>781</v>
      </c>
      <c r="H23" s="333">
        <v>912</v>
      </c>
      <c r="I23" s="333">
        <v>1370</v>
      </c>
      <c r="J23" s="333">
        <v>2096</v>
      </c>
      <c r="K23" s="333">
        <v>2447</v>
      </c>
      <c r="L23" s="333">
        <v>2448</v>
      </c>
      <c r="M23" s="278">
        <v>2464</v>
      </c>
      <c r="N23" s="278">
        <v>2471</v>
      </c>
      <c r="O23" s="278">
        <v>2621</v>
      </c>
      <c r="P23" s="278">
        <v>2677</v>
      </c>
      <c r="Q23" s="278">
        <v>2707.4242499999996</v>
      </c>
      <c r="R23" s="278">
        <v>2793.732</v>
      </c>
      <c r="S23" s="278">
        <v>2827.4947499999998</v>
      </c>
      <c r="U23" s="132"/>
    </row>
    <row r="24" spans="1:21" ht="13" customHeight="1">
      <c r="A24" s="124"/>
      <c r="B24" s="28" t="s">
        <v>40</v>
      </c>
      <c r="C24" s="347">
        <v>2705</v>
      </c>
      <c r="D24" s="347">
        <v>2632</v>
      </c>
      <c r="E24" s="332">
        <v>2714</v>
      </c>
      <c r="F24" s="332">
        <v>3142</v>
      </c>
      <c r="G24" s="332">
        <v>3268</v>
      </c>
      <c r="H24" s="333">
        <v>3179</v>
      </c>
      <c r="I24" s="333">
        <v>3476</v>
      </c>
      <c r="J24" s="333">
        <v>3766</v>
      </c>
      <c r="K24" s="333">
        <v>3773</v>
      </c>
      <c r="L24" s="333">
        <v>2252</v>
      </c>
      <c r="M24" s="278">
        <v>2251</v>
      </c>
      <c r="N24" s="278">
        <v>2394</v>
      </c>
      <c r="O24" s="278">
        <v>2332</v>
      </c>
      <c r="P24" s="278">
        <v>2480</v>
      </c>
      <c r="Q24" s="278">
        <v>2757.4312499999996</v>
      </c>
      <c r="R24" s="278">
        <v>2431.8015000000005</v>
      </c>
      <c r="S24" s="278">
        <v>2551.9107500000005</v>
      </c>
      <c r="U24" s="132"/>
    </row>
    <row r="25" spans="1:21" ht="13" customHeight="1">
      <c r="A25" s="124"/>
      <c r="B25" s="28" t="s">
        <v>41</v>
      </c>
      <c r="C25" s="347">
        <v>1856</v>
      </c>
      <c r="D25" s="347">
        <v>1746</v>
      </c>
      <c r="E25" s="332">
        <v>2067</v>
      </c>
      <c r="F25" s="332">
        <v>2261</v>
      </c>
      <c r="G25" s="332">
        <v>2501</v>
      </c>
      <c r="H25" s="332">
        <v>2561</v>
      </c>
      <c r="I25" s="332">
        <v>2875</v>
      </c>
      <c r="J25" s="332">
        <v>2978</v>
      </c>
      <c r="K25" s="332">
        <v>3274</v>
      </c>
      <c r="L25" s="332">
        <v>3112</v>
      </c>
      <c r="M25" s="278">
        <v>3017</v>
      </c>
      <c r="N25" s="278">
        <v>2973</v>
      </c>
      <c r="O25" s="278">
        <v>2874</v>
      </c>
      <c r="P25" s="278">
        <v>2796</v>
      </c>
      <c r="Q25" s="278">
        <v>2774.9179999999997</v>
      </c>
      <c r="R25" s="278">
        <v>2741.0898400000001</v>
      </c>
      <c r="S25" s="278">
        <v>2655.7985447000001</v>
      </c>
      <c r="U25" s="132"/>
    </row>
    <row r="26" spans="1:21" ht="13" customHeight="1">
      <c r="A26" s="124"/>
      <c r="B26" s="28" t="s">
        <v>44</v>
      </c>
      <c r="C26" s="347">
        <v>2180</v>
      </c>
      <c r="D26" s="347">
        <v>2931</v>
      </c>
      <c r="E26" s="332">
        <v>3891</v>
      </c>
      <c r="F26" s="332">
        <v>3324</v>
      </c>
      <c r="G26" s="332">
        <v>3148</v>
      </c>
      <c r="H26" s="333">
        <v>3483</v>
      </c>
      <c r="I26" s="333">
        <v>3320</v>
      </c>
      <c r="J26" s="333">
        <v>3549</v>
      </c>
      <c r="K26" s="333">
        <v>3841</v>
      </c>
      <c r="L26" s="333">
        <v>4423</v>
      </c>
      <c r="M26" s="278">
        <v>4878</v>
      </c>
      <c r="N26" s="278">
        <v>6050</v>
      </c>
      <c r="O26" s="278">
        <v>5824</v>
      </c>
      <c r="P26" s="278">
        <v>5292</v>
      </c>
      <c r="Q26" s="278">
        <v>4946.2942500000017</v>
      </c>
      <c r="R26" s="278">
        <v>3945.4649522971717</v>
      </c>
      <c r="S26" s="278">
        <v>4221.5304999999998</v>
      </c>
      <c r="U26" s="132"/>
    </row>
    <row r="27" spans="1:21" ht="13" customHeight="1">
      <c r="A27" s="124"/>
      <c r="B27" s="28" t="s">
        <v>45</v>
      </c>
      <c r="C27" s="347">
        <v>2054</v>
      </c>
      <c r="D27" s="347">
        <v>2114</v>
      </c>
      <c r="E27" s="332">
        <v>2154</v>
      </c>
      <c r="F27" s="332">
        <v>2197</v>
      </c>
      <c r="G27" s="332">
        <v>2327</v>
      </c>
      <c r="H27" s="333">
        <v>2404</v>
      </c>
      <c r="I27" s="333">
        <v>2505</v>
      </c>
      <c r="J27" s="333">
        <v>2569</v>
      </c>
      <c r="K27" s="333">
        <v>2588</v>
      </c>
      <c r="L27" s="333">
        <v>2628</v>
      </c>
      <c r="M27" s="278">
        <v>2372</v>
      </c>
      <c r="N27" s="278">
        <v>2501</v>
      </c>
      <c r="O27" s="278">
        <v>2540</v>
      </c>
      <c r="P27" s="278">
        <v>2563</v>
      </c>
      <c r="Q27" s="278">
        <v>2578.83</v>
      </c>
      <c r="R27" s="278">
        <v>2603.1734999999999</v>
      </c>
      <c r="S27" s="278">
        <v>2611.1635000000001</v>
      </c>
      <c r="U27" s="132"/>
    </row>
    <row r="28" spans="1:21" ht="13" customHeight="1">
      <c r="A28" s="124"/>
      <c r="B28" s="123" t="s">
        <v>46</v>
      </c>
      <c r="C28" s="347">
        <v>2844</v>
      </c>
      <c r="D28" s="347">
        <v>3057</v>
      </c>
      <c r="E28" s="332">
        <v>3228</v>
      </c>
      <c r="F28" s="332">
        <v>3053</v>
      </c>
      <c r="G28" s="332">
        <v>3084</v>
      </c>
      <c r="H28" s="333">
        <v>2939</v>
      </c>
      <c r="I28" s="333">
        <v>2762</v>
      </c>
      <c r="J28" s="333">
        <v>2357</v>
      </c>
      <c r="K28" s="333">
        <v>2289</v>
      </c>
      <c r="L28" s="333">
        <v>2650</v>
      </c>
      <c r="M28" s="656">
        <v>2606</v>
      </c>
      <c r="N28" s="656">
        <v>2861</v>
      </c>
      <c r="O28" s="656">
        <v>2636</v>
      </c>
      <c r="P28" s="656">
        <v>2933</v>
      </c>
      <c r="Q28" s="656">
        <v>3034.0754999999999</v>
      </c>
      <c r="R28" s="656">
        <v>2820.2816267999997</v>
      </c>
      <c r="S28" s="656">
        <v>3077.2896750000004</v>
      </c>
      <c r="U28" s="132"/>
    </row>
    <row r="29" spans="1:21" ht="13" customHeight="1">
      <c r="A29" s="124"/>
      <c r="B29" s="29" t="s">
        <v>47</v>
      </c>
      <c r="C29" s="347">
        <v>1199</v>
      </c>
      <c r="D29" s="347">
        <v>1103</v>
      </c>
      <c r="E29" s="332">
        <v>1147</v>
      </c>
      <c r="F29" s="332">
        <v>1325</v>
      </c>
      <c r="G29" s="332">
        <v>1562</v>
      </c>
      <c r="H29" s="333">
        <v>1796</v>
      </c>
      <c r="I29" s="333">
        <v>2027</v>
      </c>
      <c r="J29" s="333">
        <v>2192</v>
      </c>
      <c r="K29" s="333">
        <v>2265</v>
      </c>
      <c r="L29" s="333">
        <v>2371</v>
      </c>
      <c r="M29" s="656">
        <v>2026</v>
      </c>
      <c r="N29" s="656">
        <v>2083</v>
      </c>
      <c r="O29" s="656">
        <v>2381</v>
      </c>
      <c r="P29" s="656">
        <v>2998</v>
      </c>
      <c r="Q29" s="656">
        <v>2717.8155000000002</v>
      </c>
      <c r="R29" s="656">
        <v>2515.8569112679279</v>
      </c>
      <c r="S29" s="656">
        <v>2108.5589999999997</v>
      </c>
      <c r="U29" s="132"/>
    </row>
    <row r="30" spans="1:21" ht="13" customHeight="1">
      <c r="A30" s="124"/>
      <c r="B30" s="28" t="s">
        <v>48</v>
      </c>
      <c r="C30" s="347">
        <v>668</v>
      </c>
      <c r="D30" s="347">
        <v>704</v>
      </c>
      <c r="E30" s="332">
        <v>745</v>
      </c>
      <c r="F30" s="332">
        <v>725</v>
      </c>
      <c r="G30" s="332">
        <v>821</v>
      </c>
      <c r="H30" s="333">
        <v>922</v>
      </c>
      <c r="I30" s="333">
        <v>1089</v>
      </c>
      <c r="J30" s="333">
        <v>1104</v>
      </c>
      <c r="K30" s="333">
        <v>1114</v>
      </c>
      <c r="L30" s="333">
        <v>1145</v>
      </c>
      <c r="M30" s="656">
        <v>1189</v>
      </c>
      <c r="N30" s="656">
        <v>1235</v>
      </c>
      <c r="O30" s="656">
        <v>873</v>
      </c>
      <c r="P30" s="656">
        <v>863</v>
      </c>
      <c r="Q30" s="656">
        <v>848.07944210751236</v>
      </c>
      <c r="R30" s="656">
        <v>737.25864750000005</v>
      </c>
      <c r="S30" s="656">
        <v>719.23500000000013</v>
      </c>
      <c r="U30" s="132"/>
    </row>
    <row r="31" spans="1:21" ht="13" customHeight="1" thickBot="1">
      <c r="A31" s="130"/>
      <c r="B31" s="775" t="s">
        <v>49</v>
      </c>
      <c r="C31" s="781">
        <v>161</v>
      </c>
      <c r="D31" s="781">
        <v>156</v>
      </c>
      <c r="E31" s="779">
        <v>171</v>
      </c>
      <c r="F31" s="779">
        <v>188</v>
      </c>
      <c r="G31" s="779">
        <v>268</v>
      </c>
      <c r="H31" s="779">
        <v>216</v>
      </c>
      <c r="I31" s="779">
        <v>178</v>
      </c>
      <c r="J31" s="779">
        <v>254</v>
      </c>
      <c r="K31" s="779">
        <v>275</v>
      </c>
      <c r="L31" s="779">
        <v>300</v>
      </c>
      <c r="M31" s="782">
        <v>354</v>
      </c>
      <c r="N31" s="782">
        <v>798</v>
      </c>
      <c r="O31" s="782">
        <v>917</v>
      </c>
      <c r="P31" s="782">
        <v>902</v>
      </c>
      <c r="Q31" s="782">
        <v>1049.9527375</v>
      </c>
      <c r="R31" s="782">
        <v>1107.8705550000002</v>
      </c>
      <c r="S31" s="782">
        <v>1240.1157299999998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6">
    <tabColor theme="9" tint="0.59999389629810485"/>
  </sheetPr>
  <dimension ref="A2:S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2" width="8.19921875" style="123" customWidth="1"/>
    <col min="23" max="16384" width="7" style="123"/>
  </cols>
  <sheetData>
    <row r="2" spans="1:19" ht="13" customHeight="1">
      <c r="A2" s="343" t="s">
        <v>570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>
        <v>3.43</v>
      </c>
      <c r="D6" s="768">
        <v>3.47</v>
      </c>
      <c r="E6" s="768">
        <v>3.5</v>
      </c>
      <c r="F6" s="768">
        <v>3.8</v>
      </c>
      <c r="G6" s="768">
        <v>4.12</v>
      </c>
      <c r="H6" s="768">
        <v>4.25</v>
      </c>
      <c r="I6" s="768">
        <v>5.05</v>
      </c>
      <c r="J6" s="768">
        <v>5.24</v>
      </c>
      <c r="K6" s="768">
        <v>5.91</v>
      </c>
      <c r="L6" s="768">
        <v>6.08</v>
      </c>
      <c r="M6" s="768">
        <v>6.43</v>
      </c>
      <c r="N6" s="768">
        <v>6.8</v>
      </c>
      <c r="O6" s="768">
        <v>6.97</v>
      </c>
      <c r="P6" s="768">
        <v>7.05</v>
      </c>
      <c r="Q6" s="768">
        <v>6.95</v>
      </c>
      <c r="R6" s="768">
        <v>6.95</v>
      </c>
      <c r="S6" s="768">
        <v>6.9547942270814502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>
        <v>3.6</v>
      </c>
      <c r="D8" s="356">
        <v>3.49</v>
      </c>
      <c r="E8" s="356">
        <v>3.47</v>
      </c>
      <c r="F8" s="356">
        <v>3.67</v>
      </c>
      <c r="G8" s="356">
        <v>3.75</v>
      </c>
      <c r="H8" s="356">
        <v>3.42</v>
      </c>
      <c r="I8" s="356">
        <v>3.45</v>
      </c>
      <c r="J8" s="356">
        <v>3.75</v>
      </c>
      <c r="K8" s="356">
        <v>4.99</v>
      </c>
      <c r="L8" s="356">
        <v>6.56</v>
      </c>
      <c r="M8" s="356">
        <v>6.61</v>
      </c>
      <c r="N8" s="356">
        <v>6.45</v>
      </c>
      <c r="O8" s="356">
        <v>6.21</v>
      </c>
      <c r="P8" s="356">
        <v>5.9</v>
      </c>
      <c r="Q8" s="356">
        <v>5.91</v>
      </c>
      <c r="R8" s="356">
        <v>5.91</v>
      </c>
      <c r="S8" s="356">
        <v>6.8839280673258418</v>
      </c>
    </row>
    <row r="9" spans="1:19" ht="13" customHeight="1">
      <c r="A9" s="124"/>
      <c r="B9" s="28" t="s">
        <v>22</v>
      </c>
      <c r="C9" s="356">
        <v>3.11</v>
      </c>
      <c r="D9" s="356">
        <v>3.22</v>
      </c>
      <c r="E9" s="356">
        <v>3.27</v>
      </c>
      <c r="F9" s="356">
        <v>3.93</v>
      </c>
      <c r="G9" s="356">
        <v>4.05</v>
      </c>
      <c r="H9" s="356">
        <v>3.45</v>
      </c>
      <c r="I9" s="356">
        <v>3.58</v>
      </c>
      <c r="J9" s="356">
        <v>4.21</v>
      </c>
      <c r="K9" s="356">
        <v>4.38</v>
      </c>
      <c r="L9" s="356">
        <v>6.6</v>
      </c>
      <c r="M9" s="356">
        <v>6.38</v>
      </c>
      <c r="N9" s="356">
        <v>6.81</v>
      </c>
      <c r="O9" s="356">
        <v>6.61</v>
      </c>
      <c r="P9" s="356">
        <v>6.75</v>
      </c>
      <c r="Q9" s="356">
        <v>6.76</v>
      </c>
      <c r="R9" s="356">
        <v>6.76</v>
      </c>
      <c r="S9" s="356">
        <v>6.1534804393488525</v>
      </c>
    </row>
    <row r="10" spans="1:19" ht="13" customHeight="1">
      <c r="A10" s="124"/>
      <c r="B10" s="28" t="s">
        <v>23</v>
      </c>
      <c r="C10" s="356">
        <v>3.36</v>
      </c>
      <c r="D10" s="356">
        <v>3.74</v>
      </c>
      <c r="E10" s="356">
        <v>3.59</v>
      </c>
      <c r="F10" s="356">
        <v>3.5</v>
      </c>
      <c r="G10" s="356">
        <v>4</v>
      </c>
      <c r="H10" s="356">
        <v>3.84</v>
      </c>
      <c r="I10" s="356">
        <v>4.1500000000000004</v>
      </c>
      <c r="J10" s="356">
        <v>4.32</v>
      </c>
      <c r="K10" s="356">
        <v>4.46</v>
      </c>
      <c r="L10" s="356">
        <v>6.72</v>
      </c>
      <c r="M10" s="356">
        <v>6.53</v>
      </c>
      <c r="N10" s="356">
        <v>6.7</v>
      </c>
      <c r="O10" s="356">
        <v>6.68</v>
      </c>
      <c r="P10" s="356">
        <v>6.88</v>
      </c>
      <c r="Q10" s="356">
        <v>6.88</v>
      </c>
      <c r="R10" s="356">
        <v>6.88</v>
      </c>
      <c r="S10" s="356">
        <v>6.1743471639082355</v>
      </c>
    </row>
    <row r="11" spans="1:19" ht="13" customHeight="1">
      <c r="A11" s="124"/>
      <c r="B11" s="28" t="s">
        <v>24</v>
      </c>
      <c r="C11" s="356">
        <v>3.51</v>
      </c>
      <c r="D11" s="356">
        <v>3.31</v>
      </c>
      <c r="E11" s="356">
        <v>3.39</v>
      </c>
      <c r="F11" s="356">
        <v>3.75</v>
      </c>
      <c r="G11" s="356">
        <v>3.67</v>
      </c>
      <c r="H11" s="356">
        <v>3.67</v>
      </c>
      <c r="I11" s="356">
        <v>3.82</v>
      </c>
      <c r="J11" s="356">
        <v>4.58</v>
      </c>
      <c r="K11" s="356">
        <v>7.19</v>
      </c>
      <c r="L11" s="356">
        <v>7.19</v>
      </c>
      <c r="M11" s="356">
        <v>7.16</v>
      </c>
      <c r="N11" s="356">
        <v>7.15</v>
      </c>
      <c r="O11" s="356">
        <v>7.82</v>
      </c>
      <c r="P11" s="356">
        <v>7.72</v>
      </c>
      <c r="Q11" s="356">
        <v>7.69</v>
      </c>
      <c r="R11" s="356">
        <v>7.69</v>
      </c>
      <c r="S11" s="356">
        <v>7.0034353234602325</v>
      </c>
    </row>
    <row r="12" spans="1:19" ht="13" customHeight="1">
      <c r="A12" s="124"/>
      <c r="B12" s="28" t="s">
        <v>25</v>
      </c>
      <c r="C12" s="356">
        <v>3.67</v>
      </c>
      <c r="D12" s="356">
        <v>3.57</v>
      </c>
      <c r="E12" s="356">
        <v>3.62</v>
      </c>
      <c r="F12" s="356">
        <v>3.81</v>
      </c>
      <c r="G12" s="356">
        <v>3.95</v>
      </c>
      <c r="H12" s="356">
        <v>4.4400000000000004</v>
      </c>
      <c r="I12" s="356">
        <v>4</v>
      </c>
      <c r="J12" s="356">
        <v>4.32</v>
      </c>
      <c r="K12" s="356">
        <v>4.5599999999999996</v>
      </c>
      <c r="L12" s="356">
        <v>5.81</v>
      </c>
      <c r="M12" s="356">
        <v>6.07</v>
      </c>
      <c r="N12" s="356">
        <v>6.38</v>
      </c>
      <c r="O12" s="356">
        <v>6.1</v>
      </c>
      <c r="P12" s="356">
        <v>6.19</v>
      </c>
      <c r="Q12" s="356">
        <v>5.92</v>
      </c>
      <c r="R12" s="356">
        <v>5.92</v>
      </c>
      <c r="S12" s="356">
        <v>6.3827517403485476</v>
      </c>
    </row>
    <row r="13" spans="1:19" ht="13" customHeight="1">
      <c r="A13" s="124"/>
      <c r="B13" s="28" t="s">
        <v>29</v>
      </c>
      <c r="C13" s="356">
        <v>3.61</v>
      </c>
      <c r="D13" s="356">
        <v>3.61</v>
      </c>
      <c r="E13" s="356">
        <v>3.77</v>
      </c>
      <c r="F13" s="356">
        <v>3.75</v>
      </c>
      <c r="G13" s="356">
        <v>3.94</v>
      </c>
      <c r="H13" s="356">
        <v>3.95</v>
      </c>
      <c r="I13" s="356">
        <v>4.79</v>
      </c>
      <c r="J13" s="356">
        <v>4.4000000000000004</v>
      </c>
      <c r="K13" s="356">
        <v>4.58</v>
      </c>
      <c r="L13" s="356">
        <v>6.2</v>
      </c>
      <c r="M13" s="356">
        <v>5.25</v>
      </c>
      <c r="N13" s="356">
        <v>5.63</v>
      </c>
      <c r="O13" s="356">
        <v>5.76</v>
      </c>
      <c r="P13" s="356">
        <v>6.1</v>
      </c>
      <c r="Q13" s="356">
        <v>6.15</v>
      </c>
      <c r="R13" s="356">
        <v>6.15</v>
      </c>
      <c r="S13" s="356">
        <v>6.3611253362131901</v>
      </c>
    </row>
    <row r="14" spans="1:19" ht="13" customHeight="1">
      <c r="A14" s="124"/>
      <c r="B14" s="28" t="s">
        <v>30</v>
      </c>
      <c r="C14" s="356">
        <v>3.32</v>
      </c>
      <c r="D14" s="356">
        <v>3.35</v>
      </c>
      <c r="E14" s="356">
        <v>3.69</v>
      </c>
      <c r="F14" s="356">
        <v>3.83</v>
      </c>
      <c r="G14" s="356">
        <v>4.09</v>
      </c>
      <c r="H14" s="356">
        <v>4.43</v>
      </c>
      <c r="I14" s="356">
        <v>4.1500000000000004</v>
      </c>
      <c r="J14" s="356">
        <v>4.28</v>
      </c>
      <c r="K14" s="356">
        <v>5.57</v>
      </c>
      <c r="L14" s="356">
        <v>7.23</v>
      </c>
      <c r="M14" s="356">
        <v>6.79</v>
      </c>
      <c r="N14" s="356">
        <v>6.66</v>
      </c>
      <c r="O14" s="356">
        <v>6.27</v>
      </c>
      <c r="P14" s="356">
        <v>7.02</v>
      </c>
      <c r="Q14" s="356">
        <v>6.97</v>
      </c>
      <c r="R14" s="356">
        <v>6.97</v>
      </c>
      <c r="S14" s="356">
        <v>6.9263546428100593</v>
      </c>
    </row>
    <row r="15" spans="1:19" ht="13" customHeight="1">
      <c r="A15" s="124"/>
      <c r="B15" s="28" t="s">
        <v>31</v>
      </c>
      <c r="C15" s="356">
        <v>3.53</v>
      </c>
      <c r="D15" s="356">
        <v>3.6</v>
      </c>
      <c r="E15" s="356">
        <v>3.55</v>
      </c>
      <c r="F15" s="356">
        <v>3.85</v>
      </c>
      <c r="G15" s="356">
        <v>4.3</v>
      </c>
      <c r="H15" s="356">
        <v>4.3</v>
      </c>
      <c r="I15" s="356">
        <v>5.22</v>
      </c>
      <c r="J15" s="356">
        <v>5.33</v>
      </c>
      <c r="K15" s="356">
        <v>6.03</v>
      </c>
      <c r="L15" s="356">
        <v>5.67</v>
      </c>
      <c r="M15" s="356">
        <v>5.78</v>
      </c>
      <c r="N15" s="356">
        <v>6.32</v>
      </c>
      <c r="O15" s="356">
        <v>6.49</v>
      </c>
      <c r="P15" s="356">
        <v>6.72</v>
      </c>
      <c r="Q15" s="356">
        <v>6.71</v>
      </c>
      <c r="R15" s="356">
        <v>6.71</v>
      </c>
      <c r="S15" s="356">
        <v>6.9259225175709531</v>
      </c>
    </row>
    <row r="16" spans="1:19" ht="13" customHeight="1">
      <c r="A16" s="124"/>
      <c r="B16" s="28" t="s">
        <v>32</v>
      </c>
      <c r="C16" s="356">
        <v>2.38</v>
      </c>
      <c r="D16" s="356">
        <v>2.4900000000000002</v>
      </c>
      <c r="E16" s="356">
        <v>2.94</v>
      </c>
      <c r="F16" s="356">
        <v>4.03</v>
      </c>
      <c r="G16" s="356">
        <v>4.34</v>
      </c>
      <c r="H16" s="356">
        <v>4.6900000000000004</v>
      </c>
      <c r="I16" s="356">
        <v>6.32</v>
      </c>
      <c r="J16" s="356">
        <v>6.9</v>
      </c>
      <c r="K16" s="356">
        <v>7.55</v>
      </c>
      <c r="L16" s="356">
        <v>5.92</v>
      </c>
      <c r="M16" s="356">
        <v>6.04</v>
      </c>
      <c r="N16" s="356">
        <v>7.14</v>
      </c>
      <c r="O16" s="356">
        <v>6.15</v>
      </c>
      <c r="P16" s="356">
        <v>6.47</v>
      </c>
      <c r="Q16" s="356">
        <v>6.39</v>
      </c>
      <c r="R16" s="356">
        <v>6.39</v>
      </c>
      <c r="S16" s="356">
        <v>6.5746215987245051</v>
      </c>
    </row>
    <row r="17" spans="1:19" ht="13" customHeight="1">
      <c r="A17" s="124"/>
      <c r="B17" s="28" t="s">
        <v>33</v>
      </c>
      <c r="C17" s="356">
        <v>3.5</v>
      </c>
      <c r="D17" s="356">
        <v>3.46</v>
      </c>
      <c r="E17" s="356">
        <v>3.54</v>
      </c>
      <c r="F17" s="356">
        <v>3.62</v>
      </c>
      <c r="G17" s="356">
        <v>4.0199999999999996</v>
      </c>
      <c r="H17" s="356">
        <v>4.3600000000000003</v>
      </c>
      <c r="I17" s="356">
        <v>6.21</v>
      </c>
      <c r="J17" s="356">
        <v>5.87</v>
      </c>
      <c r="K17" s="356">
        <v>6.13</v>
      </c>
      <c r="L17" s="356">
        <v>6.68</v>
      </c>
      <c r="M17" s="356">
        <v>7.29</v>
      </c>
      <c r="N17" s="356">
        <v>7.12</v>
      </c>
      <c r="O17" s="356">
        <v>6.84</v>
      </c>
      <c r="P17" s="356">
        <v>7.12</v>
      </c>
      <c r="Q17" s="356">
        <v>7.06</v>
      </c>
      <c r="R17" s="356">
        <v>7.06</v>
      </c>
      <c r="S17" s="356">
        <v>6.9484858060837231</v>
      </c>
    </row>
    <row r="18" spans="1:19" ht="13" customHeight="1">
      <c r="A18" s="124"/>
      <c r="B18" s="28" t="s">
        <v>34</v>
      </c>
      <c r="C18" s="356">
        <v>2.63</v>
      </c>
      <c r="D18" s="356">
        <v>2.75</v>
      </c>
      <c r="E18" s="356">
        <v>3.39</v>
      </c>
      <c r="F18" s="356">
        <v>3.62</v>
      </c>
      <c r="G18" s="356">
        <v>3.84</v>
      </c>
      <c r="H18" s="356">
        <v>4.1399999999999997</v>
      </c>
      <c r="I18" s="356">
        <v>5.64</v>
      </c>
      <c r="J18" s="356">
        <v>5.92</v>
      </c>
      <c r="K18" s="356">
        <v>5.69</v>
      </c>
      <c r="L18" s="356">
        <v>6.69</v>
      </c>
      <c r="M18" s="356">
        <v>6.22</v>
      </c>
      <c r="N18" s="356">
        <v>6.1</v>
      </c>
      <c r="O18" s="356">
        <v>6.22</v>
      </c>
      <c r="P18" s="356">
        <v>6.4</v>
      </c>
      <c r="Q18" s="356">
        <v>6.31</v>
      </c>
      <c r="R18" s="356">
        <v>6.31</v>
      </c>
      <c r="S18" s="356">
        <v>6.3464819835309907</v>
      </c>
    </row>
    <row r="19" spans="1:19" ht="13" customHeight="1">
      <c r="A19" s="124"/>
      <c r="B19" s="28" t="s">
        <v>35</v>
      </c>
      <c r="C19" s="356">
        <v>2.82</v>
      </c>
      <c r="D19" s="356">
        <v>2.91</v>
      </c>
      <c r="E19" s="356">
        <v>3.13</v>
      </c>
      <c r="F19" s="356">
        <v>4.07</v>
      </c>
      <c r="G19" s="356">
        <v>3.96</v>
      </c>
      <c r="H19" s="356">
        <v>5.04</v>
      </c>
      <c r="I19" s="356">
        <v>6.48</v>
      </c>
      <c r="J19" s="356">
        <v>5.17</v>
      </c>
      <c r="K19" s="356">
        <v>5.58</v>
      </c>
      <c r="L19" s="356">
        <v>5.72</v>
      </c>
      <c r="M19" s="356">
        <v>6.35</v>
      </c>
      <c r="N19" s="356">
        <v>7.15</v>
      </c>
      <c r="O19" s="356">
        <v>6.8</v>
      </c>
      <c r="P19" s="356">
        <v>6.75</v>
      </c>
      <c r="Q19" s="356">
        <v>6.73</v>
      </c>
      <c r="R19" s="356">
        <v>6.73</v>
      </c>
      <c r="S19" s="356">
        <v>6.9042399025927246</v>
      </c>
    </row>
    <row r="20" spans="1:19" ht="13" customHeight="1">
      <c r="A20" s="124"/>
      <c r="B20" s="28" t="s">
        <v>36</v>
      </c>
      <c r="C20" s="356">
        <v>3.61</v>
      </c>
      <c r="D20" s="356">
        <v>3.72</v>
      </c>
      <c r="E20" s="356">
        <v>3.25</v>
      </c>
      <c r="F20" s="356">
        <v>3.85</v>
      </c>
      <c r="G20" s="356">
        <v>3.73</v>
      </c>
      <c r="H20" s="356">
        <v>3.86</v>
      </c>
      <c r="I20" s="356">
        <v>5.21</v>
      </c>
      <c r="J20" s="356">
        <v>4.88</v>
      </c>
      <c r="K20" s="356">
        <v>5.57</v>
      </c>
      <c r="L20" s="356">
        <v>5.56</v>
      </c>
      <c r="M20" s="356">
        <v>5.53</v>
      </c>
      <c r="N20" s="356">
        <v>5.79</v>
      </c>
      <c r="O20" s="356">
        <v>5.64</v>
      </c>
      <c r="P20" s="356">
        <v>5.83</v>
      </c>
      <c r="Q20" s="356">
        <v>5.79</v>
      </c>
      <c r="R20" s="356">
        <v>5.79</v>
      </c>
      <c r="S20" s="356">
        <v>5.8336817182416718</v>
      </c>
    </row>
    <row r="21" spans="1:19" ht="13" customHeight="1">
      <c r="A21" s="124"/>
      <c r="B21" s="28" t="s">
        <v>37</v>
      </c>
      <c r="C21" s="356">
        <v>3.67</v>
      </c>
      <c r="D21" s="356">
        <v>3.62</v>
      </c>
      <c r="E21" s="356">
        <v>3.26</v>
      </c>
      <c r="F21" s="356">
        <v>3.79</v>
      </c>
      <c r="G21" s="356">
        <v>4.09</v>
      </c>
      <c r="H21" s="356">
        <v>4.7300000000000004</v>
      </c>
      <c r="I21" s="356">
        <v>4.6900000000000004</v>
      </c>
      <c r="J21" s="356">
        <v>5.29</v>
      </c>
      <c r="K21" s="356">
        <v>6.39</v>
      </c>
      <c r="L21" s="356">
        <v>5.67</v>
      </c>
      <c r="M21" s="356">
        <v>6.02</v>
      </c>
      <c r="N21" s="356">
        <v>6.17</v>
      </c>
      <c r="O21" s="356">
        <v>5.88</v>
      </c>
      <c r="P21" s="356">
        <v>5.93</v>
      </c>
      <c r="Q21" s="356">
        <v>5.95</v>
      </c>
      <c r="R21" s="356">
        <v>5.95</v>
      </c>
      <c r="S21" s="356">
        <v>5.9889863649587873</v>
      </c>
    </row>
    <row r="22" spans="1:19" ht="13" customHeight="1">
      <c r="A22" s="124"/>
      <c r="B22" s="28" t="s">
        <v>38</v>
      </c>
      <c r="C22" s="356">
        <v>3.24</v>
      </c>
      <c r="D22" s="356">
        <v>3.29</v>
      </c>
      <c r="E22" s="356">
        <v>3.3</v>
      </c>
      <c r="F22" s="356">
        <v>3.57</v>
      </c>
      <c r="G22" s="356">
        <v>4.01</v>
      </c>
      <c r="H22" s="356">
        <v>4.17</v>
      </c>
      <c r="I22" s="356">
        <v>5.33</v>
      </c>
      <c r="J22" s="356">
        <v>4.82</v>
      </c>
      <c r="K22" s="356">
        <v>5.0199999999999996</v>
      </c>
      <c r="L22" s="356">
        <v>5.05</v>
      </c>
      <c r="M22" s="356">
        <v>5.52</v>
      </c>
      <c r="N22" s="356">
        <v>5.64</v>
      </c>
      <c r="O22" s="356">
        <v>5.6</v>
      </c>
      <c r="P22" s="356">
        <v>5.64</v>
      </c>
      <c r="Q22" s="356">
        <v>5.73</v>
      </c>
      <c r="R22" s="356">
        <v>5.73</v>
      </c>
      <c r="S22" s="356">
        <v>5.7985347829259331</v>
      </c>
    </row>
    <row r="23" spans="1:19" ht="13" customHeight="1">
      <c r="A23" s="124"/>
      <c r="B23" s="28" t="s">
        <v>39</v>
      </c>
      <c r="C23" s="356">
        <v>3.59</v>
      </c>
      <c r="D23" s="356">
        <v>3.34</v>
      </c>
      <c r="E23" s="356">
        <v>3.48</v>
      </c>
      <c r="F23" s="356">
        <v>3.59</v>
      </c>
      <c r="G23" s="356">
        <v>4.0199999999999996</v>
      </c>
      <c r="H23" s="356">
        <v>4.33</v>
      </c>
      <c r="I23" s="356">
        <v>4.54</v>
      </c>
      <c r="J23" s="356">
        <v>4.88</v>
      </c>
      <c r="K23" s="356">
        <v>5.12</v>
      </c>
      <c r="L23" s="356">
        <v>5.24</v>
      </c>
      <c r="M23" s="356">
        <v>5.93</v>
      </c>
      <c r="N23" s="356">
        <v>6.21</v>
      </c>
      <c r="O23" s="356">
        <v>5.93</v>
      </c>
      <c r="P23" s="356">
        <v>6.2</v>
      </c>
      <c r="Q23" s="356">
        <v>6.24</v>
      </c>
      <c r="R23" s="356">
        <v>6.24</v>
      </c>
      <c r="S23" s="356">
        <v>6.3236435730782512</v>
      </c>
    </row>
    <row r="24" spans="1:19" ht="13" customHeight="1">
      <c r="A24" s="124"/>
      <c r="B24" s="28" t="s">
        <v>40</v>
      </c>
      <c r="C24" s="356">
        <v>3.6</v>
      </c>
      <c r="D24" s="356">
        <v>3.65</v>
      </c>
      <c r="E24" s="356">
        <v>3.7</v>
      </c>
      <c r="F24" s="356">
        <v>3.82</v>
      </c>
      <c r="G24" s="356">
        <v>4.09</v>
      </c>
      <c r="H24" s="356">
        <v>4.3099999999999996</v>
      </c>
      <c r="I24" s="356">
        <v>5.66</v>
      </c>
      <c r="J24" s="356">
        <v>5.48</v>
      </c>
      <c r="K24" s="356">
        <v>5.33</v>
      </c>
      <c r="L24" s="356">
        <v>6.08</v>
      </c>
      <c r="M24" s="356">
        <v>6.34</v>
      </c>
      <c r="N24" s="356">
        <v>6.55</v>
      </c>
      <c r="O24" s="356">
        <v>6.23</v>
      </c>
      <c r="P24" s="356">
        <v>6.27</v>
      </c>
      <c r="Q24" s="356">
        <v>6.22</v>
      </c>
      <c r="R24" s="356">
        <v>6.22</v>
      </c>
      <c r="S24" s="356">
        <v>6.239260385301483</v>
      </c>
    </row>
    <row r="25" spans="1:19" ht="13" customHeight="1">
      <c r="A25" s="124"/>
      <c r="B25" s="28" t="s">
        <v>41</v>
      </c>
      <c r="C25" s="356">
        <v>3.5</v>
      </c>
      <c r="D25" s="356">
        <v>3.53</v>
      </c>
      <c r="E25" s="356">
        <v>3.56</v>
      </c>
      <c r="F25" s="356">
        <v>3.74</v>
      </c>
      <c r="G25" s="356">
        <v>3.79</v>
      </c>
      <c r="H25" s="356">
        <v>4.24</v>
      </c>
      <c r="I25" s="356">
        <v>5.31</v>
      </c>
      <c r="J25" s="356">
        <v>5</v>
      </c>
      <c r="K25" s="356">
        <v>4.87</v>
      </c>
      <c r="L25" s="356">
        <v>5.28</v>
      </c>
      <c r="M25" s="356">
        <v>6.37</v>
      </c>
      <c r="N25" s="356">
        <v>5.85</v>
      </c>
      <c r="O25" s="356">
        <v>5.75</v>
      </c>
      <c r="P25" s="356">
        <v>6.12</v>
      </c>
      <c r="Q25" s="356">
        <v>6.15</v>
      </c>
      <c r="R25" s="356">
        <v>6.15</v>
      </c>
      <c r="S25" s="356">
        <v>5.2031613084203077</v>
      </c>
    </row>
    <row r="26" spans="1:19" ht="13" customHeight="1">
      <c r="A26" s="124"/>
      <c r="B26" s="28" t="s">
        <v>44</v>
      </c>
      <c r="C26" s="356">
        <v>3.67</v>
      </c>
      <c r="D26" s="356">
        <v>3.64</v>
      </c>
      <c r="E26" s="356">
        <v>3.79</v>
      </c>
      <c r="F26" s="356">
        <v>3.84</v>
      </c>
      <c r="G26" s="356">
        <v>3.98</v>
      </c>
      <c r="H26" s="356">
        <v>4.66</v>
      </c>
      <c r="I26" s="356">
        <v>5.37</v>
      </c>
      <c r="J26" s="356">
        <v>5.94</v>
      </c>
      <c r="K26" s="356">
        <v>5.92</v>
      </c>
      <c r="L26" s="356">
        <v>6.79</v>
      </c>
      <c r="M26" s="356">
        <v>7.15</v>
      </c>
      <c r="N26" s="356">
        <v>8.18</v>
      </c>
      <c r="O26" s="356">
        <v>7.57</v>
      </c>
      <c r="P26" s="356">
        <v>7.37</v>
      </c>
      <c r="Q26" s="356">
        <v>7.37</v>
      </c>
      <c r="R26" s="356">
        <v>7.37</v>
      </c>
      <c r="S26" s="356">
        <v>7.973403037831897</v>
      </c>
    </row>
    <row r="27" spans="1:19" ht="13" customHeight="1">
      <c r="A27" s="124"/>
      <c r="B27" s="28" t="s">
        <v>45</v>
      </c>
      <c r="C27" s="356">
        <v>2.77</v>
      </c>
      <c r="D27" s="356">
        <v>3.13</v>
      </c>
      <c r="E27" s="356">
        <v>3.37</v>
      </c>
      <c r="F27" s="356">
        <v>3.97</v>
      </c>
      <c r="G27" s="356">
        <v>4.33</v>
      </c>
      <c r="H27" s="356">
        <v>4.41</v>
      </c>
      <c r="I27" s="356">
        <v>4.95</v>
      </c>
      <c r="J27" s="356">
        <v>5.66</v>
      </c>
      <c r="K27" s="356">
        <v>6.25</v>
      </c>
      <c r="L27" s="356">
        <v>7.12</v>
      </c>
      <c r="M27" s="356">
        <v>7.93</v>
      </c>
      <c r="N27" s="356">
        <v>7.64</v>
      </c>
      <c r="O27" s="356">
        <v>7.1</v>
      </c>
      <c r="P27" s="356">
        <v>7.23</v>
      </c>
      <c r="Q27" s="356">
        <v>7.28</v>
      </c>
      <c r="R27" s="356">
        <v>7.28</v>
      </c>
      <c r="S27" s="356">
        <v>7.2581834029159795</v>
      </c>
    </row>
    <row r="28" spans="1:19" ht="13" customHeight="1">
      <c r="A28" s="124"/>
      <c r="B28" s="123" t="s">
        <v>46</v>
      </c>
      <c r="C28" s="356">
        <v>2.76</v>
      </c>
      <c r="D28" s="356">
        <v>3.02</v>
      </c>
      <c r="E28" s="356">
        <v>3.19</v>
      </c>
      <c r="F28" s="356">
        <v>3.41</v>
      </c>
      <c r="G28" s="356">
        <v>4.1100000000000003</v>
      </c>
      <c r="H28" s="356">
        <v>4.57</v>
      </c>
      <c r="I28" s="356">
        <v>6.93</v>
      </c>
      <c r="J28" s="356">
        <v>7.52</v>
      </c>
      <c r="K28" s="356">
        <v>7.6</v>
      </c>
      <c r="L28" s="356">
        <v>8</v>
      </c>
      <c r="M28" s="356">
        <v>6.56</v>
      </c>
      <c r="N28" s="356">
        <v>7.03</v>
      </c>
      <c r="O28" s="356">
        <v>7.3</v>
      </c>
      <c r="P28" s="356">
        <v>7.2</v>
      </c>
      <c r="Q28" s="356">
        <v>7.26</v>
      </c>
      <c r="R28" s="356">
        <v>7.26</v>
      </c>
      <c r="S28" s="356">
        <v>6.6516804400450216</v>
      </c>
    </row>
    <row r="29" spans="1:19" ht="13" customHeight="1">
      <c r="A29" s="124"/>
      <c r="B29" s="29" t="s">
        <v>47</v>
      </c>
      <c r="C29" s="356">
        <v>3.22</v>
      </c>
      <c r="D29" s="356">
        <v>3.15</v>
      </c>
      <c r="E29" s="356">
        <v>3.37</v>
      </c>
      <c r="F29" s="356">
        <v>3.85</v>
      </c>
      <c r="G29" s="356">
        <v>4.05</v>
      </c>
      <c r="H29" s="356">
        <v>4.3899999999999997</v>
      </c>
      <c r="I29" s="356">
        <v>4.67</v>
      </c>
      <c r="J29" s="356">
        <v>4.87</v>
      </c>
      <c r="K29" s="356">
        <v>5.32</v>
      </c>
      <c r="L29" s="356">
        <v>5.9</v>
      </c>
      <c r="M29" s="356">
        <v>5.29</v>
      </c>
      <c r="N29" s="356">
        <v>6.24</v>
      </c>
      <c r="O29" s="356">
        <v>5.13</v>
      </c>
      <c r="P29" s="356">
        <v>5.44</v>
      </c>
      <c r="Q29" s="356">
        <v>5.57</v>
      </c>
      <c r="R29" s="356">
        <v>5.57</v>
      </c>
      <c r="S29" s="356">
        <v>6.6474966019447415</v>
      </c>
    </row>
    <row r="30" spans="1:19" ht="13" customHeight="1">
      <c r="A30" s="124"/>
      <c r="B30" s="28" t="s">
        <v>48</v>
      </c>
      <c r="C30" s="356">
        <v>3.02</v>
      </c>
      <c r="D30" s="356">
        <v>3.09</v>
      </c>
      <c r="E30" s="356">
        <v>3.63</v>
      </c>
      <c r="F30" s="356">
        <v>3.98</v>
      </c>
      <c r="G30" s="356">
        <v>4.34</v>
      </c>
      <c r="H30" s="356">
        <v>4.71</v>
      </c>
      <c r="I30" s="356">
        <v>5.08</v>
      </c>
      <c r="J30" s="356">
        <v>5.39</v>
      </c>
      <c r="K30" s="356">
        <v>5.6</v>
      </c>
      <c r="L30" s="356">
        <v>5.82</v>
      </c>
      <c r="M30" s="356">
        <v>6.05</v>
      </c>
      <c r="N30" s="356">
        <v>6.33</v>
      </c>
      <c r="O30" s="356">
        <v>6.79</v>
      </c>
      <c r="P30" s="356">
        <v>7</v>
      </c>
      <c r="Q30" s="356">
        <v>6.67</v>
      </c>
      <c r="R30" s="356">
        <v>6.67</v>
      </c>
      <c r="S30" s="356">
        <v>6.7927695050991668</v>
      </c>
    </row>
    <row r="31" spans="1:19" ht="13" customHeight="1" thickBot="1">
      <c r="A31" s="130"/>
      <c r="B31" s="775" t="s">
        <v>49</v>
      </c>
      <c r="C31" s="774">
        <v>3.88</v>
      </c>
      <c r="D31" s="774">
        <v>3.89</v>
      </c>
      <c r="E31" s="774">
        <v>3.95</v>
      </c>
      <c r="F31" s="774">
        <v>4.01</v>
      </c>
      <c r="G31" s="774">
        <v>4.3600000000000003</v>
      </c>
      <c r="H31" s="774">
        <v>4.6100000000000003</v>
      </c>
      <c r="I31" s="774">
        <v>6.14</v>
      </c>
      <c r="J31" s="774">
        <v>6.85</v>
      </c>
      <c r="K31" s="774">
        <v>6.28</v>
      </c>
      <c r="L31" s="774">
        <v>6.22</v>
      </c>
      <c r="M31" s="774">
        <v>6.59</v>
      </c>
      <c r="N31" s="774">
        <v>6.47</v>
      </c>
      <c r="O31" s="774">
        <v>6.47</v>
      </c>
      <c r="P31" s="774">
        <v>6.32</v>
      </c>
      <c r="Q31" s="774">
        <v>6.37</v>
      </c>
      <c r="R31" s="774">
        <v>6.37</v>
      </c>
      <c r="S31" s="774">
        <v>6.2859011254598816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124" t="s">
        <v>568</v>
      </c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7">
    <tabColor theme="9" tint="0.59999389629810485"/>
  </sheetPr>
  <dimension ref="A2:S6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2" width="8.19921875" style="123" customWidth="1"/>
    <col min="23" max="16384" width="7" style="123"/>
  </cols>
  <sheetData>
    <row r="2" spans="1:19" ht="13" customHeight="1">
      <c r="A2" s="343" t="s">
        <v>431</v>
      </c>
      <c r="B2" s="344"/>
    </row>
    <row r="3" spans="1:19" ht="13" customHeight="1">
      <c r="A3" s="345" t="s">
        <v>238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96</v>
      </c>
      <c r="B6" s="1179"/>
      <c r="C6" s="772">
        <f>(C8+C9+C10+C11+C12+C13+C14+C15+C16+C17+C18+C19+C20+C21+C22+C23+C24+C25+C26+C27+C28+C29+C30+C31)</f>
        <v>3594515</v>
      </c>
      <c r="D6" s="772">
        <f>(D8+D9+D10+D11+D12+D13+D14+D15+D16+D17+D18+D19+D20+D21+D22+D23+D24+D25+D26+D27+D28+D29+D30+D31)</f>
        <v>3625627</v>
      </c>
      <c r="E6" s="772">
        <v>3687340</v>
      </c>
      <c r="F6" s="772">
        <v>3780806</v>
      </c>
      <c r="G6" s="772">
        <v>4105582</v>
      </c>
      <c r="H6" s="772">
        <v>4177499</v>
      </c>
      <c r="I6" s="772">
        <v>4322258</v>
      </c>
      <c r="J6" s="772">
        <v>3927361</v>
      </c>
      <c r="K6" s="772">
        <v>4005315</v>
      </c>
      <c r="L6" s="772">
        <v>4315793</v>
      </c>
      <c r="M6" s="772">
        <v>4318457</v>
      </c>
      <c r="N6" s="772">
        <v>4319228</v>
      </c>
      <c r="O6" s="772">
        <v>4330710</v>
      </c>
      <c r="P6" s="772">
        <v>4384848</v>
      </c>
      <c r="Q6" s="772">
        <v>4449505</v>
      </c>
      <c r="R6" s="772">
        <v>4492025</v>
      </c>
      <c r="S6" s="772">
        <f>SUM(S8:S27)</f>
        <v>4484888</v>
      </c>
    </row>
    <row r="7" spans="1:19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19" ht="13" customHeight="1">
      <c r="A8" s="124"/>
      <c r="B8" s="28" t="s">
        <v>21</v>
      </c>
      <c r="C8" s="332">
        <v>0</v>
      </c>
      <c r="D8" s="332">
        <v>0</v>
      </c>
      <c r="E8" s="337" t="s">
        <v>239</v>
      </c>
      <c r="F8" s="337" t="s">
        <v>239</v>
      </c>
      <c r="G8" s="337" t="s">
        <v>239</v>
      </c>
      <c r="H8" s="337" t="s">
        <v>239</v>
      </c>
      <c r="I8" s="337" t="s">
        <v>239</v>
      </c>
      <c r="J8" s="337" t="s">
        <v>239</v>
      </c>
      <c r="K8" s="337" t="s">
        <v>239</v>
      </c>
      <c r="L8" s="337" t="s">
        <v>239</v>
      </c>
      <c r="M8" s="337" t="s">
        <v>239</v>
      </c>
      <c r="N8" s="337" t="s">
        <v>239</v>
      </c>
      <c r="O8" s="337" t="s">
        <v>239</v>
      </c>
      <c r="P8" s="337" t="s">
        <v>239</v>
      </c>
      <c r="Q8" s="337" t="s">
        <v>239</v>
      </c>
      <c r="R8" s="337" t="s">
        <v>239</v>
      </c>
      <c r="S8" s="337" t="s">
        <v>239</v>
      </c>
    </row>
    <row r="9" spans="1:19" ht="13" customHeight="1">
      <c r="A9" s="124"/>
      <c r="B9" s="28" t="s">
        <v>22</v>
      </c>
      <c r="C9" s="332">
        <v>0</v>
      </c>
      <c r="D9" s="332">
        <v>0</v>
      </c>
      <c r="E9" s="337" t="s">
        <v>239</v>
      </c>
      <c r="F9" s="337" t="s">
        <v>239</v>
      </c>
      <c r="G9" s="337" t="s">
        <v>239</v>
      </c>
      <c r="H9" s="337" t="s">
        <v>239</v>
      </c>
      <c r="I9" s="337" t="s">
        <v>239</v>
      </c>
      <c r="J9" s="337" t="s">
        <v>239</v>
      </c>
      <c r="K9" s="337" t="s">
        <v>239</v>
      </c>
      <c r="L9" s="337" t="s">
        <v>239</v>
      </c>
      <c r="M9" s="656">
        <v>135</v>
      </c>
      <c r="N9" s="656">
        <v>82</v>
      </c>
      <c r="O9" s="656">
        <v>79</v>
      </c>
      <c r="P9" s="656">
        <v>97</v>
      </c>
      <c r="Q9" s="656">
        <v>100</v>
      </c>
      <c r="R9" s="656">
        <v>92</v>
      </c>
      <c r="S9" s="656">
        <v>98</v>
      </c>
    </row>
    <row r="10" spans="1:19" ht="13" customHeight="1">
      <c r="A10" s="124"/>
      <c r="B10" s="28" t="s">
        <v>23</v>
      </c>
      <c r="C10" s="332">
        <v>0</v>
      </c>
      <c r="D10" s="332">
        <v>0</v>
      </c>
      <c r="E10" s="337" t="s">
        <v>239</v>
      </c>
      <c r="F10" s="337" t="s">
        <v>239</v>
      </c>
      <c r="G10" s="337" t="s">
        <v>239</v>
      </c>
      <c r="H10" s="337" t="s">
        <v>239</v>
      </c>
      <c r="I10" s="337" t="s">
        <v>239</v>
      </c>
      <c r="J10" s="337" t="s">
        <v>239</v>
      </c>
      <c r="K10" s="337" t="s">
        <v>239</v>
      </c>
      <c r="L10" s="337" t="s">
        <v>239</v>
      </c>
      <c r="M10" s="337" t="s">
        <v>239</v>
      </c>
      <c r="N10" s="337" t="s">
        <v>239</v>
      </c>
      <c r="O10" s="337" t="s">
        <v>239</v>
      </c>
      <c r="P10" s="337" t="s">
        <v>239</v>
      </c>
      <c r="Q10" s="337" t="s">
        <v>239</v>
      </c>
      <c r="R10" s="337" t="s">
        <v>239</v>
      </c>
      <c r="S10" s="337" t="s">
        <v>239</v>
      </c>
    </row>
    <row r="11" spans="1:19" ht="13" customHeight="1">
      <c r="A11" s="124"/>
      <c r="B11" s="28" t="s">
        <v>24</v>
      </c>
      <c r="C11" s="332">
        <v>7505</v>
      </c>
      <c r="D11" s="332">
        <v>7529</v>
      </c>
      <c r="E11" s="332">
        <v>7913</v>
      </c>
      <c r="F11" s="332">
        <v>7815</v>
      </c>
      <c r="G11" s="332">
        <v>7740</v>
      </c>
      <c r="H11" s="333">
        <v>7624</v>
      </c>
      <c r="I11" s="333">
        <v>8018</v>
      </c>
      <c r="J11" s="332">
        <v>7767</v>
      </c>
      <c r="K11" s="332">
        <v>7878</v>
      </c>
      <c r="L11" s="332">
        <v>7902</v>
      </c>
      <c r="M11" s="278">
        <v>7998</v>
      </c>
      <c r="N11" s="278">
        <v>7999</v>
      </c>
      <c r="O11" s="278">
        <v>7851</v>
      </c>
      <c r="P11" s="278">
        <v>7562</v>
      </c>
      <c r="Q11" s="278">
        <v>7710</v>
      </c>
      <c r="R11" s="278">
        <v>7650</v>
      </c>
      <c r="S11" s="278">
        <v>7131</v>
      </c>
    </row>
    <row r="12" spans="1:19" ht="13" customHeight="1">
      <c r="A12" s="124"/>
      <c r="B12" s="28" t="s">
        <v>25</v>
      </c>
      <c r="C12" s="332">
        <v>1333</v>
      </c>
      <c r="D12" s="332">
        <v>1285</v>
      </c>
      <c r="E12" s="332">
        <v>1380</v>
      </c>
      <c r="F12" s="332">
        <v>1200</v>
      </c>
      <c r="G12" s="332">
        <v>1280</v>
      </c>
      <c r="H12" s="332">
        <v>1296</v>
      </c>
      <c r="I12" s="332">
        <v>1120</v>
      </c>
      <c r="J12" s="332">
        <v>1120</v>
      </c>
      <c r="K12" s="332">
        <v>1210</v>
      </c>
      <c r="L12" s="332">
        <v>1165</v>
      </c>
      <c r="M12" s="278">
        <v>1190</v>
      </c>
      <c r="N12" s="278">
        <v>1150</v>
      </c>
      <c r="O12" s="278">
        <v>1180</v>
      </c>
      <c r="P12" s="278">
        <v>1173</v>
      </c>
      <c r="Q12" s="278">
        <v>1190</v>
      </c>
      <c r="R12" s="278">
        <v>1181</v>
      </c>
      <c r="S12" s="278">
        <v>1196</v>
      </c>
    </row>
    <row r="13" spans="1:19" ht="13" customHeight="1">
      <c r="A13" s="124"/>
      <c r="B13" s="28" t="s">
        <v>29</v>
      </c>
      <c r="C13" s="332">
        <v>0</v>
      </c>
      <c r="D13" s="332">
        <v>0</v>
      </c>
      <c r="E13" s="337" t="s">
        <v>239</v>
      </c>
      <c r="F13" s="337" t="s">
        <v>239</v>
      </c>
      <c r="G13" s="337" t="s">
        <v>239</v>
      </c>
      <c r="H13" s="337" t="s">
        <v>239</v>
      </c>
      <c r="I13" s="337" t="s">
        <v>239</v>
      </c>
      <c r="J13" s="337" t="s">
        <v>239</v>
      </c>
      <c r="K13" s="337" t="s">
        <v>239</v>
      </c>
      <c r="L13" s="337" t="s">
        <v>239</v>
      </c>
      <c r="M13" s="337" t="s">
        <v>239</v>
      </c>
      <c r="N13" s="337" t="s">
        <v>239</v>
      </c>
      <c r="O13" s="337" t="s">
        <v>239</v>
      </c>
      <c r="P13" s="337" t="s">
        <v>239</v>
      </c>
      <c r="Q13" s="337" t="s">
        <v>239</v>
      </c>
      <c r="R13" s="337" t="s">
        <v>239</v>
      </c>
      <c r="S13" s="337" t="s">
        <v>239</v>
      </c>
    </row>
    <row r="14" spans="1:19" ht="13" customHeight="1">
      <c r="A14" s="124"/>
      <c r="B14" s="28" t="s">
        <v>30</v>
      </c>
      <c r="C14" s="332">
        <v>12142</v>
      </c>
      <c r="D14" s="332">
        <v>11815</v>
      </c>
      <c r="E14" s="332">
        <v>12085</v>
      </c>
      <c r="F14" s="332">
        <v>12071</v>
      </c>
      <c r="G14" s="332">
        <v>11547</v>
      </c>
      <c r="H14" s="333">
        <v>11932</v>
      </c>
      <c r="I14" s="333">
        <v>11844</v>
      </c>
      <c r="J14" s="333">
        <v>10120</v>
      </c>
      <c r="K14" s="333">
        <v>8310</v>
      </c>
      <c r="L14" s="333">
        <v>10294</v>
      </c>
      <c r="M14" s="278">
        <v>9715</v>
      </c>
      <c r="N14" s="278">
        <v>10201</v>
      </c>
      <c r="O14" s="278">
        <v>10320</v>
      </c>
      <c r="P14" s="278">
        <v>10080</v>
      </c>
      <c r="Q14" s="278">
        <v>10200</v>
      </c>
      <c r="R14" s="278">
        <v>11654</v>
      </c>
      <c r="S14" s="278">
        <v>10940</v>
      </c>
    </row>
    <row r="15" spans="1:19" ht="13" customHeight="1">
      <c r="A15" s="124"/>
      <c r="B15" s="28" t="s">
        <v>31</v>
      </c>
      <c r="C15" s="332">
        <v>34173</v>
      </c>
      <c r="D15" s="332">
        <v>31300</v>
      </c>
      <c r="E15" s="332">
        <v>33948</v>
      </c>
      <c r="F15" s="332">
        <v>33888</v>
      </c>
      <c r="G15" s="332">
        <v>32560</v>
      </c>
      <c r="H15" s="333">
        <v>33174</v>
      </c>
      <c r="I15" s="333">
        <v>37345</v>
      </c>
      <c r="J15" s="333">
        <v>35259</v>
      </c>
      <c r="K15" s="333">
        <v>36140</v>
      </c>
      <c r="L15" s="333">
        <v>37044</v>
      </c>
      <c r="M15" s="278">
        <v>39756</v>
      </c>
      <c r="N15" s="278">
        <v>40511</v>
      </c>
      <c r="O15" s="278">
        <v>46625</v>
      </c>
      <c r="P15" s="278">
        <v>46870</v>
      </c>
      <c r="Q15" s="278">
        <v>46747.5</v>
      </c>
      <c r="R15" s="278">
        <v>46625</v>
      </c>
      <c r="S15" s="278">
        <v>46625</v>
      </c>
    </row>
    <row r="16" spans="1:19" ht="13" customHeight="1">
      <c r="A16" s="124"/>
      <c r="B16" s="28" t="s">
        <v>32</v>
      </c>
      <c r="C16" s="332">
        <v>0</v>
      </c>
      <c r="D16" s="334">
        <v>0</v>
      </c>
      <c r="E16" s="337" t="s">
        <v>239</v>
      </c>
      <c r="F16" s="337" t="s">
        <v>239</v>
      </c>
      <c r="G16" s="337" t="s">
        <v>239</v>
      </c>
      <c r="H16" s="337" t="s">
        <v>239</v>
      </c>
      <c r="I16" s="337" t="s">
        <v>239</v>
      </c>
      <c r="J16" s="337" t="s">
        <v>239</v>
      </c>
      <c r="K16" s="337" t="s">
        <v>239</v>
      </c>
      <c r="L16" s="337" t="s">
        <v>239</v>
      </c>
      <c r="M16" s="337" t="s">
        <v>239</v>
      </c>
      <c r="N16" s="337" t="s">
        <v>239</v>
      </c>
      <c r="O16" s="337" t="s">
        <v>239</v>
      </c>
      <c r="P16" s="337" t="s">
        <v>239</v>
      </c>
      <c r="Q16" s="337" t="s">
        <v>239</v>
      </c>
      <c r="R16" s="337" t="s">
        <v>239</v>
      </c>
      <c r="S16" s="337">
        <v>0</v>
      </c>
    </row>
    <row r="17" spans="1:19" ht="13" customHeight="1">
      <c r="A17" s="124"/>
      <c r="B17" s="28" t="s">
        <v>33</v>
      </c>
      <c r="C17" s="332">
        <v>2637</v>
      </c>
      <c r="D17" s="332">
        <v>2583</v>
      </c>
      <c r="E17" s="332">
        <v>4386</v>
      </c>
      <c r="F17" s="332">
        <v>4343</v>
      </c>
      <c r="G17" s="332">
        <v>4200</v>
      </c>
      <c r="H17" s="333">
        <v>3630</v>
      </c>
      <c r="I17" s="333">
        <v>3250</v>
      </c>
      <c r="J17" s="333">
        <v>4151</v>
      </c>
      <c r="K17" s="333">
        <v>5072</v>
      </c>
      <c r="L17" s="333">
        <v>5173</v>
      </c>
      <c r="M17" s="278">
        <v>5915</v>
      </c>
      <c r="N17" s="278">
        <v>6967</v>
      </c>
      <c r="O17" s="278">
        <v>6850</v>
      </c>
      <c r="P17" s="278">
        <v>6670</v>
      </c>
      <c r="Q17" s="278">
        <v>6760</v>
      </c>
      <c r="R17" s="278">
        <v>6648</v>
      </c>
      <c r="S17" s="278">
        <v>6701</v>
      </c>
    </row>
    <row r="18" spans="1:19" ht="13" customHeight="1">
      <c r="A18" s="124"/>
      <c r="B18" s="28" t="s">
        <v>34</v>
      </c>
      <c r="C18" s="332">
        <v>31823</v>
      </c>
      <c r="D18" s="332">
        <v>32205</v>
      </c>
      <c r="E18" s="332">
        <v>35557</v>
      </c>
      <c r="F18" s="332">
        <v>44657</v>
      </c>
      <c r="G18" s="332">
        <v>48902</v>
      </c>
      <c r="H18" s="333">
        <v>66112</v>
      </c>
      <c r="I18" s="333">
        <v>69640</v>
      </c>
      <c r="J18" s="333">
        <v>89091</v>
      </c>
      <c r="K18" s="333">
        <v>97491</v>
      </c>
      <c r="L18" s="333">
        <v>108023</v>
      </c>
      <c r="M18" s="278">
        <v>116664</v>
      </c>
      <c r="N18" s="278">
        <v>125956</v>
      </c>
      <c r="O18" s="278">
        <v>133225</v>
      </c>
      <c r="P18" s="278">
        <v>128330</v>
      </c>
      <c r="Q18" s="278">
        <v>130777.5</v>
      </c>
      <c r="R18" s="278">
        <v>131241</v>
      </c>
      <c r="S18" s="278">
        <v>131020</v>
      </c>
    </row>
    <row r="19" spans="1:19" ht="13" customHeight="1">
      <c r="A19" s="124"/>
      <c r="B19" s="28" t="s">
        <v>35</v>
      </c>
      <c r="C19" s="332">
        <v>36687</v>
      </c>
      <c r="D19" s="332">
        <v>38717</v>
      </c>
      <c r="E19" s="332">
        <v>40707</v>
      </c>
      <c r="F19" s="332">
        <v>35115</v>
      </c>
      <c r="G19" s="332">
        <v>36000</v>
      </c>
      <c r="H19" s="333">
        <v>39445</v>
      </c>
      <c r="I19" s="333">
        <v>45498</v>
      </c>
      <c r="J19" s="333">
        <v>84791</v>
      </c>
      <c r="K19" s="333">
        <v>88418</v>
      </c>
      <c r="L19" s="333">
        <v>90222</v>
      </c>
      <c r="M19" s="278">
        <v>81434</v>
      </c>
      <c r="N19" s="278">
        <v>82535</v>
      </c>
      <c r="O19" s="278">
        <v>91678</v>
      </c>
      <c r="P19" s="278">
        <v>96543</v>
      </c>
      <c r="Q19" s="278">
        <v>100532</v>
      </c>
      <c r="R19" s="278">
        <v>100923</v>
      </c>
      <c r="S19" s="278">
        <v>105903</v>
      </c>
    </row>
    <row r="20" spans="1:19" ht="13" customHeight="1">
      <c r="A20" s="124"/>
      <c r="B20" s="28" t="s">
        <v>36</v>
      </c>
      <c r="C20" s="332">
        <v>223704</v>
      </c>
      <c r="D20" s="332">
        <v>224045</v>
      </c>
      <c r="E20" s="332">
        <v>224720</v>
      </c>
      <c r="F20" s="332">
        <v>220709</v>
      </c>
      <c r="G20" s="332">
        <v>246980</v>
      </c>
      <c r="H20" s="333">
        <v>243032</v>
      </c>
      <c r="I20" s="333">
        <v>245816</v>
      </c>
      <c r="J20" s="333">
        <v>225470</v>
      </c>
      <c r="K20" s="333">
        <v>269650</v>
      </c>
      <c r="L20" s="333">
        <v>258403</v>
      </c>
      <c r="M20" s="278">
        <v>264220</v>
      </c>
      <c r="N20" s="278">
        <v>273249</v>
      </c>
      <c r="O20" s="278">
        <v>252713</v>
      </c>
      <c r="P20" s="278">
        <v>263410</v>
      </c>
      <c r="Q20" s="278">
        <v>270053</v>
      </c>
      <c r="R20" s="278">
        <v>268457</v>
      </c>
      <c r="S20" s="278">
        <v>269324</v>
      </c>
    </row>
    <row r="21" spans="1:19" ht="13" customHeight="1">
      <c r="A21" s="124"/>
      <c r="B21" s="28" t="s">
        <v>37</v>
      </c>
      <c r="C21" s="332">
        <v>346625</v>
      </c>
      <c r="D21" s="332">
        <v>357461</v>
      </c>
      <c r="E21" s="332">
        <v>356776</v>
      </c>
      <c r="F21" s="332">
        <v>357866</v>
      </c>
      <c r="G21" s="332">
        <v>491768</v>
      </c>
      <c r="H21" s="333">
        <v>486110</v>
      </c>
      <c r="I21" s="333">
        <v>494004</v>
      </c>
      <c r="J21" s="333">
        <v>500211</v>
      </c>
      <c r="K21" s="333">
        <v>466010</v>
      </c>
      <c r="L21" s="333">
        <v>465020</v>
      </c>
      <c r="M21" s="278">
        <v>442336</v>
      </c>
      <c r="N21" s="278">
        <v>430271</v>
      </c>
      <c r="O21" s="278">
        <v>421292</v>
      </c>
      <c r="P21" s="278">
        <v>422680</v>
      </c>
      <c r="Q21" s="278">
        <v>430134</v>
      </c>
      <c r="R21" s="278">
        <v>430134</v>
      </c>
      <c r="S21" s="278">
        <v>471546</v>
      </c>
    </row>
    <row r="22" spans="1:19" ht="13" customHeight="1">
      <c r="A22" s="124"/>
      <c r="B22" s="28" t="s">
        <v>38</v>
      </c>
      <c r="C22" s="332">
        <v>75189</v>
      </c>
      <c r="D22" s="332">
        <v>83042</v>
      </c>
      <c r="E22" s="332">
        <v>97966</v>
      </c>
      <c r="F22" s="332">
        <v>88220</v>
      </c>
      <c r="G22" s="332">
        <v>89200</v>
      </c>
      <c r="H22" s="333">
        <v>88723</v>
      </c>
      <c r="I22" s="333">
        <v>93947</v>
      </c>
      <c r="J22" s="333">
        <v>91335</v>
      </c>
      <c r="K22" s="333">
        <v>92410</v>
      </c>
      <c r="L22" s="333">
        <v>147535</v>
      </c>
      <c r="M22" s="278">
        <v>140718</v>
      </c>
      <c r="N22" s="278">
        <v>147754</v>
      </c>
      <c r="O22" s="278">
        <v>145310</v>
      </c>
      <c r="P22" s="278">
        <v>144630</v>
      </c>
      <c r="Q22" s="278">
        <v>144970</v>
      </c>
      <c r="R22" s="278">
        <v>143658</v>
      </c>
      <c r="S22" s="278">
        <v>144322</v>
      </c>
    </row>
    <row r="23" spans="1:19" ht="13" customHeight="1">
      <c r="A23" s="124"/>
      <c r="B23" s="28" t="s">
        <v>39</v>
      </c>
      <c r="C23" s="332">
        <v>40000</v>
      </c>
      <c r="D23" s="332">
        <v>40830</v>
      </c>
      <c r="E23" s="332">
        <v>39670</v>
      </c>
      <c r="F23" s="332">
        <v>40736</v>
      </c>
      <c r="G23" s="332">
        <v>44282</v>
      </c>
      <c r="H23" s="333">
        <v>54328</v>
      </c>
      <c r="I23" s="333">
        <v>55078</v>
      </c>
      <c r="J23" s="333">
        <v>54141</v>
      </c>
      <c r="K23" s="333">
        <v>77515</v>
      </c>
      <c r="L23" s="333">
        <v>80352</v>
      </c>
      <c r="M23" s="278">
        <v>74512</v>
      </c>
      <c r="N23" s="278">
        <v>78238</v>
      </c>
      <c r="O23" s="278">
        <v>78245</v>
      </c>
      <c r="P23" s="278">
        <v>75869</v>
      </c>
      <c r="Q23" s="278">
        <v>77057</v>
      </c>
      <c r="R23" s="278">
        <v>76980</v>
      </c>
      <c r="S23" s="278">
        <v>77128</v>
      </c>
    </row>
    <row r="24" spans="1:19" ht="13" customHeight="1">
      <c r="A24" s="124"/>
      <c r="B24" s="28" t="s">
        <v>40</v>
      </c>
      <c r="C24" s="332">
        <v>193467</v>
      </c>
      <c r="D24" s="332">
        <v>156155</v>
      </c>
      <c r="E24" s="332">
        <v>166666</v>
      </c>
      <c r="F24" s="332">
        <v>191739</v>
      </c>
      <c r="G24" s="332">
        <v>203016</v>
      </c>
      <c r="H24" s="333">
        <v>194281</v>
      </c>
      <c r="I24" s="333">
        <v>220945</v>
      </c>
      <c r="J24" s="333">
        <v>203520</v>
      </c>
      <c r="K24" s="333">
        <v>209947</v>
      </c>
      <c r="L24" s="333">
        <v>261049</v>
      </c>
      <c r="M24" s="278">
        <v>267950</v>
      </c>
      <c r="N24" s="278">
        <v>255377</v>
      </c>
      <c r="O24" s="278">
        <v>209143</v>
      </c>
      <c r="P24" s="278">
        <v>259727</v>
      </c>
      <c r="Q24" s="278">
        <v>309833</v>
      </c>
      <c r="R24" s="278">
        <v>295233</v>
      </c>
      <c r="S24" s="278">
        <v>296478</v>
      </c>
    </row>
    <row r="25" spans="1:19" ht="13" customHeight="1">
      <c r="A25" s="124"/>
      <c r="B25" s="28" t="s">
        <v>41</v>
      </c>
      <c r="C25" s="332">
        <v>149250</v>
      </c>
      <c r="D25" s="332">
        <v>188860</v>
      </c>
      <c r="E25" s="332">
        <v>184766</v>
      </c>
      <c r="F25" s="332">
        <v>191249</v>
      </c>
      <c r="G25" s="332">
        <v>193122</v>
      </c>
      <c r="H25" s="332">
        <v>191449</v>
      </c>
      <c r="I25" s="332">
        <v>188587</v>
      </c>
      <c r="J25" s="332">
        <v>203967</v>
      </c>
      <c r="K25" s="332">
        <v>212360</v>
      </c>
      <c r="L25" s="332">
        <v>207969</v>
      </c>
      <c r="M25" s="278">
        <v>215490</v>
      </c>
      <c r="N25" s="278">
        <v>216265</v>
      </c>
      <c r="O25" s="278">
        <v>215050</v>
      </c>
      <c r="P25" s="278">
        <v>215600</v>
      </c>
      <c r="Q25" s="278">
        <v>215340</v>
      </c>
      <c r="R25" s="278">
        <v>214727</v>
      </c>
      <c r="S25" s="278">
        <v>212220</v>
      </c>
    </row>
    <row r="26" spans="1:19" ht="13" customHeight="1">
      <c r="A26" s="124"/>
      <c r="B26" s="28" t="s">
        <v>44</v>
      </c>
      <c r="C26" s="332">
        <v>453190</v>
      </c>
      <c r="D26" s="332">
        <v>450200</v>
      </c>
      <c r="E26" s="332">
        <v>454200</v>
      </c>
      <c r="F26" s="332">
        <v>485468</v>
      </c>
      <c r="G26" s="332">
        <v>553985</v>
      </c>
      <c r="H26" s="333">
        <v>584483</v>
      </c>
      <c r="I26" s="333">
        <v>654726</v>
      </c>
      <c r="J26" s="333">
        <v>608978</v>
      </c>
      <c r="K26" s="333">
        <v>552509</v>
      </c>
      <c r="L26" s="333">
        <v>569352</v>
      </c>
      <c r="M26" s="278">
        <v>577964</v>
      </c>
      <c r="N26" s="278">
        <v>610184</v>
      </c>
      <c r="O26" s="278">
        <v>674939</v>
      </c>
      <c r="P26" s="278">
        <v>671585</v>
      </c>
      <c r="Q26" s="278">
        <v>669365</v>
      </c>
      <c r="R26" s="278">
        <v>675889</v>
      </c>
      <c r="S26" s="278">
        <v>673731</v>
      </c>
    </row>
    <row r="27" spans="1:19" ht="13" customHeight="1">
      <c r="A27" s="124"/>
      <c r="B27" s="28" t="s">
        <v>45</v>
      </c>
      <c r="C27" s="332">
        <v>1986790</v>
      </c>
      <c r="D27" s="332">
        <v>1999600</v>
      </c>
      <c r="E27" s="332">
        <v>2026600</v>
      </c>
      <c r="F27" s="332">
        <v>2065730</v>
      </c>
      <c r="G27" s="332">
        <v>2141000</v>
      </c>
      <c r="H27" s="333">
        <v>2171880</v>
      </c>
      <c r="I27" s="333">
        <v>2192440</v>
      </c>
      <c r="J27" s="333">
        <v>1807440</v>
      </c>
      <c r="K27" s="333">
        <v>1880395</v>
      </c>
      <c r="L27" s="333">
        <v>2066290</v>
      </c>
      <c r="M27" s="278">
        <v>2072460</v>
      </c>
      <c r="N27" s="278">
        <v>2032490</v>
      </c>
      <c r="O27" s="278">
        <v>2036210</v>
      </c>
      <c r="P27" s="278">
        <v>2034020</v>
      </c>
      <c r="Q27" s="278">
        <v>2035280</v>
      </c>
      <c r="R27" s="278">
        <v>2039330</v>
      </c>
      <c r="S27" s="278">
        <v>2030525</v>
      </c>
    </row>
    <row r="28" spans="1:19" ht="13" customHeight="1">
      <c r="A28" s="124"/>
      <c r="B28" s="123" t="s">
        <v>46</v>
      </c>
      <c r="C28" s="332">
        <v>0</v>
      </c>
      <c r="D28" s="332">
        <v>0</v>
      </c>
      <c r="E28" s="337" t="s">
        <v>239</v>
      </c>
      <c r="F28" s="337" t="s">
        <v>239</v>
      </c>
      <c r="G28" s="337" t="s">
        <v>239</v>
      </c>
      <c r="H28" s="337" t="s">
        <v>239</v>
      </c>
      <c r="I28" s="337" t="s">
        <v>239</v>
      </c>
      <c r="J28" s="337" t="s">
        <v>239</v>
      </c>
      <c r="K28" s="337" t="s">
        <v>239</v>
      </c>
      <c r="L28" s="337" t="s">
        <v>239</v>
      </c>
      <c r="M28" s="337" t="s">
        <v>239</v>
      </c>
      <c r="N28" s="337" t="s">
        <v>239</v>
      </c>
      <c r="O28" s="337" t="s">
        <v>239</v>
      </c>
      <c r="P28" s="337" t="s">
        <v>239</v>
      </c>
      <c r="Q28" s="337" t="s">
        <v>239</v>
      </c>
      <c r="R28" s="337" t="s">
        <v>239</v>
      </c>
      <c r="S28" s="337" t="s">
        <v>239</v>
      </c>
    </row>
    <row r="29" spans="1:19" ht="13" customHeight="1">
      <c r="A29" s="124"/>
      <c r="B29" s="29" t="s">
        <v>47</v>
      </c>
      <c r="C29" s="332">
        <v>0</v>
      </c>
      <c r="D29" s="332">
        <v>0</v>
      </c>
      <c r="E29" s="337" t="s">
        <v>239</v>
      </c>
      <c r="F29" s="337" t="s">
        <v>239</v>
      </c>
      <c r="G29" s="337" t="s">
        <v>239</v>
      </c>
      <c r="H29" s="337" t="s">
        <v>239</v>
      </c>
      <c r="I29" s="337" t="s">
        <v>239</v>
      </c>
      <c r="J29" s="337" t="s">
        <v>239</v>
      </c>
      <c r="K29" s="337" t="s">
        <v>239</v>
      </c>
      <c r="L29" s="337" t="s">
        <v>239</v>
      </c>
      <c r="M29" s="337" t="s">
        <v>239</v>
      </c>
      <c r="N29" s="337" t="s">
        <v>239</v>
      </c>
      <c r="O29" s="337" t="s">
        <v>239</v>
      </c>
      <c r="P29" s="337" t="s">
        <v>239</v>
      </c>
      <c r="Q29" s="337" t="s">
        <v>239</v>
      </c>
      <c r="R29" s="337" t="s">
        <v>239</v>
      </c>
      <c r="S29" s="337" t="s">
        <v>239</v>
      </c>
    </row>
    <row r="30" spans="1:19" ht="13" customHeight="1">
      <c r="A30" s="124"/>
      <c r="B30" s="28" t="s">
        <v>48</v>
      </c>
      <c r="C30" s="332">
        <v>0</v>
      </c>
      <c r="D30" s="332">
        <v>0</v>
      </c>
      <c r="E30" s="337" t="s">
        <v>239</v>
      </c>
      <c r="F30" s="337" t="s">
        <v>239</v>
      </c>
      <c r="G30" s="337" t="s">
        <v>239</v>
      </c>
      <c r="H30" s="337" t="s">
        <v>239</v>
      </c>
      <c r="I30" s="337" t="s">
        <v>239</v>
      </c>
      <c r="J30" s="337" t="s">
        <v>239</v>
      </c>
      <c r="K30" s="337" t="s">
        <v>239</v>
      </c>
      <c r="L30" s="337" t="s">
        <v>239</v>
      </c>
      <c r="M30" s="337" t="s">
        <v>239</v>
      </c>
      <c r="N30" s="337" t="s">
        <v>239</v>
      </c>
      <c r="O30" s="337" t="s">
        <v>239</v>
      </c>
      <c r="P30" s="337" t="s">
        <v>239</v>
      </c>
      <c r="Q30" s="337" t="s">
        <v>239</v>
      </c>
      <c r="R30" s="337" t="s">
        <v>239</v>
      </c>
      <c r="S30" s="337" t="s">
        <v>239</v>
      </c>
    </row>
    <row r="31" spans="1:19" ht="13" customHeight="1" thickBot="1">
      <c r="A31" s="130"/>
      <c r="B31" s="775" t="s">
        <v>49</v>
      </c>
      <c r="C31" s="779">
        <v>0</v>
      </c>
      <c r="D31" s="779">
        <v>0</v>
      </c>
      <c r="E31" s="780" t="s">
        <v>239</v>
      </c>
      <c r="F31" s="780" t="s">
        <v>239</v>
      </c>
      <c r="G31" s="780" t="s">
        <v>239</v>
      </c>
      <c r="H31" s="780" t="s">
        <v>239</v>
      </c>
      <c r="I31" s="780" t="s">
        <v>239</v>
      </c>
      <c r="J31" s="780" t="s">
        <v>239</v>
      </c>
      <c r="K31" s="780" t="s">
        <v>239</v>
      </c>
      <c r="L31" s="780" t="s">
        <v>239</v>
      </c>
      <c r="M31" s="780" t="s">
        <v>239</v>
      </c>
      <c r="N31" s="780" t="s">
        <v>239</v>
      </c>
      <c r="O31" s="780" t="s">
        <v>239</v>
      </c>
      <c r="P31" s="780" t="s">
        <v>239</v>
      </c>
      <c r="Q31" s="780" t="s">
        <v>239</v>
      </c>
      <c r="R31" s="780" t="s">
        <v>239</v>
      </c>
      <c r="S31" s="780" t="s">
        <v>239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R35" s="125"/>
      <c r="S35" s="125"/>
    </row>
    <row r="36" spans="1:19" ht="13" customHeight="1">
      <c r="R36" s="125"/>
      <c r="S36" s="125"/>
    </row>
    <row r="37" spans="1:19" ht="13" customHeight="1">
      <c r="R37" s="125"/>
      <c r="S37" s="125"/>
    </row>
    <row r="38" spans="1:19" ht="13" customHeight="1">
      <c r="S38" s="125"/>
    </row>
    <row r="39" spans="1:19" ht="13" customHeight="1">
      <c r="S39" s="125"/>
    </row>
    <row r="40" spans="1:19" ht="13" customHeight="1">
      <c r="S40" s="125"/>
    </row>
    <row r="41" spans="1:19" ht="13" customHeight="1">
      <c r="S41" s="125"/>
    </row>
    <row r="42" spans="1:19" ht="13" customHeight="1">
      <c r="S42" s="125"/>
    </row>
    <row r="43" spans="1:19" ht="13" customHeight="1">
      <c r="S43" s="125"/>
    </row>
    <row r="44" spans="1:19" ht="13" customHeight="1">
      <c r="S44" s="125"/>
    </row>
    <row r="45" spans="1:19" ht="13" customHeight="1">
      <c r="S45" s="125"/>
    </row>
    <row r="46" spans="1:19" ht="13" customHeight="1">
      <c r="S46" s="125"/>
    </row>
    <row r="47" spans="1:19" ht="13" customHeight="1">
      <c r="S47" s="125"/>
    </row>
    <row r="48" spans="1:19" ht="13" customHeight="1">
      <c r="S48" s="125"/>
    </row>
    <row r="49" spans="19:19" ht="13" customHeight="1">
      <c r="S49" s="125"/>
    </row>
    <row r="50" spans="19:19" ht="13" customHeight="1">
      <c r="S50" s="125"/>
    </row>
    <row r="51" spans="19:19" ht="13" customHeight="1">
      <c r="S51" s="125"/>
    </row>
    <row r="52" spans="19:19" ht="13" customHeight="1">
      <c r="S52" s="125"/>
    </row>
    <row r="53" spans="19:19" ht="13" customHeight="1">
      <c r="S53" s="125"/>
    </row>
    <row r="54" spans="19:19" ht="13" customHeight="1">
      <c r="S54" s="125"/>
    </row>
    <row r="55" spans="19:19" ht="13" customHeight="1">
      <c r="S55" s="125"/>
    </row>
    <row r="56" spans="19:19" ht="13" customHeight="1">
      <c r="S56" s="125"/>
    </row>
    <row r="57" spans="19:19" ht="13" customHeight="1">
      <c r="S57" s="125"/>
    </row>
    <row r="58" spans="19:19" ht="13" customHeight="1">
      <c r="S58" s="125"/>
    </row>
    <row r="59" spans="19:19" ht="13" customHeight="1">
      <c r="S59" s="125"/>
    </row>
    <row r="60" spans="19:19" ht="13" customHeight="1">
      <c r="S60" s="125"/>
    </row>
    <row r="61" spans="19:19" ht="13" customHeight="1">
      <c r="S61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8">
    <tabColor theme="9" tint="0.59999389629810485"/>
  </sheetPr>
  <dimension ref="A2:U3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6" width="8.19921875" style="123" customWidth="1"/>
    <col min="27" max="16384" width="7" style="123"/>
  </cols>
  <sheetData>
    <row r="2" spans="1:21" ht="13" customHeight="1">
      <c r="A2" s="343" t="s">
        <v>432</v>
      </c>
      <c r="B2" s="344"/>
    </row>
    <row r="3" spans="1:21" ht="13" customHeight="1">
      <c r="A3" s="345" t="s">
        <v>238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1">
        <f>(C8+C9+C10+C11+C12+C13+C14+C15+C16+C17+C18+C19+C20+C21+C22+C23+C24+C25+C26+C27+C28+C29+C30+C31)</f>
        <v>321478</v>
      </c>
      <c r="D6" s="771">
        <f>(D8+D9+D10+D11+D12+D13+D14+D15+D16+D17+D18+D19+D20+D21+D22+D23+D24+D25+D26+D27+D28+D29+D30+D31)</f>
        <v>330072</v>
      </c>
      <c r="E6" s="772">
        <v>355174</v>
      </c>
      <c r="F6" s="772">
        <v>365555</v>
      </c>
      <c r="G6" s="772">
        <v>387980</v>
      </c>
      <c r="H6" s="772">
        <v>410085</v>
      </c>
      <c r="I6" s="772">
        <v>424100</v>
      </c>
      <c r="J6" s="772">
        <v>455558</v>
      </c>
      <c r="K6" s="772">
        <v>463354</v>
      </c>
      <c r="L6" s="772">
        <v>481847</v>
      </c>
      <c r="M6" s="772">
        <v>446199</v>
      </c>
      <c r="N6" s="772">
        <v>474135</v>
      </c>
      <c r="O6" s="772">
        <v>479063</v>
      </c>
      <c r="P6" s="772">
        <v>470464</v>
      </c>
      <c r="Q6" s="772">
        <v>473283</v>
      </c>
      <c r="R6" s="772">
        <v>464229.435</v>
      </c>
      <c r="S6" s="772">
        <v>469624.4</v>
      </c>
      <c r="U6" s="258"/>
    </row>
    <row r="7" spans="1:21" ht="4" customHeight="1">
      <c r="A7" s="124"/>
      <c r="B7" s="125"/>
      <c r="C7" s="346"/>
      <c r="D7" s="34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1" ht="13" customHeight="1">
      <c r="A8" s="124"/>
      <c r="B8" s="28" t="s">
        <v>21</v>
      </c>
      <c r="C8" s="357">
        <v>0</v>
      </c>
      <c r="D8" s="357">
        <v>0</v>
      </c>
      <c r="E8" s="337" t="s">
        <v>240</v>
      </c>
      <c r="F8" s="337" t="s">
        <v>240</v>
      </c>
      <c r="G8" s="337" t="s">
        <v>240</v>
      </c>
      <c r="H8" s="337" t="s">
        <v>240</v>
      </c>
      <c r="I8" s="337" t="s">
        <v>240</v>
      </c>
      <c r="J8" s="337" t="s">
        <v>240</v>
      </c>
      <c r="K8" s="337" t="s">
        <v>240</v>
      </c>
      <c r="L8" s="337" t="s">
        <v>240</v>
      </c>
      <c r="M8" s="337" t="s">
        <v>240</v>
      </c>
      <c r="N8" s="337" t="s">
        <v>240</v>
      </c>
      <c r="O8" s="337" t="s">
        <v>240</v>
      </c>
      <c r="P8" s="337" t="s">
        <v>240</v>
      </c>
      <c r="Q8" s="337" t="s">
        <v>240</v>
      </c>
      <c r="R8" s="337" t="s">
        <v>240</v>
      </c>
      <c r="S8" s="337" t="s">
        <v>240</v>
      </c>
    </row>
    <row r="9" spans="1:21" ht="13" customHeight="1">
      <c r="A9" s="124"/>
      <c r="B9" s="28" t="s">
        <v>22</v>
      </c>
      <c r="C9" s="357">
        <v>0</v>
      </c>
      <c r="D9" s="357">
        <v>0</v>
      </c>
      <c r="E9" s="337" t="s">
        <v>240</v>
      </c>
      <c r="F9" s="337" t="s">
        <v>240</v>
      </c>
      <c r="G9" s="337" t="s">
        <v>240</v>
      </c>
      <c r="H9" s="337" t="s">
        <v>240</v>
      </c>
      <c r="I9" s="337" t="s">
        <v>240</v>
      </c>
      <c r="J9" s="337" t="s">
        <v>240</v>
      </c>
      <c r="K9" s="337" t="s">
        <v>240</v>
      </c>
      <c r="L9" s="337" t="s">
        <v>240</v>
      </c>
      <c r="M9" s="337" t="s">
        <v>240</v>
      </c>
      <c r="N9" s="337" t="s">
        <v>240</v>
      </c>
      <c r="O9" s="337" t="s">
        <v>240</v>
      </c>
      <c r="P9" s="337" t="s">
        <v>240</v>
      </c>
      <c r="Q9" s="337" t="s">
        <v>240</v>
      </c>
      <c r="R9" s="337" t="s">
        <v>240</v>
      </c>
      <c r="S9" s="337" t="s">
        <v>240</v>
      </c>
      <c r="U9" s="132"/>
    </row>
    <row r="10" spans="1:21" ht="13" customHeight="1">
      <c r="A10" s="124"/>
      <c r="B10" s="28" t="s">
        <v>23</v>
      </c>
      <c r="C10" s="357">
        <v>0</v>
      </c>
      <c r="D10" s="357">
        <v>0</v>
      </c>
      <c r="E10" s="337" t="s">
        <v>240</v>
      </c>
      <c r="F10" s="337" t="s">
        <v>240</v>
      </c>
      <c r="G10" s="337" t="s">
        <v>240</v>
      </c>
      <c r="H10" s="337" t="s">
        <v>240</v>
      </c>
      <c r="I10" s="337" t="s">
        <v>240</v>
      </c>
      <c r="J10" s="337" t="s">
        <v>240</v>
      </c>
      <c r="K10" s="337" t="s">
        <v>240</v>
      </c>
      <c r="L10" s="337" t="s">
        <v>240</v>
      </c>
      <c r="M10" s="337" t="s">
        <v>240</v>
      </c>
      <c r="N10" s="337" t="s">
        <v>240</v>
      </c>
      <c r="O10" s="337" t="s">
        <v>240</v>
      </c>
      <c r="P10" s="337" t="s">
        <v>240</v>
      </c>
      <c r="Q10" s="337" t="s">
        <v>240</v>
      </c>
      <c r="R10" s="337" t="s">
        <v>240</v>
      </c>
      <c r="S10" s="337" t="s">
        <v>240</v>
      </c>
      <c r="U10" s="132"/>
    </row>
    <row r="11" spans="1:21" ht="13" customHeight="1">
      <c r="A11" s="124"/>
      <c r="B11" s="28" t="s">
        <v>24</v>
      </c>
      <c r="C11" s="357">
        <v>203</v>
      </c>
      <c r="D11" s="357">
        <v>241</v>
      </c>
      <c r="E11" s="337">
        <v>358</v>
      </c>
      <c r="F11" s="337">
        <v>381</v>
      </c>
      <c r="G11" s="337">
        <v>435</v>
      </c>
      <c r="H11" s="337">
        <v>480</v>
      </c>
      <c r="I11" s="337">
        <v>610</v>
      </c>
      <c r="J11" s="337">
        <v>742</v>
      </c>
      <c r="K11" s="337">
        <v>725</v>
      </c>
      <c r="L11" s="337">
        <v>828</v>
      </c>
      <c r="M11" s="337">
        <v>868</v>
      </c>
      <c r="N11" s="337">
        <v>949</v>
      </c>
      <c r="O11" s="337">
        <v>1144</v>
      </c>
      <c r="P11" s="337">
        <v>1259</v>
      </c>
      <c r="Q11" s="337">
        <v>1377</v>
      </c>
      <c r="R11" s="337">
        <v>1394</v>
      </c>
      <c r="S11" s="337">
        <v>1412</v>
      </c>
      <c r="U11" s="132"/>
    </row>
    <row r="12" spans="1:21" ht="13" customHeight="1">
      <c r="A12" s="124"/>
      <c r="B12" s="28" t="s">
        <v>25</v>
      </c>
      <c r="C12" s="357">
        <v>0</v>
      </c>
      <c r="D12" s="357">
        <v>0</v>
      </c>
      <c r="E12" s="337" t="s">
        <v>240</v>
      </c>
      <c r="F12" s="337" t="s">
        <v>240</v>
      </c>
      <c r="G12" s="337" t="s">
        <v>240</v>
      </c>
      <c r="H12" s="337" t="s">
        <v>240</v>
      </c>
      <c r="I12" s="337" t="s">
        <v>240</v>
      </c>
      <c r="J12" s="337" t="s">
        <v>240</v>
      </c>
      <c r="K12" s="337" t="s">
        <v>240</v>
      </c>
      <c r="L12" s="337" t="s">
        <v>240</v>
      </c>
      <c r="M12" s="337" t="s">
        <v>240</v>
      </c>
      <c r="N12" s="337" t="s">
        <v>240</v>
      </c>
      <c r="O12" s="337" t="s">
        <v>240</v>
      </c>
      <c r="P12" s="337" t="s">
        <v>240</v>
      </c>
      <c r="Q12" s="337" t="s">
        <v>240</v>
      </c>
      <c r="R12" s="337" t="s">
        <v>240</v>
      </c>
      <c r="S12" s="337" t="s">
        <v>240</v>
      </c>
      <c r="U12" s="132"/>
    </row>
    <row r="13" spans="1:21" ht="13" customHeight="1">
      <c r="A13" s="124"/>
      <c r="B13" s="28" t="s">
        <v>29</v>
      </c>
      <c r="C13" s="357">
        <v>0</v>
      </c>
      <c r="D13" s="357">
        <v>0</v>
      </c>
      <c r="E13" s="337" t="s">
        <v>240</v>
      </c>
      <c r="F13" s="337" t="s">
        <v>240</v>
      </c>
      <c r="G13" s="337" t="s">
        <v>240</v>
      </c>
      <c r="H13" s="337" t="s">
        <v>240</v>
      </c>
      <c r="I13" s="337" t="s">
        <v>240</v>
      </c>
      <c r="J13" s="337" t="s">
        <v>240</v>
      </c>
      <c r="K13" s="337" t="s">
        <v>240</v>
      </c>
      <c r="L13" s="337" t="s">
        <v>240</v>
      </c>
      <c r="M13" s="337" t="s">
        <v>240</v>
      </c>
      <c r="N13" s="337" t="s">
        <v>240</v>
      </c>
      <c r="O13" s="337" t="s">
        <v>240</v>
      </c>
      <c r="P13" s="337" t="s">
        <v>240</v>
      </c>
      <c r="Q13" s="337" t="s">
        <v>240</v>
      </c>
      <c r="R13" s="337" t="s">
        <v>240</v>
      </c>
      <c r="S13" s="337" t="s">
        <v>240</v>
      </c>
      <c r="U13" s="132"/>
    </row>
    <row r="14" spans="1:21" ht="13" customHeight="1">
      <c r="A14" s="124"/>
      <c r="B14" s="28" t="s">
        <v>30</v>
      </c>
      <c r="C14" s="357">
        <v>424</v>
      </c>
      <c r="D14" s="357">
        <v>332</v>
      </c>
      <c r="E14" s="337">
        <v>588</v>
      </c>
      <c r="F14" s="337">
        <v>323</v>
      </c>
      <c r="G14" s="337">
        <v>478</v>
      </c>
      <c r="H14" s="337">
        <v>395</v>
      </c>
      <c r="I14" s="337">
        <v>412</v>
      </c>
      <c r="J14" s="337">
        <v>275</v>
      </c>
      <c r="K14" s="337">
        <v>356</v>
      </c>
      <c r="L14" s="337">
        <v>412</v>
      </c>
      <c r="M14" s="337">
        <v>377</v>
      </c>
      <c r="N14" s="337">
        <v>242</v>
      </c>
      <c r="O14" s="337">
        <v>348</v>
      </c>
      <c r="P14" s="337">
        <v>381</v>
      </c>
      <c r="Q14" s="337">
        <v>390</v>
      </c>
      <c r="R14" s="337">
        <v>391</v>
      </c>
      <c r="S14" s="337">
        <v>433</v>
      </c>
      <c r="U14" s="132"/>
    </row>
    <row r="15" spans="1:21" ht="13" customHeight="1">
      <c r="A15" s="124"/>
      <c r="B15" s="28" t="s">
        <v>31</v>
      </c>
      <c r="C15" s="357">
        <v>4575</v>
      </c>
      <c r="D15" s="357">
        <v>4911</v>
      </c>
      <c r="E15" s="337">
        <v>5099</v>
      </c>
      <c r="F15" s="337">
        <v>4855</v>
      </c>
      <c r="G15" s="337">
        <v>4467</v>
      </c>
      <c r="H15" s="337">
        <v>3352</v>
      </c>
      <c r="I15" s="337">
        <v>2519</v>
      </c>
      <c r="J15" s="337">
        <v>3165</v>
      </c>
      <c r="K15" s="337">
        <v>3829</v>
      </c>
      <c r="L15" s="337">
        <v>3956</v>
      </c>
      <c r="M15" s="337">
        <v>3099</v>
      </c>
      <c r="N15" s="337">
        <v>2452</v>
      </c>
      <c r="O15" s="337">
        <v>2939</v>
      </c>
      <c r="P15" s="337">
        <v>2841</v>
      </c>
      <c r="Q15" s="337">
        <v>2831</v>
      </c>
      <c r="R15" s="337">
        <v>2694</v>
      </c>
      <c r="S15" s="337">
        <v>3031</v>
      </c>
      <c r="U15" s="132"/>
    </row>
    <row r="16" spans="1:21" ht="13" customHeight="1">
      <c r="A16" s="124"/>
      <c r="B16" s="28" t="s">
        <v>32</v>
      </c>
      <c r="C16" s="357">
        <v>0</v>
      </c>
      <c r="D16" s="357">
        <v>0</v>
      </c>
      <c r="E16" s="337" t="s">
        <v>240</v>
      </c>
      <c r="F16" s="337" t="s">
        <v>240</v>
      </c>
      <c r="G16" s="337" t="s">
        <v>240</v>
      </c>
      <c r="H16" s="337" t="s">
        <v>240</v>
      </c>
      <c r="I16" s="337" t="s">
        <v>240</v>
      </c>
      <c r="J16" s="337" t="s">
        <v>240</v>
      </c>
      <c r="K16" s="337" t="s">
        <v>240</v>
      </c>
      <c r="L16" s="337" t="s">
        <v>240</v>
      </c>
      <c r="M16" s="337" t="s">
        <v>240</v>
      </c>
      <c r="N16" s="337" t="s">
        <v>240</v>
      </c>
      <c r="O16" s="337" t="s">
        <v>240</v>
      </c>
      <c r="P16" s="337" t="s">
        <v>240</v>
      </c>
      <c r="Q16" s="337" t="s">
        <v>240</v>
      </c>
      <c r="R16" s="337" t="s">
        <v>240</v>
      </c>
      <c r="S16" s="337">
        <v>0</v>
      </c>
      <c r="U16" s="132"/>
    </row>
    <row r="17" spans="1:21" ht="13" customHeight="1">
      <c r="A17" s="124"/>
      <c r="B17" s="28" t="s">
        <v>33</v>
      </c>
      <c r="C17" s="357">
        <v>0</v>
      </c>
      <c r="D17" s="357">
        <v>0</v>
      </c>
      <c r="E17" s="337" t="s">
        <v>240</v>
      </c>
      <c r="F17" s="337" t="s">
        <v>240</v>
      </c>
      <c r="G17" s="337" t="s">
        <v>240</v>
      </c>
      <c r="H17" s="337" t="s">
        <v>240</v>
      </c>
      <c r="I17" s="337">
        <v>247</v>
      </c>
      <c r="J17" s="337">
        <v>217</v>
      </c>
      <c r="K17" s="337">
        <v>586</v>
      </c>
      <c r="L17" s="337">
        <v>568</v>
      </c>
      <c r="M17" s="337">
        <v>650</v>
      </c>
      <c r="N17" s="337">
        <v>837</v>
      </c>
      <c r="O17" s="337">
        <v>978</v>
      </c>
      <c r="P17" s="337">
        <v>1137</v>
      </c>
      <c r="Q17" s="337">
        <v>1256</v>
      </c>
      <c r="R17" s="337">
        <v>1317</v>
      </c>
      <c r="S17" s="337">
        <v>1641</v>
      </c>
      <c r="U17" s="132"/>
    </row>
    <row r="18" spans="1:21" ht="13" customHeight="1">
      <c r="A18" s="124"/>
      <c r="B18" s="28" t="s">
        <v>34</v>
      </c>
      <c r="C18" s="357">
        <v>3119</v>
      </c>
      <c r="D18" s="357">
        <v>3180</v>
      </c>
      <c r="E18" s="337">
        <v>4917</v>
      </c>
      <c r="F18" s="337">
        <v>5641</v>
      </c>
      <c r="G18" s="337">
        <v>6186</v>
      </c>
      <c r="H18" s="337">
        <v>6174</v>
      </c>
      <c r="I18" s="337">
        <v>7044</v>
      </c>
      <c r="J18" s="337">
        <v>5939</v>
      </c>
      <c r="K18" s="337">
        <v>6102</v>
      </c>
      <c r="L18" s="337">
        <v>6687</v>
      </c>
      <c r="M18" s="337">
        <v>6847</v>
      </c>
      <c r="N18" s="337">
        <v>12923</v>
      </c>
      <c r="O18" s="337">
        <v>13273</v>
      </c>
      <c r="P18" s="337">
        <v>15428</v>
      </c>
      <c r="Q18" s="337">
        <v>15701</v>
      </c>
      <c r="R18" s="337">
        <v>16380</v>
      </c>
      <c r="S18" s="337">
        <v>17614</v>
      </c>
      <c r="U18" s="132"/>
    </row>
    <row r="19" spans="1:21" ht="13" customHeight="1">
      <c r="A19" s="124"/>
      <c r="B19" s="28" t="s">
        <v>35</v>
      </c>
      <c r="C19" s="357">
        <v>3360</v>
      </c>
      <c r="D19" s="357">
        <v>2740</v>
      </c>
      <c r="E19" s="337">
        <v>3035</v>
      </c>
      <c r="F19" s="337">
        <v>2989</v>
      </c>
      <c r="G19" s="337">
        <v>4024</v>
      </c>
      <c r="H19" s="337">
        <v>5036</v>
      </c>
      <c r="I19" s="337">
        <v>8817</v>
      </c>
      <c r="J19" s="337">
        <v>10245</v>
      </c>
      <c r="K19" s="337">
        <v>11050</v>
      </c>
      <c r="L19" s="337">
        <v>12225</v>
      </c>
      <c r="M19" s="337">
        <v>12240</v>
      </c>
      <c r="N19" s="337">
        <v>13619</v>
      </c>
      <c r="O19" s="337">
        <v>14982</v>
      </c>
      <c r="P19" s="337">
        <v>11575</v>
      </c>
      <c r="Q19" s="337">
        <v>12751</v>
      </c>
      <c r="R19" s="337">
        <v>11213</v>
      </c>
      <c r="S19" s="337">
        <v>12866</v>
      </c>
      <c r="U19" s="132"/>
    </row>
    <row r="20" spans="1:21" ht="13" customHeight="1">
      <c r="A20" s="124"/>
      <c r="B20" s="28" t="s">
        <v>36</v>
      </c>
      <c r="C20" s="357">
        <v>26885</v>
      </c>
      <c r="D20" s="357">
        <v>25401</v>
      </c>
      <c r="E20" s="337">
        <v>26263</v>
      </c>
      <c r="F20" s="337">
        <v>26101</v>
      </c>
      <c r="G20" s="337">
        <v>28126</v>
      </c>
      <c r="H20" s="337">
        <v>26254</v>
      </c>
      <c r="I20" s="337">
        <v>28424</v>
      </c>
      <c r="J20" s="337">
        <v>33367</v>
      </c>
      <c r="K20" s="337">
        <v>36809</v>
      </c>
      <c r="L20" s="337">
        <v>38518</v>
      </c>
      <c r="M20" s="337">
        <v>31243</v>
      </c>
      <c r="N20" s="337">
        <v>33803</v>
      </c>
      <c r="O20" s="337">
        <v>30246</v>
      </c>
      <c r="P20" s="337">
        <v>25355</v>
      </c>
      <c r="Q20" s="337">
        <v>22349</v>
      </c>
      <c r="R20" s="337">
        <v>20189.91</v>
      </c>
      <c r="S20" s="337">
        <v>20305</v>
      </c>
      <c r="U20" s="132"/>
    </row>
    <row r="21" spans="1:21" ht="13" customHeight="1">
      <c r="A21" s="124"/>
      <c r="B21" s="28" t="s">
        <v>37</v>
      </c>
      <c r="C21" s="357">
        <v>30228</v>
      </c>
      <c r="D21" s="357">
        <v>34095</v>
      </c>
      <c r="E21" s="337">
        <v>40960</v>
      </c>
      <c r="F21" s="337">
        <v>41512</v>
      </c>
      <c r="G21" s="337">
        <v>46576</v>
      </c>
      <c r="H21" s="337">
        <v>52215</v>
      </c>
      <c r="I21" s="337">
        <v>45146</v>
      </c>
      <c r="J21" s="337">
        <v>55690</v>
      </c>
      <c r="K21" s="337">
        <v>58999</v>
      </c>
      <c r="L21" s="337">
        <v>61350</v>
      </c>
      <c r="M21" s="337">
        <v>50317</v>
      </c>
      <c r="N21" s="337">
        <v>49467</v>
      </c>
      <c r="O21" s="337">
        <v>47101</v>
      </c>
      <c r="P21" s="337">
        <v>41142</v>
      </c>
      <c r="Q21" s="337">
        <v>37588</v>
      </c>
      <c r="R21" s="337">
        <v>41394</v>
      </c>
      <c r="S21" s="337">
        <v>43535</v>
      </c>
      <c r="U21" s="132"/>
    </row>
    <row r="22" spans="1:21" ht="13" customHeight="1">
      <c r="A22" s="124"/>
      <c r="B22" s="28" t="s">
        <v>38</v>
      </c>
      <c r="C22" s="357">
        <v>3386</v>
      </c>
      <c r="D22" s="357">
        <v>3209</v>
      </c>
      <c r="E22" s="337">
        <v>3243</v>
      </c>
      <c r="F22" s="337">
        <v>2811</v>
      </c>
      <c r="G22" s="337">
        <v>3661</v>
      </c>
      <c r="H22" s="337">
        <v>3860</v>
      </c>
      <c r="I22" s="337">
        <v>4289</v>
      </c>
      <c r="J22" s="337">
        <v>4477</v>
      </c>
      <c r="K22" s="337">
        <v>4718</v>
      </c>
      <c r="L22" s="337">
        <v>3772</v>
      </c>
      <c r="M22" s="337">
        <v>3332</v>
      </c>
      <c r="N22" s="337">
        <v>3597</v>
      </c>
      <c r="O22" s="337">
        <v>4653</v>
      </c>
      <c r="P22" s="337">
        <v>4610</v>
      </c>
      <c r="Q22" s="337">
        <v>4117</v>
      </c>
      <c r="R22" s="337">
        <v>3828</v>
      </c>
      <c r="S22" s="337">
        <v>4395</v>
      </c>
      <c r="U22" s="132"/>
    </row>
    <row r="23" spans="1:21" ht="13" customHeight="1">
      <c r="A23" s="124"/>
      <c r="B23" s="28" t="s">
        <v>39</v>
      </c>
      <c r="C23" s="357">
        <v>6513</v>
      </c>
      <c r="D23" s="357">
        <v>6426</v>
      </c>
      <c r="E23" s="337">
        <v>5465</v>
      </c>
      <c r="F23" s="337">
        <v>5332</v>
      </c>
      <c r="G23" s="337">
        <v>5427</v>
      </c>
      <c r="H23" s="337">
        <v>5516</v>
      </c>
      <c r="I23" s="337">
        <v>5337</v>
      </c>
      <c r="J23" s="337">
        <v>5567</v>
      </c>
      <c r="K23" s="337">
        <v>5493</v>
      </c>
      <c r="L23" s="337">
        <v>5874</v>
      </c>
      <c r="M23" s="337">
        <v>5907</v>
      </c>
      <c r="N23" s="337">
        <v>6258</v>
      </c>
      <c r="O23" s="337">
        <v>6322</v>
      </c>
      <c r="P23" s="337">
        <v>7332</v>
      </c>
      <c r="Q23" s="337">
        <v>7956</v>
      </c>
      <c r="R23" s="337">
        <v>8252</v>
      </c>
      <c r="S23" s="337">
        <v>8516</v>
      </c>
      <c r="U23" s="132"/>
    </row>
    <row r="24" spans="1:21" ht="13" customHeight="1">
      <c r="A24" s="124"/>
      <c r="B24" s="28" t="s">
        <v>40</v>
      </c>
      <c r="C24" s="357">
        <v>19912</v>
      </c>
      <c r="D24" s="357">
        <v>16481</v>
      </c>
      <c r="E24" s="337">
        <v>19620</v>
      </c>
      <c r="F24" s="337">
        <v>21273</v>
      </c>
      <c r="G24" s="337">
        <v>22465</v>
      </c>
      <c r="H24" s="337">
        <v>22429</v>
      </c>
      <c r="I24" s="337">
        <v>22306</v>
      </c>
      <c r="J24" s="337">
        <v>23382</v>
      </c>
      <c r="K24" s="337">
        <v>22130</v>
      </c>
      <c r="L24" s="337">
        <v>28373</v>
      </c>
      <c r="M24" s="337">
        <v>30588</v>
      </c>
      <c r="N24" s="337">
        <v>36425</v>
      </c>
      <c r="O24" s="337">
        <v>42540</v>
      </c>
      <c r="P24" s="337">
        <v>41197</v>
      </c>
      <c r="Q24" s="337">
        <v>44781</v>
      </c>
      <c r="R24" s="337">
        <v>35844</v>
      </c>
      <c r="S24" s="337">
        <v>30611</v>
      </c>
      <c r="U24" s="132"/>
    </row>
    <row r="25" spans="1:21" ht="13" customHeight="1">
      <c r="A25" s="124"/>
      <c r="B25" s="28" t="s">
        <v>41</v>
      </c>
      <c r="C25" s="357">
        <v>16330</v>
      </c>
      <c r="D25" s="357">
        <v>16943</v>
      </c>
      <c r="E25" s="337">
        <v>17667</v>
      </c>
      <c r="F25" s="337">
        <v>17727</v>
      </c>
      <c r="G25" s="337">
        <v>17528</v>
      </c>
      <c r="H25" s="337">
        <v>17350</v>
      </c>
      <c r="I25" s="337">
        <v>16583</v>
      </c>
      <c r="J25" s="337">
        <v>23290</v>
      </c>
      <c r="K25" s="337">
        <v>23047</v>
      </c>
      <c r="L25" s="337">
        <v>22308</v>
      </c>
      <c r="M25" s="337">
        <v>22227</v>
      </c>
      <c r="N25" s="337">
        <v>22667</v>
      </c>
      <c r="O25" s="337">
        <v>22936</v>
      </c>
      <c r="P25" s="337">
        <v>22643</v>
      </c>
      <c r="Q25" s="337">
        <v>22860</v>
      </c>
      <c r="R25" s="337">
        <v>22604.524999999998</v>
      </c>
      <c r="S25" s="337">
        <v>21097.4</v>
      </c>
      <c r="U25" s="132"/>
    </row>
    <row r="26" spans="1:21" ht="13" customHeight="1">
      <c r="A26" s="124"/>
      <c r="B26" s="28" t="s">
        <v>44</v>
      </c>
      <c r="C26" s="357">
        <v>31443</v>
      </c>
      <c r="D26" s="357">
        <v>36943</v>
      </c>
      <c r="E26" s="337">
        <v>43939</v>
      </c>
      <c r="F26" s="337">
        <v>48125</v>
      </c>
      <c r="G26" s="337">
        <v>52407</v>
      </c>
      <c r="H26" s="337">
        <v>61574</v>
      </c>
      <c r="I26" s="337">
        <v>72446</v>
      </c>
      <c r="J26" s="337">
        <v>79000</v>
      </c>
      <c r="K26" s="337">
        <v>74600</v>
      </c>
      <c r="L26" s="337">
        <v>77081</v>
      </c>
      <c r="M26" s="337">
        <v>81857</v>
      </c>
      <c r="N26" s="337">
        <v>83728</v>
      </c>
      <c r="O26" s="337">
        <v>83906</v>
      </c>
      <c r="P26" s="337">
        <v>85680</v>
      </c>
      <c r="Q26" s="337">
        <v>90127</v>
      </c>
      <c r="R26" s="337">
        <v>89538</v>
      </c>
      <c r="S26" s="337">
        <v>94213</v>
      </c>
      <c r="U26" s="132"/>
    </row>
    <row r="27" spans="1:21" ht="13" customHeight="1">
      <c r="A27" s="124"/>
      <c r="B27" s="28" t="s">
        <v>45</v>
      </c>
      <c r="C27" s="357">
        <v>175100</v>
      </c>
      <c r="D27" s="357">
        <v>179170</v>
      </c>
      <c r="E27" s="337">
        <v>184020</v>
      </c>
      <c r="F27" s="337">
        <v>188485</v>
      </c>
      <c r="G27" s="337">
        <v>196200</v>
      </c>
      <c r="H27" s="337">
        <v>205450</v>
      </c>
      <c r="I27" s="337">
        <v>209920</v>
      </c>
      <c r="J27" s="337">
        <v>210202</v>
      </c>
      <c r="K27" s="337">
        <v>214910</v>
      </c>
      <c r="L27" s="337">
        <v>219895</v>
      </c>
      <c r="M27" s="337">
        <v>196647</v>
      </c>
      <c r="N27" s="337">
        <v>207168</v>
      </c>
      <c r="O27" s="337">
        <v>207665</v>
      </c>
      <c r="P27" s="337">
        <v>209884</v>
      </c>
      <c r="Q27" s="337">
        <v>209199</v>
      </c>
      <c r="R27" s="337">
        <v>209190</v>
      </c>
      <c r="S27" s="337">
        <v>209955</v>
      </c>
      <c r="U27" s="132"/>
    </row>
    <row r="28" spans="1:21" ht="13" customHeight="1">
      <c r="A28" s="124"/>
      <c r="B28" s="123" t="s">
        <v>46</v>
      </c>
      <c r="C28" s="357">
        <v>0</v>
      </c>
      <c r="D28" s="357">
        <v>0</v>
      </c>
      <c r="E28" s="337" t="s">
        <v>240</v>
      </c>
      <c r="F28" s="337" t="s">
        <v>240</v>
      </c>
      <c r="G28" s="337" t="s">
        <v>240</v>
      </c>
      <c r="H28" s="337" t="s">
        <v>240</v>
      </c>
      <c r="I28" s="337" t="s">
        <v>240</v>
      </c>
      <c r="J28" s="337" t="s">
        <v>240</v>
      </c>
      <c r="K28" s="337" t="s">
        <v>240</v>
      </c>
      <c r="L28" s="337" t="s">
        <v>240</v>
      </c>
      <c r="M28" s="337" t="s">
        <v>240</v>
      </c>
      <c r="N28" s="337" t="s">
        <v>240</v>
      </c>
      <c r="O28" s="337" t="s">
        <v>240</v>
      </c>
      <c r="P28" s="337" t="s">
        <v>240</v>
      </c>
      <c r="Q28" s="337" t="s">
        <v>240</v>
      </c>
      <c r="R28" s="337" t="s">
        <v>240</v>
      </c>
      <c r="S28" s="337" t="s">
        <v>240</v>
      </c>
      <c r="U28" s="132"/>
    </row>
    <row r="29" spans="1:21" ht="13" customHeight="1">
      <c r="A29" s="124"/>
      <c r="B29" s="29" t="s">
        <v>47</v>
      </c>
      <c r="C29" s="357">
        <v>0</v>
      </c>
      <c r="D29" s="357">
        <v>0</v>
      </c>
      <c r="E29" s="337" t="s">
        <v>240</v>
      </c>
      <c r="F29" s="337" t="s">
        <v>240</v>
      </c>
      <c r="G29" s="337" t="s">
        <v>240</v>
      </c>
      <c r="H29" s="337" t="s">
        <v>240</v>
      </c>
      <c r="I29" s="337" t="s">
        <v>240</v>
      </c>
      <c r="J29" s="337" t="s">
        <v>240</v>
      </c>
      <c r="K29" s="337" t="s">
        <v>240</v>
      </c>
      <c r="L29" s="337" t="s">
        <v>240</v>
      </c>
      <c r="M29" s="337" t="s">
        <v>240</v>
      </c>
      <c r="N29" s="337" t="s">
        <v>240</v>
      </c>
      <c r="O29" s="337" t="s">
        <v>240</v>
      </c>
      <c r="P29" s="337" t="s">
        <v>240</v>
      </c>
      <c r="Q29" s="337" t="s">
        <v>240</v>
      </c>
      <c r="R29" s="337" t="s">
        <v>240</v>
      </c>
      <c r="S29" s="337" t="s">
        <v>240</v>
      </c>
      <c r="U29" s="132"/>
    </row>
    <row r="30" spans="1:21" ht="13" customHeight="1">
      <c r="A30" s="124"/>
      <c r="B30" s="28" t="s">
        <v>48</v>
      </c>
      <c r="C30" s="357">
        <v>0</v>
      </c>
      <c r="D30" s="357">
        <v>0</v>
      </c>
      <c r="E30" s="337" t="s">
        <v>240</v>
      </c>
      <c r="F30" s="337" t="s">
        <v>240</v>
      </c>
      <c r="G30" s="337" t="s">
        <v>240</v>
      </c>
      <c r="H30" s="337" t="s">
        <v>240</v>
      </c>
      <c r="I30" s="337" t="s">
        <v>240</v>
      </c>
      <c r="J30" s="337" t="s">
        <v>240</v>
      </c>
      <c r="K30" s="337" t="s">
        <v>240</v>
      </c>
      <c r="L30" s="337" t="s">
        <v>240</v>
      </c>
      <c r="M30" s="337" t="s">
        <v>240</v>
      </c>
      <c r="N30" s="337" t="s">
        <v>240</v>
      </c>
      <c r="O30" s="337" t="s">
        <v>240</v>
      </c>
      <c r="P30" s="337" t="s">
        <v>240</v>
      </c>
      <c r="Q30" s="337" t="s">
        <v>240</v>
      </c>
      <c r="R30" s="337" t="s">
        <v>240</v>
      </c>
      <c r="S30" s="337" t="s">
        <v>240</v>
      </c>
      <c r="U30" s="132"/>
    </row>
    <row r="31" spans="1:21" ht="13" customHeight="1" thickBot="1">
      <c r="A31" s="130"/>
      <c r="B31" s="775" t="s">
        <v>49</v>
      </c>
      <c r="C31" s="778">
        <v>0</v>
      </c>
      <c r="D31" s="778">
        <v>0</v>
      </c>
      <c r="E31" s="780" t="s">
        <v>240</v>
      </c>
      <c r="F31" s="780" t="s">
        <v>240</v>
      </c>
      <c r="G31" s="780" t="s">
        <v>240</v>
      </c>
      <c r="H31" s="780" t="s">
        <v>240</v>
      </c>
      <c r="I31" s="780" t="s">
        <v>240</v>
      </c>
      <c r="J31" s="780" t="s">
        <v>240</v>
      </c>
      <c r="K31" s="780" t="s">
        <v>240</v>
      </c>
      <c r="L31" s="780" t="s">
        <v>240</v>
      </c>
      <c r="M31" s="780" t="s">
        <v>240</v>
      </c>
      <c r="N31" s="780" t="s">
        <v>240</v>
      </c>
      <c r="O31" s="780" t="s">
        <v>240</v>
      </c>
      <c r="P31" s="780" t="s">
        <v>240</v>
      </c>
      <c r="Q31" s="780" t="s">
        <v>240</v>
      </c>
      <c r="R31" s="780" t="s">
        <v>240</v>
      </c>
      <c r="S31" s="780" t="s">
        <v>240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40"/>
      <c r="Q33" s="340"/>
      <c r="R33" s="340"/>
      <c r="S33" s="340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M35" s="125"/>
      <c r="N35" s="125"/>
      <c r="O35" s="125"/>
      <c r="P35" s="125"/>
      <c r="Q35" s="125"/>
      <c r="R35" s="125"/>
      <c r="S35" s="125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25"/>
      <c r="N36" s="125"/>
      <c r="O36" s="125"/>
      <c r="P36" s="125"/>
      <c r="Q36" s="125"/>
      <c r="R36" s="125"/>
      <c r="S36" s="125"/>
    </row>
    <row r="37" spans="1:19" ht="13" customHeight="1">
      <c r="M37" s="125"/>
      <c r="N37" s="125"/>
      <c r="O37" s="125"/>
      <c r="P37" s="125"/>
      <c r="Q37" s="125"/>
      <c r="R37" s="125"/>
      <c r="S37" s="125"/>
    </row>
    <row r="38" spans="1:19" ht="13" customHeight="1">
      <c r="M38" s="125"/>
      <c r="N38" s="125"/>
      <c r="O38" s="125"/>
      <c r="P38" s="125"/>
      <c r="Q38" s="125"/>
      <c r="R38" s="125"/>
      <c r="S38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9">
    <tabColor theme="9" tint="0.59999389629810485"/>
  </sheetPr>
  <dimension ref="A2:U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1" width="8.19921875" style="123" customWidth="1"/>
    <col min="22" max="16384" width="7" style="123"/>
  </cols>
  <sheetData>
    <row r="2" spans="1:21" ht="13" customHeight="1">
      <c r="A2" s="343" t="s">
        <v>433</v>
      </c>
      <c r="B2" s="344"/>
    </row>
    <row r="3" spans="1:21" ht="13" customHeight="1">
      <c r="A3" s="345" t="s">
        <v>236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357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0">
        <f>(C8+C9+C10+C11+C12+C13+C14+C15+C16+C17+C18+C19+C20+C21+C22+C23+C24+C25+C26+C27+C28+C29+C30+C31)</f>
        <v>8671</v>
      </c>
      <c r="D6" s="770">
        <f>(D8+D9+D10+D11+D12+D13+D14+D15+D16+D17+D18+D19+D20+D21+D22+D23+D24+D25+D26+D27+D28+D29+D30+D31)</f>
        <v>8794</v>
      </c>
      <c r="E6" s="771">
        <v>9366</v>
      </c>
      <c r="F6" s="771">
        <v>9527</v>
      </c>
      <c r="G6" s="771">
        <v>10189</v>
      </c>
      <c r="H6" s="771">
        <v>10761</v>
      </c>
      <c r="I6" s="771">
        <v>11318</v>
      </c>
      <c r="J6" s="771">
        <v>11999</v>
      </c>
      <c r="K6" s="771">
        <v>12169</v>
      </c>
      <c r="L6" s="771">
        <v>12594</v>
      </c>
      <c r="M6" s="771">
        <v>11917</v>
      </c>
      <c r="N6" s="771">
        <v>12445</v>
      </c>
      <c r="O6" s="771">
        <v>12747</v>
      </c>
      <c r="P6" s="771">
        <v>12689</v>
      </c>
      <c r="Q6" s="771">
        <f>SUM(Q11:Q31)</f>
        <v>12579</v>
      </c>
      <c r="R6" s="771">
        <f>SUM(R11:R31)</f>
        <v>12362.62986743134</v>
      </c>
      <c r="S6" s="771">
        <f>SUM(S11:S31)</f>
        <v>12581.237251994247</v>
      </c>
    </row>
    <row r="7" spans="1:21" ht="5" customHeight="1">
      <c r="A7" s="124"/>
      <c r="B7" s="125"/>
      <c r="C7" s="352"/>
      <c r="D7" s="352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</row>
    <row r="8" spans="1:21" ht="13" customHeight="1">
      <c r="A8" s="124"/>
      <c r="B8" s="28" t="s">
        <v>21</v>
      </c>
      <c r="C8" s="358">
        <v>0</v>
      </c>
      <c r="D8" s="358">
        <v>0</v>
      </c>
      <c r="E8" s="357" t="s">
        <v>240</v>
      </c>
      <c r="F8" s="357" t="s">
        <v>240</v>
      </c>
      <c r="G8" s="357" t="s">
        <v>240</v>
      </c>
      <c r="H8" s="357" t="s">
        <v>240</v>
      </c>
      <c r="I8" s="357" t="s">
        <v>240</v>
      </c>
      <c r="J8" s="357" t="s">
        <v>240</v>
      </c>
      <c r="K8" s="357" t="s">
        <v>240</v>
      </c>
      <c r="L8" s="357" t="s">
        <v>240</v>
      </c>
      <c r="M8" s="357" t="s">
        <v>240</v>
      </c>
      <c r="N8" s="357" t="s">
        <v>240</v>
      </c>
      <c r="O8" s="357" t="s">
        <v>240</v>
      </c>
      <c r="P8" s="357" t="s">
        <v>240</v>
      </c>
      <c r="Q8" s="357" t="s">
        <v>240</v>
      </c>
      <c r="R8" s="357" t="s">
        <v>240</v>
      </c>
      <c r="S8" s="357" t="s">
        <v>240</v>
      </c>
    </row>
    <row r="9" spans="1:21" ht="13" customHeight="1">
      <c r="A9" s="124"/>
      <c r="B9" s="28" t="s">
        <v>22</v>
      </c>
      <c r="C9" s="358">
        <v>0</v>
      </c>
      <c r="D9" s="358">
        <v>0</v>
      </c>
      <c r="E9" s="357" t="s">
        <v>240</v>
      </c>
      <c r="F9" s="357" t="s">
        <v>240</v>
      </c>
      <c r="G9" s="357" t="s">
        <v>240</v>
      </c>
      <c r="H9" s="357" t="s">
        <v>240</v>
      </c>
      <c r="I9" s="357" t="s">
        <v>240</v>
      </c>
      <c r="J9" s="357" t="s">
        <v>240</v>
      </c>
      <c r="K9" s="357" t="s">
        <v>240</v>
      </c>
      <c r="L9" s="357" t="s">
        <v>240</v>
      </c>
      <c r="M9" s="357" t="s">
        <v>240</v>
      </c>
      <c r="N9" s="357" t="s">
        <v>240</v>
      </c>
      <c r="O9" s="357" t="s">
        <v>240</v>
      </c>
      <c r="P9" s="357" t="s">
        <v>240</v>
      </c>
      <c r="Q9" s="357" t="s">
        <v>240</v>
      </c>
      <c r="R9" s="357" t="s">
        <v>240</v>
      </c>
      <c r="S9" s="357" t="s">
        <v>240</v>
      </c>
      <c r="U9" s="132"/>
    </row>
    <row r="10" spans="1:21" ht="13" customHeight="1">
      <c r="A10" s="124"/>
      <c r="B10" s="28" t="s">
        <v>23</v>
      </c>
      <c r="C10" s="358">
        <v>0</v>
      </c>
      <c r="D10" s="358">
        <v>0</v>
      </c>
      <c r="E10" s="357" t="s">
        <v>240</v>
      </c>
      <c r="F10" s="357" t="s">
        <v>240</v>
      </c>
      <c r="G10" s="357" t="s">
        <v>240</v>
      </c>
      <c r="H10" s="357" t="s">
        <v>240</v>
      </c>
      <c r="I10" s="357" t="s">
        <v>240</v>
      </c>
      <c r="J10" s="357" t="s">
        <v>240</v>
      </c>
      <c r="K10" s="357" t="s">
        <v>240</v>
      </c>
      <c r="L10" s="357" t="s">
        <v>240</v>
      </c>
      <c r="M10" s="357" t="s">
        <v>240</v>
      </c>
      <c r="N10" s="357" t="s">
        <v>240</v>
      </c>
      <c r="O10" s="357" t="s">
        <v>240</v>
      </c>
      <c r="P10" s="357" t="s">
        <v>240</v>
      </c>
      <c r="Q10" s="357" t="s">
        <v>240</v>
      </c>
      <c r="R10" s="357" t="s">
        <v>240</v>
      </c>
      <c r="S10" s="357" t="s">
        <v>240</v>
      </c>
      <c r="U10" s="132"/>
    </row>
    <row r="11" spans="1:21" ht="13" customHeight="1">
      <c r="A11" s="124"/>
      <c r="B11" s="28" t="s">
        <v>24</v>
      </c>
      <c r="C11" s="358">
        <v>5</v>
      </c>
      <c r="D11" s="358">
        <v>6</v>
      </c>
      <c r="E11" s="357">
        <v>9</v>
      </c>
      <c r="F11" s="357">
        <v>11</v>
      </c>
      <c r="G11" s="357">
        <v>11</v>
      </c>
      <c r="H11" s="357">
        <v>14</v>
      </c>
      <c r="I11" s="357">
        <v>17</v>
      </c>
      <c r="J11" s="357">
        <v>22</v>
      </c>
      <c r="K11" s="357">
        <v>21</v>
      </c>
      <c r="L11" s="357">
        <v>25</v>
      </c>
      <c r="M11" s="357">
        <v>27</v>
      </c>
      <c r="N11" s="357">
        <v>29</v>
      </c>
      <c r="O11" s="357">
        <v>35</v>
      </c>
      <c r="P11" s="357">
        <v>39</v>
      </c>
      <c r="Q11" s="357">
        <v>43</v>
      </c>
      <c r="R11" s="357">
        <v>43.434242999999995</v>
      </c>
      <c r="S11" s="357">
        <v>43.977822750000001</v>
      </c>
      <c r="U11" s="132"/>
    </row>
    <row r="12" spans="1:21" ht="13" customHeight="1">
      <c r="A12" s="124"/>
      <c r="B12" s="28" t="s">
        <v>25</v>
      </c>
      <c r="C12" s="358">
        <v>0</v>
      </c>
      <c r="D12" s="358">
        <v>0</v>
      </c>
      <c r="E12" s="357" t="s">
        <v>240</v>
      </c>
      <c r="F12" s="357" t="s">
        <v>240</v>
      </c>
      <c r="G12" s="357" t="s">
        <v>240</v>
      </c>
      <c r="H12" s="357" t="s">
        <v>240</v>
      </c>
      <c r="I12" s="357" t="s">
        <v>240</v>
      </c>
      <c r="J12" s="357" t="s">
        <v>240</v>
      </c>
      <c r="K12" s="357" t="s">
        <v>240</v>
      </c>
      <c r="L12" s="357" t="s">
        <v>240</v>
      </c>
      <c r="M12" s="357" t="s">
        <v>240</v>
      </c>
      <c r="N12" s="357" t="s">
        <v>240</v>
      </c>
      <c r="O12" s="357" t="s">
        <v>240</v>
      </c>
      <c r="P12" s="357" t="s">
        <v>240</v>
      </c>
      <c r="Q12" s="357" t="s">
        <v>240</v>
      </c>
      <c r="R12" s="357" t="s">
        <v>240</v>
      </c>
      <c r="S12" s="357" t="s">
        <v>240</v>
      </c>
      <c r="U12" s="132"/>
    </row>
    <row r="13" spans="1:21" ht="13" customHeight="1">
      <c r="A13" s="124"/>
      <c r="B13" s="28" t="s">
        <v>29</v>
      </c>
      <c r="C13" s="358">
        <v>0</v>
      </c>
      <c r="D13" s="358">
        <v>0</v>
      </c>
      <c r="E13" s="357" t="s">
        <v>240</v>
      </c>
      <c r="F13" s="357" t="s">
        <v>240</v>
      </c>
      <c r="G13" s="357" t="s">
        <v>240</v>
      </c>
      <c r="H13" s="357" t="s">
        <v>240</v>
      </c>
      <c r="I13" s="357" t="s">
        <v>240</v>
      </c>
      <c r="J13" s="357" t="s">
        <v>240</v>
      </c>
      <c r="K13" s="357" t="s">
        <v>240</v>
      </c>
      <c r="L13" s="357" t="s">
        <v>240</v>
      </c>
      <c r="M13" s="357" t="s">
        <v>240</v>
      </c>
      <c r="N13" s="357" t="s">
        <v>240</v>
      </c>
      <c r="O13" s="357" t="s">
        <v>240</v>
      </c>
      <c r="P13" s="357" t="s">
        <v>240</v>
      </c>
      <c r="Q13" s="357" t="s">
        <v>240</v>
      </c>
      <c r="R13" s="357" t="s">
        <v>240</v>
      </c>
      <c r="S13" s="357" t="s">
        <v>240</v>
      </c>
      <c r="U13" s="132"/>
    </row>
    <row r="14" spans="1:21" ht="13" customHeight="1">
      <c r="A14" s="124"/>
      <c r="B14" s="28" t="s">
        <v>30</v>
      </c>
      <c r="C14" s="358">
        <v>13</v>
      </c>
      <c r="D14" s="358">
        <v>11</v>
      </c>
      <c r="E14" s="357">
        <v>18</v>
      </c>
      <c r="F14" s="357">
        <v>11</v>
      </c>
      <c r="G14" s="357">
        <v>13</v>
      </c>
      <c r="H14" s="357">
        <v>11</v>
      </c>
      <c r="I14" s="357">
        <v>10</v>
      </c>
      <c r="J14" s="357">
        <v>7</v>
      </c>
      <c r="K14" s="357">
        <v>10</v>
      </c>
      <c r="L14" s="357">
        <v>10</v>
      </c>
      <c r="M14" s="357">
        <v>10</v>
      </c>
      <c r="N14" s="357">
        <v>7</v>
      </c>
      <c r="O14" s="357">
        <v>10</v>
      </c>
      <c r="P14" s="357">
        <v>11</v>
      </c>
      <c r="Q14" s="357">
        <v>11</v>
      </c>
      <c r="R14" s="357">
        <v>10.036891431342013</v>
      </c>
      <c r="S14" s="357">
        <v>12.328674744248964</v>
      </c>
      <c r="U14" s="132"/>
    </row>
    <row r="15" spans="1:21" ht="13" customHeight="1">
      <c r="A15" s="124"/>
      <c r="B15" s="28" t="s">
        <v>31</v>
      </c>
      <c r="C15" s="358">
        <v>138</v>
      </c>
      <c r="D15" s="358">
        <v>145</v>
      </c>
      <c r="E15" s="357">
        <v>152</v>
      </c>
      <c r="F15" s="357">
        <v>144</v>
      </c>
      <c r="G15" s="357">
        <v>129</v>
      </c>
      <c r="H15" s="357">
        <v>102</v>
      </c>
      <c r="I15" s="357">
        <v>81</v>
      </c>
      <c r="J15" s="357">
        <v>94</v>
      </c>
      <c r="K15" s="357">
        <v>119</v>
      </c>
      <c r="L15" s="357">
        <v>124</v>
      </c>
      <c r="M15" s="357">
        <v>100</v>
      </c>
      <c r="N15" s="357">
        <v>71</v>
      </c>
      <c r="O15" s="357">
        <v>80</v>
      </c>
      <c r="P15" s="357">
        <v>76</v>
      </c>
      <c r="Q15" s="357">
        <v>76</v>
      </c>
      <c r="R15" s="357">
        <v>73.473435000000009</v>
      </c>
      <c r="S15" s="357">
        <v>88.689019999999985</v>
      </c>
      <c r="U15" s="132"/>
    </row>
    <row r="16" spans="1:21" ht="13" customHeight="1">
      <c r="A16" s="124"/>
      <c r="B16" s="28" t="s">
        <v>32</v>
      </c>
      <c r="C16" s="358">
        <v>0</v>
      </c>
      <c r="D16" s="358">
        <v>0</v>
      </c>
      <c r="E16" s="357" t="s">
        <v>240</v>
      </c>
      <c r="F16" s="357" t="s">
        <v>240</v>
      </c>
      <c r="G16" s="357" t="s">
        <v>240</v>
      </c>
      <c r="H16" s="357" t="s">
        <v>240</v>
      </c>
      <c r="I16" s="357" t="s">
        <v>240</v>
      </c>
      <c r="J16" s="357" t="s">
        <v>240</v>
      </c>
      <c r="K16" s="357" t="s">
        <v>240</v>
      </c>
      <c r="L16" s="357" t="s">
        <v>240</v>
      </c>
      <c r="M16" s="357" t="s">
        <v>240</v>
      </c>
      <c r="N16" s="357" t="s">
        <v>240</v>
      </c>
      <c r="O16" s="357" t="s">
        <v>240</v>
      </c>
      <c r="P16" s="357" t="s">
        <v>240</v>
      </c>
      <c r="Q16" s="357" t="s">
        <v>240</v>
      </c>
      <c r="R16" s="357" t="s">
        <v>240</v>
      </c>
      <c r="S16" s="357">
        <v>0</v>
      </c>
      <c r="U16" s="132"/>
    </row>
    <row r="17" spans="1:21" ht="13" customHeight="1">
      <c r="A17" s="124"/>
      <c r="B17" s="28" t="s">
        <v>33</v>
      </c>
      <c r="C17" s="358">
        <v>0</v>
      </c>
      <c r="D17" s="358">
        <v>0</v>
      </c>
      <c r="E17" s="357" t="s">
        <v>240</v>
      </c>
      <c r="F17" s="357" t="s">
        <v>240</v>
      </c>
      <c r="G17" s="357" t="s">
        <v>240</v>
      </c>
      <c r="H17" s="357" t="s">
        <v>240</v>
      </c>
      <c r="I17" s="357">
        <v>5</v>
      </c>
      <c r="J17" s="357">
        <v>5</v>
      </c>
      <c r="K17" s="357">
        <v>16</v>
      </c>
      <c r="L17" s="357">
        <v>16</v>
      </c>
      <c r="M17" s="357">
        <v>19</v>
      </c>
      <c r="N17" s="357">
        <v>22</v>
      </c>
      <c r="O17" s="357">
        <v>26</v>
      </c>
      <c r="P17" s="357">
        <v>34</v>
      </c>
      <c r="Q17" s="357">
        <v>34</v>
      </c>
      <c r="R17" s="357">
        <v>34.681040000000003</v>
      </c>
      <c r="S17" s="357">
        <v>42.666525</v>
      </c>
      <c r="U17" s="132"/>
    </row>
    <row r="18" spans="1:21" ht="13" customHeight="1">
      <c r="A18" s="124"/>
      <c r="B18" s="28" t="s">
        <v>34</v>
      </c>
      <c r="C18" s="358">
        <v>97</v>
      </c>
      <c r="D18" s="358">
        <v>93</v>
      </c>
      <c r="E18" s="357">
        <v>137</v>
      </c>
      <c r="F18" s="357">
        <v>141</v>
      </c>
      <c r="G18" s="357">
        <v>160</v>
      </c>
      <c r="H18" s="357">
        <v>153</v>
      </c>
      <c r="I18" s="357">
        <v>171</v>
      </c>
      <c r="J18" s="357">
        <v>146</v>
      </c>
      <c r="K18" s="357">
        <v>149</v>
      </c>
      <c r="L18" s="357">
        <v>162</v>
      </c>
      <c r="M18" s="357">
        <v>173</v>
      </c>
      <c r="N18" s="357">
        <v>312</v>
      </c>
      <c r="O18" s="357">
        <v>321</v>
      </c>
      <c r="P18" s="357">
        <v>361</v>
      </c>
      <c r="Q18" s="357">
        <v>361</v>
      </c>
      <c r="R18" s="357">
        <v>358.66015650000003</v>
      </c>
      <c r="S18" s="357">
        <v>404.74612350000001</v>
      </c>
      <c r="U18" s="132"/>
    </row>
    <row r="19" spans="1:21" ht="13" customHeight="1">
      <c r="A19" s="124"/>
      <c r="B19" s="28" t="s">
        <v>35</v>
      </c>
      <c r="C19" s="358">
        <v>94</v>
      </c>
      <c r="D19" s="358">
        <v>77</v>
      </c>
      <c r="E19" s="357">
        <v>86</v>
      </c>
      <c r="F19" s="357">
        <v>81</v>
      </c>
      <c r="G19" s="357">
        <v>90</v>
      </c>
      <c r="H19" s="357">
        <v>110</v>
      </c>
      <c r="I19" s="357">
        <v>196</v>
      </c>
      <c r="J19" s="357">
        <v>228</v>
      </c>
      <c r="K19" s="357">
        <v>242</v>
      </c>
      <c r="L19" s="357">
        <v>265</v>
      </c>
      <c r="M19" s="357">
        <v>264</v>
      </c>
      <c r="N19" s="357">
        <v>290</v>
      </c>
      <c r="O19" s="357">
        <v>321</v>
      </c>
      <c r="P19" s="357">
        <v>281</v>
      </c>
      <c r="Q19" s="357">
        <v>281</v>
      </c>
      <c r="R19" s="357">
        <v>251.0172</v>
      </c>
      <c r="S19" s="357">
        <v>289.99305000000004</v>
      </c>
      <c r="U19" s="132"/>
    </row>
    <row r="20" spans="1:21" ht="13" customHeight="1">
      <c r="A20" s="124"/>
      <c r="B20" s="28" t="s">
        <v>36</v>
      </c>
      <c r="C20" s="358">
        <v>694</v>
      </c>
      <c r="D20" s="358">
        <v>654</v>
      </c>
      <c r="E20" s="357">
        <v>676</v>
      </c>
      <c r="F20" s="357">
        <v>660</v>
      </c>
      <c r="G20" s="357">
        <v>702</v>
      </c>
      <c r="H20" s="357">
        <v>677</v>
      </c>
      <c r="I20" s="357">
        <v>831</v>
      </c>
      <c r="J20" s="357">
        <v>864</v>
      </c>
      <c r="K20" s="357">
        <v>934</v>
      </c>
      <c r="L20" s="357">
        <v>954</v>
      </c>
      <c r="M20" s="357">
        <v>831</v>
      </c>
      <c r="N20" s="357">
        <v>781</v>
      </c>
      <c r="O20" s="357">
        <v>783</v>
      </c>
      <c r="P20" s="357">
        <v>564</v>
      </c>
      <c r="Q20" s="357">
        <v>564</v>
      </c>
      <c r="R20" s="357">
        <v>524.92304150000007</v>
      </c>
      <c r="S20" s="357">
        <v>525.63521000000014</v>
      </c>
      <c r="U20" s="132"/>
    </row>
    <row r="21" spans="1:21" ht="13" customHeight="1">
      <c r="A21" s="124"/>
      <c r="B21" s="28" t="s">
        <v>37</v>
      </c>
      <c r="C21" s="358">
        <v>843</v>
      </c>
      <c r="D21" s="358">
        <v>916</v>
      </c>
      <c r="E21" s="357">
        <v>996</v>
      </c>
      <c r="F21" s="357">
        <v>1005</v>
      </c>
      <c r="G21" s="357">
        <v>1196</v>
      </c>
      <c r="H21" s="357">
        <v>1287</v>
      </c>
      <c r="I21" s="357">
        <v>1294</v>
      </c>
      <c r="J21" s="357">
        <v>1389</v>
      </c>
      <c r="K21" s="357">
        <v>1439</v>
      </c>
      <c r="L21" s="357">
        <v>1529</v>
      </c>
      <c r="M21" s="357">
        <v>1233</v>
      </c>
      <c r="N21" s="357">
        <v>1209</v>
      </c>
      <c r="O21" s="357">
        <v>1189</v>
      </c>
      <c r="P21" s="357">
        <v>926</v>
      </c>
      <c r="Q21" s="357">
        <v>926</v>
      </c>
      <c r="R21" s="357">
        <v>1016.1709000000001</v>
      </c>
      <c r="S21" s="357">
        <v>1067.4586999999999</v>
      </c>
      <c r="U21" s="132"/>
    </row>
    <row r="22" spans="1:21" ht="13" customHeight="1">
      <c r="A22" s="124"/>
      <c r="B22" s="28" t="s">
        <v>38</v>
      </c>
      <c r="C22" s="358">
        <v>112</v>
      </c>
      <c r="D22" s="358">
        <v>106</v>
      </c>
      <c r="E22" s="357">
        <v>103</v>
      </c>
      <c r="F22" s="357">
        <v>90</v>
      </c>
      <c r="G22" s="357">
        <v>112</v>
      </c>
      <c r="H22" s="357">
        <v>117</v>
      </c>
      <c r="I22" s="357">
        <v>129</v>
      </c>
      <c r="J22" s="357">
        <v>130</v>
      </c>
      <c r="K22" s="357">
        <v>134</v>
      </c>
      <c r="L22" s="357">
        <v>114</v>
      </c>
      <c r="M22" s="357">
        <v>103</v>
      </c>
      <c r="N22" s="357">
        <v>110</v>
      </c>
      <c r="O22" s="357">
        <v>145</v>
      </c>
      <c r="P22" s="357">
        <v>127</v>
      </c>
      <c r="Q22" s="357">
        <v>127</v>
      </c>
      <c r="R22" s="357">
        <v>119.56921000000001</v>
      </c>
      <c r="S22" s="357">
        <v>130.299194</v>
      </c>
      <c r="U22" s="132"/>
    </row>
    <row r="23" spans="1:21" ht="13" customHeight="1">
      <c r="A23" s="124"/>
      <c r="B23" s="28" t="s">
        <v>39</v>
      </c>
      <c r="C23" s="358">
        <v>210</v>
      </c>
      <c r="D23" s="358">
        <v>189</v>
      </c>
      <c r="E23" s="357">
        <v>159</v>
      </c>
      <c r="F23" s="357">
        <v>158</v>
      </c>
      <c r="G23" s="357">
        <v>157</v>
      </c>
      <c r="H23" s="357">
        <v>156</v>
      </c>
      <c r="I23" s="357">
        <v>152</v>
      </c>
      <c r="J23" s="357">
        <v>159</v>
      </c>
      <c r="K23" s="357">
        <v>166</v>
      </c>
      <c r="L23" s="357">
        <v>177</v>
      </c>
      <c r="M23" s="357">
        <v>171</v>
      </c>
      <c r="N23" s="357">
        <v>177</v>
      </c>
      <c r="O23" s="357">
        <v>182</v>
      </c>
      <c r="P23" s="357">
        <v>226</v>
      </c>
      <c r="Q23" s="357">
        <v>226</v>
      </c>
      <c r="R23" s="357">
        <v>234.88195000000002</v>
      </c>
      <c r="S23" s="357">
        <v>244.81125000000003</v>
      </c>
      <c r="U23" s="132"/>
    </row>
    <row r="24" spans="1:21" ht="13" customHeight="1">
      <c r="A24" s="124"/>
      <c r="B24" s="28" t="s">
        <v>40</v>
      </c>
      <c r="C24" s="358">
        <v>502</v>
      </c>
      <c r="D24" s="358">
        <v>430</v>
      </c>
      <c r="E24" s="357">
        <v>531</v>
      </c>
      <c r="F24" s="357">
        <v>562</v>
      </c>
      <c r="G24" s="357">
        <v>607</v>
      </c>
      <c r="H24" s="357">
        <v>586</v>
      </c>
      <c r="I24" s="357">
        <v>567</v>
      </c>
      <c r="J24" s="357">
        <v>598</v>
      </c>
      <c r="K24" s="357">
        <v>578</v>
      </c>
      <c r="L24" s="357">
        <v>735</v>
      </c>
      <c r="M24" s="357">
        <v>807</v>
      </c>
      <c r="N24" s="357">
        <v>973</v>
      </c>
      <c r="O24" s="357">
        <v>1132</v>
      </c>
      <c r="P24" s="357">
        <v>1193</v>
      </c>
      <c r="Q24" s="357">
        <v>1193</v>
      </c>
      <c r="R24" s="357">
        <v>964.6155</v>
      </c>
      <c r="S24" s="357">
        <v>804.46028500000011</v>
      </c>
      <c r="U24" s="132"/>
    </row>
    <row r="25" spans="1:21" ht="13" customHeight="1">
      <c r="A25" s="124"/>
      <c r="B25" s="28" t="s">
        <v>41</v>
      </c>
      <c r="C25" s="358">
        <v>392</v>
      </c>
      <c r="D25" s="358">
        <v>396</v>
      </c>
      <c r="E25" s="357">
        <v>432</v>
      </c>
      <c r="F25" s="357">
        <v>405</v>
      </c>
      <c r="G25" s="357">
        <v>413</v>
      </c>
      <c r="H25" s="357">
        <v>405</v>
      </c>
      <c r="I25" s="357">
        <v>432</v>
      </c>
      <c r="J25" s="357">
        <v>598</v>
      </c>
      <c r="K25" s="357">
        <v>573</v>
      </c>
      <c r="L25" s="357">
        <v>568</v>
      </c>
      <c r="M25" s="357">
        <v>562</v>
      </c>
      <c r="N25" s="357">
        <v>570</v>
      </c>
      <c r="O25" s="357">
        <v>569</v>
      </c>
      <c r="P25" s="357">
        <v>556</v>
      </c>
      <c r="Q25" s="357">
        <v>556</v>
      </c>
      <c r="R25" s="357">
        <v>548.29039999999998</v>
      </c>
      <c r="S25" s="357">
        <v>540.48814700000003</v>
      </c>
      <c r="U25" s="132"/>
    </row>
    <row r="26" spans="1:21" ht="13" customHeight="1">
      <c r="A26" s="124"/>
      <c r="B26" s="28" t="s">
        <v>44</v>
      </c>
      <c r="C26" s="358">
        <v>952</v>
      </c>
      <c r="D26" s="358">
        <v>1095</v>
      </c>
      <c r="E26" s="357">
        <v>1240</v>
      </c>
      <c r="F26" s="357">
        <v>1316</v>
      </c>
      <c r="G26" s="357">
        <v>1417</v>
      </c>
      <c r="H26" s="357">
        <v>1622</v>
      </c>
      <c r="I26" s="357">
        <v>1809</v>
      </c>
      <c r="J26" s="357">
        <v>2074</v>
      </c>
      <c r="K26" s="357">
        <v>1891</v>
      </c>
      <c r="L26" s="357">
        <v>1954</v>
      </c>
      <c r="M26" s="357">
        <v>2209</v>
      </c>
      <c r="N26" s="357">
        <v>2265</v>
      </c>
      <c r="O26" s="357">
        <v>2267</v>
      </c>
      <c r="P26" s="357">
        <v>2397</v>
      </c>
      <c r="Q26" s="357">
        <v>2397</v>
      </c>
      <c r="R26" s="357">
        <v>2385.7074000000002</v>
      </c>
      <c r="S26" s="357">
        <v>2544.5335499999997</v>
      </c>
      <c r="U26" s="132"/>
    </row>
    <row r="27" spans="1:21" ht="13" customHeight="1">
      <c r="A27" s="124"/>
      <c r="B27" s="28" t="s">
        <v>45</v>
      </c>
      <c r="C27" s="358">
        <v>4619</v>
      </c>
      <c r="D27" s="358">
        <v>4676</v>
      </c>
      <c r="E27" s="357">
        <v>4828</v>
      </c>
      <c r="F27" s="357">
        <v>4943</v>
      </c>
      <c r="G27" s="357">
        <v>5179</v>
      </c>
      <c r="H27" s="357">
        <v>5520</v>
      </c>
      <c r="I27" s="357">
        <v>5624</v>
      </c>
      <c r="J27" s="357">
        <v>5685</v>
      </c>
      <c r="K27" s="357">
        <v>5897</v>
      </c>
      <c r="L27" s="357">
        <v>5961</v>
      </c>
      <c r="M27" s="357">
        <v>5407</v>
      </c>
      <c r="N27" s="357">
        <v>5627</v>
      </c>
      <c r="O27" s="357">
        <v>5687</v>
      </c>
      <c r="P27" s="357">
        <v>5784</v>
      </c>
      <c r="Q27" s="357">
        <v>5784</v>
      </c>
      <c r="R27" s="357">
        <v>5797.1684999999989</v>
      </c>
      <c r="S27" s="357">
        <v>5841.149699999999</v>
      </c>
      <c r="U27" s="132"/>
    </row>
    <row r="28" spans="1:21" ht="13" customHeight="1">
      <c r="A28" s="124"/>
      <c r="B28" s="123" t="s">
        <v>46</v>
      </c>
      <c r="C28" s="358">
        <v>0</v>
      </c>
      <c r="D28" s="358">
        <v>0</v>
      </c>
      <c r="E28" s="357" t="s">
        <v>240</v>
      </c>
      <c r="F28" s="357" t="s">
        <v>240</v>
      </c>
      <c r="G28" s="357" t="s">
        <v>240</v>
      </c>
      <c r="H28" s="357" t="s">
        <v>240</v>
      </c>
      <c r="I28" s="357" t="s">
        <v>240</v>
      </c>
      <c r="J28" s="357" t="s">
        <v>240</v>
      </c>
      <c r="K28" s="357" t="s">
        <v>240</v>
      </c>
      <c r="L28" s="357" t="s">
        <v>240</v>
      </c>
      <c r="M28" s="357" t="s">
        <v>240</v>
      </c>
      <c r="N28" s="357" t="s">
        <v>240</v>
      </c>
      <c r="O28" s="357" t="s">
        <v>240</v>
      </c>
      <c r="P28" s="357" t="s">
        <v>240</v>
      </c>
      <c r="Q28" s="357" t="s">
        <v>240</v>
      </c>
      <c r="R28" s="357" t="s">
        <v>240</v>
      </c>
      <c r="S28" s="357" t="s">
        <v>240</v>
      </c>
      <c r="U28" s="132"/>
    </row>
    <row r="29" spans="1:21" ht="13" customHeight="1">
      <c r="A29" s="124"/>
      <c r="B29" s="29" t="s">
        <v>47</v>
      </c>
      <c r="C29" s="358">
        <v>0</v>
      </c>
      <c r="D29" s="358">
        <v>0</v>
      </c>
      <c r="E29" s="357" t="s">
        <v>240</v>
      </c>
      <c r="F29" s="357" t="s">
        <v>240</v>
      </c>
      <c r="G29" s="357" t="s">
        <v>240</v>
      </c>
      <c r="H29" s="357" t="s">
        <v>240</v>
      </c>
      <c r="I29" s="357" t="s">
        <v>240</v>
      </c>
      <c r="J29" s="357" t="s">
        <v>240</v>
      </c>
      <c r="K29" s="357" t="s">
        <v>240</v>
      </c>
      <c r="L29" s="357" t="s">
        <v>240</v>
      </c>
      <c r="M29" s="357" t="s">
        <v>240</v>
      </c>
      <c r="N29" s="357" t="s">
        <v>240</v>
      </c>
      <c r="O29" s="357" t="s">
        <v>240</v>
      </c>
      <c r="P29" s="357" t="s">
        <v>240</v>
      </c>
      <c r="Q29" s="357" t="s">
        <v>240</v>
      </c>
      <c r="R29" s="357" t="s">
        <v>240</v>
      </c>
      <c r="S29" s="357" t="s">
        <v>240</v>
      </c>
      <c r="U29" s="132"/>
    </row>
    <row r="30" spans="1:21" ht="13" customHeight="1">
      <c r="A30" s="124"/>
      <c r="B30" s="28" t="s">
        <v>48</v>
      </c>
      <c r="C30" s="358">
        <v>0</v>
      </c>
      <c r="D30" s="358">
        <v>0</v>
      </c>
      <c r="E30" s="357" t="s">
        <v>240</v>
      </c>
      <c r="F30" s="357" t="s">
        <v>240</v>
      </c>
      <c r="G30" s="357" t="s">
        <v>240</v>
      </c>
      <c r="H30" s="357" t="s">
        <v>240</v>
      </c>
      <c r="I30" s="357" t="s">
        <v>240</v>
      </c>
      <c r="J30" s="357" t="s">
        <v>240</v>
      </c>
      <c r="K30" s="357" t="s">
        <v>240</v>
      </c>
      <c r="L30" s="357" t="s">
        <v>240</v>
      </c>
      <c r="M30" s="357" t="s">
        <v>240</v>
      </c>
      <c r="N30" s="357" t="s">
        <v>240</v>
      </c>
      <c r="O30" s="357" t="s">
        <v>240</v>
      </c>
      <c r="P30" s="357" t="s">
        <v>240</v>
      </c>
      <c r="Q30" s="357" t="s">
        <v>240</v>
      </c>
      <c r="R30" s="357" t="s">
        <v>240</v>
      </c>
      <c r="S30" s="357" t="s">
        <v>240</v>
      </c>
      <c r="U30" s="132"/>
    </row>
    <row r="31" spans="1:21" ht="13" customHeight="1" thickBot="1">
      <c r="A31" s="130"/>
      <c r="B31" s="775" t="s">
        <v>49</v>
      </c>
      <c r="C31" s="777">
        <v>0</v>
      </c>
      <c r="D31" s="777">
        <v>0</v>
      </c>
      <c r="E31" s="778" t="s">
        <v>240</v>
      </c>
      <c r="F31" s="778" t="s">
        <v>240</v>
      </c>
      <c r="G31" s="778" t="s">
        <v>240</v>
      </c>
      <c r="H31" s="778" t="s">
        <v>240</v>
      </c>
      <c r="I31" s="778" t="s">
        <v>240</v>
      </c>
      <c r="J31" s="778" t="s">
        <v>240</v>
      </c>
      <c r="K31" s="778" t="s">
        <v>240</v>
      </c>
      <c r="L31" s="778" t="s">
        <v>240</v>
      </c>
      <c r="M31" s="778" t="s">
        <v>240</v>
      </c>
      <c r="N31" s="778" t="s">
        <v>240</v>
      </c>
      <c r="O31" s="778" t="s">
        <v>240</v>
      </c>
      <c r="P31" s="778" t="s">
        <v>240</v>
      </c>
      <c r="Q31" s="778" t="s">
        <v>240</v>
      </c>
      <c r="R31" s="778" t="s">
        <v>240</v>
      </c>
      <c r="S31" s="778" t="s">
        <v>240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40">
    <tabColor theme="9" tint="0.59999389629810485"/>
  </sheetPr>
  <dimension ref="A2:S36"/>
  <sheetViews>
    <sheetView showGridLines="0" tabSelected="1" topLeftCell="A7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3" width="8.19921875" style="123" customWidth="1"/>
    <col min="24" max="16384" width="7" style="123"/>
  </cols>
  <sheetData>
    <row r="2" spans="1:19" ht="13" customHeight="1">
      <c r="A2" s="343" t="s">
        <v>571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>
        <v>2.61</v>
      </c>
      <c r="D6" s="768">
        <v>2.5099999999999998</v>
      </c>
      <c r="E6" s="768">
        <v>2.5</v>
      </c>
      <c r="F6" s="768">
        <v>2.91</v>
      </c>
      <c r="G6" s="768">
        <v>3.13</v>
      </c>
      <c r="H6" s="768">
        <v>3.43</v>
      </c>
      <c r="I6" s="768">
        <v>3.65</v>
      </c>
      <c r="J6" s="768">
        <v>4.03</v>
      </c>
      <c r="K6" s="768">
        <v>4.43</v>
      </c>
      <c r="L6" s="768">
        <v>4.78</v>
      </c>
      <c r="M6" s="768">
        <v>4.6399999999999997</v>
      </c>
      <c r="N6" s="768">
        <v>4.83</v>
      </c>
      <c r="O6" s="768">
        <v>4.92</v>
      </c>
      <c r="P6" s="768">
        <v>4.96</v>
      </c>
      <c r="Q6" s="768">
        <v>4.9400000000000004</v>
      </c>
      <c r="R6" s="768">
        <v>4.9972371516552858</v>
      </c>
      <c r="S6" s="768">
        <v>4.8818982599116332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 t="s">
        <v>75</v>
      </c>
      <c r="D8" s="356" t="s">
        <v>75</v>
      </c>
      <c r="E8" s="356" t="s">
        <v>75</v>
      </c>
      <c r="F8" s="356" t="s">
        <v>75</v>
      </c>
      <c r="G8" s="356" t="s">
        <v>75</v>
      </c>
      <c r="H8" s="356" t="s">
        <v>75</v>
      </c>
      <c r="I8" s="356" t="s">
        <v>75</v>
      </c>
      <c r="J8" s="356" t="s">
        <v>75</v>
      </c>
      <c r="K8" s="356" t="s">
        <v>75</v>
      </c>
      <c r="L8" s="356" t="s">
        <v>75</v>
      </c>
      <c r="M8" s="356" t="s">
        <v>75</v>
      </c>
      <c r="N8" s="356" t="s">
        <v>75</v>
      </c>
      <c r="O8" s="356" t="s">
        <v>75</v>
      </c>
      <c r="P8" s="356" t="s">
        <v>75</v>
      </c>
      <c r="Q8" s="356" t="s">
        <v>75</v>
      </c>
      <c r="R8" s="356" t="s">
        <v>75</v>
      </c>
      <c r="S8" s="356" t="s">
        <v>75</v>
      </c>
    </row>
    <row r="9" spans="1:19" ht="13" customHeight="1">
      <c r="A9" s="124"/>
      <c r="B9" s="28" t="s">
        <v>22</v>
      </c>
      <c r="C9" s="356" t="s">
        <v>75</v>
      </c>
      <c r="D9" s="356" t="s">
        <v>75</v>
      </c>
      <c r="E9" s="356" t="s">
        <v>75</v>
      </c>
      <c r="F9" s="356" t="s">
        <v>75</v>
      </c>
      <c r="G9" s="356" t="s">
        <v>75</v>
      </c>
      <c r="H9" s="356" t="s">
        <v>75</v>
      </c>
      <c r="I9" s="356" t="s">
        <v>75</v>
      </c>
      <c r="J9" s="356" t="s">
        <v>75</v>
      </c>
      <c r="K9" s="356" t="s">
        <v>75</v>
      </c>
      <c r="L9" s="356" t="s">
        <v>75</v>
      </c>
      <c r="M9" s="356" t="s">
        <v>75</v>
      </c>
      <c r="N9" s="356" t="s">
        <v>75</v>
      </c>
      <c r="O9" s="356" t="s">
        <v>75</v>
      </c>
      <c r="P9" s="356" t="s">
        <v>75</v>
      </c>
      <c r="Q9" s="356" t="s">
        <v>75</v>
      </c>
      <c r="R9" s="356" t="s">
        <v>75</v>
      </c>
      <c r="S9" s="356" t="s">
        <v>75</v>
      </c>
    </row>
    <row r="10" spans="1:19" ht="13" customHeight="1">
      <c r="A10" s="124"/>
      <c r="B10" s="28" t="s">
        <v>23</v>
      </c>
      <c r="C10" s="356" t="s">
        <v>75</v>
      </c>
      <c r="D10" s="356" t="s">
        <v>75</v>
      </c>
      <c r="E10" s="356" t="s">
        <v>75</v>
      </c>
      <c r="F10" s="356" t="s">
        <v>75</v>
      </c>
      <c r="G10" s="356" t="s">
        <v>75</v>
      </c>
      <c r="H10" s="356" t="s">
        <v>75</v>
      </c>
      <c r="I10" s="356" t="s">
        <v>75</v>
      </c>
      <c r="J10" s="356" t="s">
        <v>75</v>
      </c>
      <c r="K10" s="356" t="s">
        <v>75</v>
      </c>
      <c r="L10" s="356" t="s">
        <v>75</v>
      </c>
      <c r="M10" s="356" t="s">
        <v>75</v>
      </c>
      <c r="N10" s="356" t="s">
        <v>75</v>
      </c>
      <c r="O10" s="356" t="s">
        <v>75</v>
      </c>
      <c r="P10" s="356" t="s">
        <v>75</v>
      </c>
      <c r="Q10" s="356" t="s">
        <v>75</v>
      </c>
      <c r="R10" s="356" t="s">
        <v>75</v>
      </c>
      <c r="S10" s="356" t="s">
        <v>75</v>
      </c>
    </row>
    <row r="11" spans="1:19" ht="13" customHeight="1">
      <c r="A11" s="124"/>
      <c r="B11" s="28" t="s">
        <v>24</v>
      </c>
      <c r="C11" s="356">
        <v>2.56</v>
      </c>
      <c r="D11" s="356">
        <v>2.6</v>
      </c>
      <c r="E11" s="356">
        <v>2.1800000000000002</v>
      </c>
      <c r="F11" s="356">
        <v>2.72</v>
      </c>
      <c r="G11" s="356">
        <v>2.93</v>
      </c>
      <c r="H11" s="356">
        <v>2.92</v>
      </c>
      <c r="I11" s="356">
        <v>3.11</v>
      </c>
      <c r="J11" s="356">
        <v>3.07</v>
      </c>
      <c r="K11" s="356">
        <v>3.07</v>
      </c>
      <c r="L11" s="356">
        <v>4.67</v>
      </c>
      <c r="M11" s="356">
        <v>4.7</v>
      </c>
      <c r="N11" s="356">
        <v>4.5599999999999996</v>
      </c>
      <c r="O11" s="356">
        <v>4.68</v>
      </c>
      <c r="P11" s="356">
        <v>4.57</v>
      </c>
      <c r="Q11" s="356">
        <v>4.63</v>
      </c>
      <c r="R11" s="356">
        <v>4.6072104632858464</v>
      </c>
      <c r="S11" s="356">
        <v>4.5297166523438221</v>
      </c>
    </row>
    <row r="12" spans="1:19" ht="13" customHeight="1">
      <c r="A12" s="124"/>
      <c r="B12" s="28" t="s">
        <v>25</v>
      </c>
      <c r="C12" s="356" t="s">
        <v>75</v>
      </c>
      <c r="D12" s="356" t="s">
        <v>75</v>
      </c>
      <c r="E12" s="356" t="s">
        <v>75</v>
      </c>
      <c r="F12" s="356" t="s">
        <v>75</v>
      </c>
      <c r="G12" s="356" t="s">
        <v>75</v>
      </c>
      <c r="H12" s="356" t="s">
        <v>75</v>
      </c>
      <c r="I12" s="356" t="s">
        <v>75</v>
      </c>
      <c r="J12" s="356" t="s">
        <v>75</v>
      </c>
      <c r="K12" s="356" t="s">
        <v>75</v>
      </c>
      <c r="L12" s="356" t="s">
        <v>75</v>
      </c>
      <c r="M12" s="356" t="s">
        <v>75</v>
      </c>
      <c r="N12" s="356" t="s">
        <v>75</v>
      </c>
      <c r="O12" s="356" t="s">
        <v>75</v>
      </c>
      <c r="P12" s="356" t="s">
        <v>75</v>
      </c>
      <c r="Q12" s="356" t="s">
        <v>75</v>
      </c>
      <c r="R12" s="356" t="s">
        <v>75</v>
      </c>
      <c r="S12" s="356" t="s">
        <v>75</v>
      </c>
    </row>
    <row r="13" spans="1:19" ht="13" customHeight="1">
      <c r="A13" s="124"/>
      <c r="B13" s="28" t="s">
        <v>29</v>
      </c>
      <c r="C13" s="356" t="s">
        <v>75</v>
      </c>
      <c r="D13" s="356" t="s">
        <v>75</v>
      </c>
      <c r="E13" s="356" t="s">
        <v>75</v>
      </c>
      <c r="F13" s="356" t="s">
        <v>75</v>
      </c>
      <c r="G13" s="356" t="s">
        <v>75</v>
      </c>
      <c r="H13" s="356" t="s">
        <v>75</v>
      </c>
      <c r="I13" s="356" t="s">
        <v>75</v>
      </c>
      <c r="J13" s="356" t="s">
        <v>75</v>
      </c>
      <c r="K13" s="356" t="s">
        <v>75</v>
      </c>
      <c r="L13" s="356" t="s">
        <v>75</v>
      </c>
      <c r="M13" s="356" t="s">
        <v>75</v>
      </c>
      <c r="N13" s="356" t="s">
        <v>75</v>
      </c>
      <c r="O13" s="356" t="s">
        <v>75</v>
      </c>
      <c r="P13" s="356" t="s">
        <v>75</v>
      </c>
      <c r="Q13" s="356" t="s">
        <v>75</v>
      </c>
      <c r="R13" s="356" t="s">
        <v>75</v>
      </c>
      <c r="S13" s="356" t="s">
        <v>75</v>
      </c>
    </row>
    <row r="14" spans="1:19" ht="13" customHeight="1">
      <c r="A14" s="124"/>
      <c r="B14" s="28" t="s">
        <v>30</v>
      </c>
      <c r="C14" s="356">
        <v>2.4</v>
      </c>
      <c r="D14" s="356">
        <v>2.5</v>
      </c>
      <c r="E14" s="356">
        <v>2.41</v>
      </c>
      <c r="F14" s="356">
        <v>2.34</v>
      </c>
      <c r="G14" s="356">
        <v>2.4900000000000002</v>
      </c>
      <c r="H14" s="356">
        <v>2.77</v>
      </c>
      <c r="I14" s="356">
        <v>3.08</v>
      </c>
      <c r="J14" s="356">
        <v>3.36</v>
      </c>
      <c r="K14" s="356">
        <v>3.39</v>
      </c>
      <c r="L14" s="356">
        <v>3.78</v>
      </c>
      <c r="M14" s="356">
        <v>3.94</v>
      </c>
      <c r="N14" s="356">
        <v>4.04</v>
      </c>
      <c r="O14" s="356">
        <v>4</v>
      </c>
      <c r="P14" s="356">
        <v>3.95</v>
      </c>
      <c r="Q14" s="356">
        <v>4.09</v>
      </c>
      <c r="R14" s="356">
        <v>4.5075995331555463</v>
      </c>
      <c r="S14" s="356">
        <v>4.0627321386679007</v>
      </c>
    </row>
    <row r="15" spans="1:19" ht="13" customHeight="1">
      <c r="A15" s="124"/>
      <c r="B15" s="28" t="s">
        <v>31</v>
      </c>
      <c r="C15" s="356">
        <v>2.78</v>
      </c>
      <c r="D15" s="356">
        <v>2.89</v>
      </c>
      <c r="E15" s="356">
        <v>2.8</v>
      </c>
      <c r="F15" s="356">
        <v>3.13</v>
      </c>
      <c r="G15" s="356">
        <v>3.02</v>
      </c>
      <c r="H15" s="356">
        <v>3.18</v>
      </c>
      <c r="I15" s="356">
        <v>3.34</v>
      </c>
      <c r="J15" s="356">
        <v>3.28</v>
      </c>
      <c r="K15" s="356">
        <v>3.58</v>
      </c>
      <c r="L15" s="356">
        <v>3.78</v>
      </c>
      <c r="M15" s="356">
        <v>4.29</v>
      </c>
      <c r="N15" s="356">
        <v>4.93</v>
      </c>
      <c r="O15" s="356">
        <v>4.24</v>
      </c>
      <c r="P15" s="356">
        <v>4.25</v>
      </c>
      <c r="Q15" s="356">
        <v>4.21</v>
      </c>
      <c r="R15" s="356">
        <v>4.2278667579649705</v>
      </c>
      <c r="S15" s="356">
        <v>4.2028336967755431</v>
      </c>
    </row>
    <row r="16" spans="1:19" ht="13" customHeight="1">
      <c r="A16" s="124"/>
      <c r="B16" s="28" t="s">
        <v>32</v>
      </c>
      <c r="C16" s="356" t="s">
        <v>75</v>
      </c>
      <c r="D16" s="356" t="s">
        <v>75</v>
      </c>
      <c r="E16" s="356" t="s">
        <v>75</v>
      </c>
      <c r="F16" s="356" t="s">
        <v>75</v>
      </c>
      <c r="G16" s="356" t="s">
        <v>75</v>
      </c>
      <c r="H16" s="356" t="s">
        <v>75</v>
      </c>
      <c r="I16" s="356" t="s">
        <v>75</v>
      </c>
      <c r="J16" s="356" t="s">
        <v>75</v>
      </c>
      <c r="K16" s="356" t="s">
        <v>75</v>
      </c>
      <c r="L16" s="356" t="s">
        <v>75</v>
      </c>
      <c r="M16" s="356" t="s">
        <v>75</v>
      </c>
      <c r="N16" s="356" t="s">
        <v>75</v>
      </c>
      <c r="O16" s="356" t="s">
        <v>75</v>
      </c>
      <c r="P16" s="356" t="s">
        <v>75</v>
      </c>
      <c r="Q16" s="356" t="s">
        <v>75</v>
      </c>
      <c r="R16" s="356" t="s">
        <v>75</v>
      </c>
      <c r="S16" s="356" t="s">
        <v>75</v>
      </c>
    </row>
    <row r="17" spans="1:19" ht="13" customHeight="1">
      <c r="A17" s="124"/>
      <c r="B17" s="28" t="s">
        <v>33</v>
      </c>
      <c r="C17" s="356" t="s">
        <v>75</v>
      </c>
      <c r="D17" s="356" t="s">
        <v>75</v>
      </c>
      <c r="E17" s="356" t="s">
        <v>75</v>
      </c>
      <c r="F17" s="356" t="s">
        <v>75</v>
      </c>
      <c r="G17" s="356" t="s">
        <v>75</v>
      </c>
      <c r="H17" s="356" t="s">
        <v>75</v>
      </c>
      <c r="I17" s="356" t="s">
        <v>75</v>
      </c>
      <c r="J17" s="356" t="s">
        <v>75</v>
      </c>
      <c r="K17" s="356" t="s">
        <v>75</v>
      </c>
      <c r="L17" s="356">
        <v>4.4000000000000004</v>
      </c>
      <c r="M17" s="356">
        <v>4.71</v>
      </c>
      <c r="N17" s="356">
        <v>4.91</v>
      </c>
      <c r="O17" s="356">
        <v>4.84</v>
      </c>
      <c r="P17" s="356">
        <v>4.84</v>
      </c>
      <c r="Q17" s="356">
        <v>4.79</v>
      </c>
      <c r="R17" s="356">
        <v>4.6996850020933634</v>
      </c>
      <c r="S17" s="356">
        <v>4.539772012719574</v>
      </c>
    </row>
    <row r="18" spans="1:19" ht="13" customHeight="1">
      <c r="A18" s="124"/>
      <c r="B18" s="28" t="s">
        <v>34</v>
      </c>
      <c r="C18" s="356">
        <v>2.21</v>
      </c>
      <c r="D18" s="356">
        <v>2.27</v>
      </c>
      <c r="E18" s="356">
        <v>2.85</v>
      </c>
      <c r="F18" s="356">
        <v>3.27</v>
      </c>
      <c r="G18" s="356">
        <v>3.54</v>
      </c>
      <c r="H18" s="356">
        <v>3.48</v>
      </c>
      <c r="I18" s="356">
        <v>4.0999999999999996</v>
      </c>
      <c r="J18" s="356">
        <v>3.71</v>
      </c>
      <c r="K18" s="356">
        <v>3.64</v>
      </c>
      <c r="L18" s="356">
        <v>4.2300000000000004</v>
      </c>
      <c r="M18" s="356">
        <v>5.19</v>
      </c>
      <c r="N18" s="356">
        <v>4.92</v>
      </c>
      <c r="O18" s="356">
        <v>4.8099999999999996</v>
      </c>
      <c r="P18" s="356">
        <v>4.78</v>
      </c>
      <c r="Q18" s="356">
        <v>4.72</v>
      </c>
      <c r="R18" s="356">
        <v>4.5293619355497041</v>
      </c>
      <c r="S18" s="356">
        <v>4.4431193011290206</v>
      </c>
    </row>
    <row r="19" spans="1:19" ht="13" customHeight="1">
      <c r="A19" s="124"/>
      <c r="B19" s="28" t="s">
        <v>35</v>
      </c>
      <c r="C19" s="356">
        <v>2.17</v>
      </c>
      <c r="D19" s="356">
        <v>2.2400000000000002</v>
      </c>
      <c r="E19" s="356">
        <v>2.35</v>
      </c>
      <c r="F19" s="356">
        <v>2.95</v>
      </c>
      <c r="G19" s="356">
        <v>3.4</v>
      </c>
      <c r="H19" s="356">
        <v>3.39</v>
      </c>
      <c r="I19" s="356">
        <v>3.58</v>
      </c>
      <c r="J19" s="356">
        <v>3.8</v>
      </c>
      <c r="K19" s="356">
        <v>3.9</v>
      </c>
      <c r="L19" s="356">
        <v>3.99</v>
      </c>
      <c r="M19" s="356">
        <v>4.25</v>
      </c>
      <c r="N19" s="356">
        <v>4.57</v>
      </c>
      <c r="O19" s="356">
        <v>4.96</v>
      </c>
      <c r="P19" s="356">
        <v>4.75</v>
      </c>
      <c r="Q19" s="356">
        <v>4.96</v>
      </c>
      <c r="R19" s="356">
        <v>4.87824311600958</v>
      </c>
      <c r="S19" s="356">
        <v>4.7568410779154862</v>
      </c>
    </row>
    <row r="20" spans="1:19" ht="13" customHeight="1">
      <c r="A20" s="124"/>
      <c r="B20" s="28" t="s">
        <v>36</v>
      </c>
      <c r="C20" s="356">
        <v>3.1</v>
      </c>
      <c r="D20" s="356">
        <v>2.4700000000000002</v>
      </c>
      <c r="E20" s="356">
        <v>2.23</v>
      </c>
      <c r="F20" s="356">
        <v>2.72</v>
      </c>
      <c r="G20" s="356">
        <v>3.53</v>
      </c>
      <c r="H20" s="356">
        <v>3.29</v>
      </c>
      <c r="I20" s="356">
        <v>3.65</v>
      </c>
      <c r="J20" s="356">
        <v>3.67</v>
      </c>
      <c r="K20" s="356">
        <v>4.09</v>
      </c>
      <c r="L20" s="356">
        <v>3.84</v>
      </c>
      <c r="M20" s="356">
        <v>4.5</v>
      </c>
      <c r="N20" s="356">
        <v>4.66</v>
      </c>
      <c r="O20" s="356">
        <v>4.5199999999999996</v>
      </c>
      <c r="P20" s="356">
        <v>4.5</v>
      </c>
      <c r="Q20" s="356">
        <v>4.49</v>
      </c>
      <c r="R20" s="356">
        <v>4.4264719909937504</v>
      </c>
      <c r="S20" s="356">
        <v>4.3757069326272866</v>
      </c>
    </row>
    <row r="21" spans="1:19" ht="13" customHeight="1">
      <c r="A21" s="124"/>
      <c r="B21" s="28" t="s">
        <v>37</v>
      </c>
      <c r="C21" s="356">
        <v>2.61</v>
      </c>
      <c r="D21" s="356">
        <v>2.23</v>
      </c>
      <c r="E21" s="356">
        <v>1.89</v>
      </c>
      <c r="F21" s="356">
        <v>2.81</v>
      </c>
      <c r="G21" s="356">
        <v>3.02</v>
      </c>
      <c r="H21" s="356">
        <v>3.17</v>
      </c>
      <c r="I21" s="356">
        <v>3.49</v>
      </c>
      <c r="J21" s="356">
        <v>4.1900000000000004</v>
      </c>
      <c r="K21" s="356">
        <v>4.68</v>
      </c>
      <c r="L21" s="356">
        <v>4.7300000000000004</v>
      </c>
      <c r="M21" s="356">
        <v>4.68</v>
      </c>
      <c r="N21" s="356">
        <v>4.67</v>
      </c>
      <c r="O21" s="356">
        <v>4.8499999999999996</v>
      </c>
      <c r="P21" s="356">
        <v>4.93</v>
      </c>
      <c r="Q21" s="356">
        <v>4.9800000000000004</v>
      </c>
      <c r="R21" s="356">
        <v>4.8959879291957673</v>
      </c>
      <c r="S21" s="356">
        <v>4.7743851286237122</v>
      </c>
    </row>
    <row r="22" spans="1:19" ht="13" customHeight="1">
      <c r="A22" s="124"/>
      <c r="B22" s="28" t="s">
        <v>38</v>
      </c>
      <c r="C22" s="356">
        <v>2.31</v>
      </c>
      <c r="D22" s="356">
        <v>2.2799999999999998</v>
      </c>
      <c r="E22" s="356">
        <v>2.2999999999999998</v>
      </c>
      <c r="F22" s="356">
        <v>2.61</v>
      </c>
      <c r="G22" s="356">
        <v>2.9</v>
      </c>
      <c r="H22" s="356">
        <v>3</v>
      </c>
      <c r="I22" s="356">
        <v>3.25</v>
      </c>
      <c r="J22" s="356">
        <v>3.7</v>
      </c>
      <c r="K22" s="356">
        <v>3.91</v>
      </c>
      <c r="L22" s="356">
        <v>4.6500000000000004</v>
      </c>
      <c r="M22" s="356">
        <v>4.67</v>
      </c>
      <c r="N22" s="356">
        <v>4.5999999999999996</v>
      </c>
      <c r="O22" s="356">
        <v>4.54</v>
      </c>
      <c r="P22" s="356">
        <v>4.7</v>
      </c>
      <c r="Q22" s="356">
        <v>4.6900000000000004</v>
      </c>
      <c r="R22" s="356">
        <v>4.622517455329846</v>
      </c>
      <c r="S22" s="356">
        <v>4.4963535514732342</v>
      </c>
    </row>
    <row r="23" spans="1:19" ht="13" customHeight="1">
      <c r="A23" s="124"/>
      <c r="B23" s="28" t="s">
        <v>39</v>
      </c>
      <c r="C23" s="356">
        <v>2.81</v>
      </c>
      <c r="D23" s="356">
        <v>3.06</v>
      </c>
      <c r="E23" s="356">
        <v>2.42</v>
      </c>
      <c r="F23" s="356">
        <v>2.74</v>
      </c>
      <c r="G23" s="356">
        <v>2.91</v>
      </c>
      <c r="H23" s="356">
        <v>3.11</v>
      </c>
      <c r="I23" s="356">
        <v>3.31</v>
      </c>
      <c r="J23" s="356">
        <v>3.8</v>
      </c>
      <c r="K23" s="356">
        <v>4.01</v>
      </c>
      <c r="L23" s="356">
        <v>4.7699999999999996</v>
      </c>
      <c r="M23" s="356">
        <v>4.87</v>
      </c>
      <c r="N23" s="356">
        <v>4.74</v>
      </c>
      <c r="O23" s="356">
        <v>4.72</v>
      </c>
      <c r="P23" s="356">
        <v>4.8499999999999996</v>
      </c>
      <c r="Q23" s="356">
        <v>4.93</v>
      </c>
      <c r="R23" s="356">
        <v>4.945738065440958</v>
      </c>
      <c r="S23" s="356">
        <v>4.9291611323009041</v>
      </c>
    </row>
    <row r="24" spans="1:19" ht="13" customHeight="1">
      <c r="A24" s="124"/>
      <c r="B24" s="28" t="s">
        <v>40</v>
      </c>
      <c r="C24" s="356">
        <v>2.44</v>
      </c>
      <c r="D24" s="356">
        <v>2.4300000000000002</v>
      </c>
      <c r="E24" s="356">
        <v>2.37</v>
      </c>
      <c r="F24" s="356">
        <v>2.83</v>
      </c>
      <c r="G24" s="356">
        <v>3.09</v>
      </c>
      <c r="H24" s="356">
        <v>3.5</v>
      </c>
      <c r="I24" s="356">
        <v>3.52</v>
      </c>
      <c r="J24" s="356">
        <v>3.75</v>
      </c>
      <c r="K24" s="356">
        <v>3.88</v>
      </c>
      <c r="L24" s="356">
        <v>4.03</v>
      </c>
      <c r="M24" s="356">
        <v>4.2300000000000004</v>
      </c>
      <c r="N24" s="356">
        <v>4.54</v>
      </c>
      <c r="O24" s="356">
        <v>4.5</v>
      </c>
      <c r="P24" s="356">
        <v>4.57</v>
      </c>
      <c r="Q24" s="356">
        <v>4.5599999999999996</v>
      </c>
      <c r="R24" s="356">
        <v>4.4528021575954355</v>
      </c>
      <c r="S24" s="356">
        <v>4.2335832983228014</v>
      </c>
    </row>
    <row r="25" spans="1:19" ht="13" customHeight="1">
      <c r="A25" s="124"/>
      <c r="B25" s="28" t="s">
        <v>41</v>
      </c>
      <c r="C25" s="356">
        <v>2.85</v>
      </c>
      <c r="D25" s="356">
        <v>2.67</v>
      </c>
      <c r="E25" s="356">
        <v>2.38</v>
      </c>
      <c r="F25" s="356">
        <v>2.36</v>
      </c>
      <c r="G25" s="356">
        <v>2.4900000000000002</v>
      </c>
      <c r="H25" s="356">
        <v>2.77</v>
      </c>
      <c r="I25" s="356">
        <v>3.69</v>
      </c>
      <c r="J25" s="356">
        <v>3.91</v>
      </c>
      <c r="K25" s="356">
        <v>3.46</v>
      </c>
      <c r="L25" s="356">
        <v>3.64</v>
      </c>
      <c r="M25" s="356">
        <v>3.7</v>
      </c>
      <c r="N25" s="356">
        <v>3.69</v>
      </c>
      <c r="O25" s="356">
        <v>3.73</v>
      </c>
      <c r="P25" s="356">
        <v>3.85</v>
      </c>
      <c r="Q25" s="356">
        <v>3.87</v>
      </c>
      <c r="R25" s="356">
        <v>3.8479706048108815</v>
      </c>
      <c r="S25" s="356">
        <v>3.783074816958012</v>
      </c>
    </row>
    <row r="26" spans="1:19" ht="13" customHeight="1">
      <c r="A26" s="124"/>
      <c r="B26" s="28" t="s">
        <v>44</v>
      </c>
      <c r="C26" s="356">
        <v>2.86</v>
      </c>
      <c r="D26" s="356">
        <v>2.98</v>
      </c>
      <c r="E26" s="356">
        <v>2.65</v>
      </c>
      <c r="F26" s="356">
        <v>2.72</v>
      </c>
      <c r="G26" s="356">
        <v>2.72</v>
      </c>
      <c r="H26" s="356">
        <v>3.07</v>
      </c>
      <c r="I26" s="356">
        <v>3.47</v>
      </c>
      <c r="J26" s="356">
        <v>3.72</v>
      </c>
      <c r="K26" s="356">
        <v>3.97</v>
      </c>
      <c r="L26" s="356">
        <v>4.0999999999999996</v>
      </c>
      <c r="M26" s="356">
        <v>4.1500000000000004</v>
      </c>
      <c r="N26" s="356">
        <v>4.16</v>
      </c>
      <c r="O26" s="356">
        <v>4.12</v>
      </c>
      <c r="P26" s="356">
        <v>4.33</v>
      </c>
      <c r="Q26" s="356">
        <v>4.46</v>
      </c>
      <c r="R26" s="356">
        <v>4.4795589549665644</v>
      </c>
      <c r="S26" s="356">
        <v>4.5117519063955758</v>
      </c>
    </row>
    <row r="27" spans="1:19" ht="13" customHeight="1">
      <c r="A27" s="124"/>
      <c r="B27" s="28" t="s">
        <v>45</v>
      </c>
      <c r="C27" s="356">
        <v>2.5</v>
      </c>
      <c r="D27" s="356">
        <v>2.4300000000000002</v>
      </c>
      <c r="E27" s="356">
        <v>2.64</v>
      </c>
      <c r="F27" s="356">
        <v>3.06</v>
      </c>
      <c r="G27" s="356">
        <v>3.28</v>
      </c>
      <c r="H27" s="356">
        <v>3.67</v>
      </c>
      <c r="I27" s="356">
        <v>3.78</v>
      </c>
      <c r="J27" s="356">
        <v>4.25</v>
      </c>
      <c r="K27" s="356">
        <v>4.8099999999999996</v>
      </c>
      <c r="L27" s="356">
        <v>5.45</v>
      </c>
      <c r="M27" s="356">
        <v>4.99</v>
      </c>
      <c r="N27" s="356">
        <v>5.33</v>
      </c>
      <c r="O27" s="356">
        <v>5.55</v>
      </c>
      <c r="P27" s="356">
        <v>5.49</v>
      </c>
      <c r="Q27" s="356">
        <v>5.38</v>
      </c>
      <c r="R27" s="356">
        <v>5.5382093176177314</v>
      </c>
      <c r="S27" s="356">
        <v>5.3597268134387992</v>
      </c>
    </row>
    <row r="28" spans="1:19" ht="13" customHeight="1">
      <c r="A28" s="124"/>
      <c r="B28" s="123" t="s">
        <v>46</v>
      </c>
      <c r="C28" s="356" t="s">
        <v>75</v>
      </c>
      <c r="D28" s="356" t="s">
        <v>75</v>
      </c>
      <c r="E28" s="356" t="s">
        <v>75</v>
      </c>
      <c r="F28" s="356" t="s">
        <v>75</v>
      </c>
      <c r="G28" s="356" t="s">
        <v>75</v>
      </c>
      <c r="H28" s="356" t="s">
        <v>75</v>
      </c>
      <c r="I28" s="356" t="s">
        <v>75</v>
      </c>
      <c r="J28" s="356" t="s">
        <v>75</v>
      </c>
      <c r="K28" s="356" t="s">
        <v>75</v>
      </c>
      <c r="L28" s="356" t="s">
        <v>75</v>
      </c>
      <c r="M28" s="356" t="s">
        <v>75</v>
      </c>
      <c r="N28" s="356" t="s">
        <v>75</v>
      </c>
      <c r="O28" s="356" t="s">
        <v>75</v>
      </c>
      <c r="P28" s="356" t="s">
        <v>75</v>
      </c>
      <c r="Q28" s="356" t="s">
        <v>75</v>
      </c>
      <c r="R28" s="356" t="s">
        <v>75</v>
      </c>
      <c r="S28" s="356" t="s">
        <v>75</v>
      </c>
    </row>
    <row r="29" spans="1:19" ht="13" customHeight="1">
      <c r="A29" s="124"/>
      <c r="B29" s="29" t="s">
        <v>47</v>
      </c>
      <c r="C29" s="356" t="s">
        <v>75</v>
      </c>
      <c r="D29" s="356" t="s">
        <v>75</v>
      </c>
      <c r="E29" s="356" t="s">
        <v>75</v>
      </c>
      <c r="F29" s="356" t="s">
        <v>75</v>
      </c>
      <c r="G29" s="356" t="s">
        <v>75</v>
      </c>
      <c r="H29" s="356" t="s">
        <v>75</v>
      </c>
      <c r="I29" s="356" t="s">
        <v>75</v>
      </c>
      <c r="J29" s="356" t="s">
        <v>75</v>
      </c>
      <c r="K29" s="356" t="s">
        <v>75</v>
      </c>
      <c r="L29" s="356" t="s">
        <v>75</v>
      </c>
      <c r="M29" s="356" t="s">
        <v>75</v>
      </c>
      <c r="N29" s="356" t="s">
        <v>75</v>
      </c>
      <c r="O29" s="356" t="s">
        <v>75</v>
      </c>
      <c r="P29" s="356" t="s">
        <v>75</v>
      </c>
      <c r="Q29" s="356" t="s">
        <v>75</v>
      </c>
      <c r="R29" s="356" t="s">
        <v>75</v>
      </c>
      <c r="S29" s="356" t="s">
        <v>75</v>
      </c>
    </row>
    <row r="30" spans="1:19" ht="13" customHeight="1">
      <c r="A30" s="124"/>
      <c r="B30" s="28" t="s">
        <v>48</v>
      </c>
      <c r="C30" s="356" t="s">
        <v>75</v>
      </c>
      <c r="D30" s="356" t="s">
        <v>75</v>
      </c>
      <c r="E30" s="356" t="s">
        <v>75</v>
      </c>
      <c r="F30" s="356" t="s">
        <v>75</v>
      </c>
      <c r="G30" s="356" t="s">
        <v>75</v>
      </c>
      <c r="H30" s="356" t="s">
        <v>75</v>
      </c>
      <c r="I30" s="356" t="s">
        <v>75</v>
      </c>
      <c r="J30" s="356" t="s">
        <v>75</v>
      </c>
      <c r="K30" s="356" t="s">
        <v>75</v>
      </c>
      <c r="L30" s="356" t="s">
        <v>75</v>
      </c>
      <c r="M30" s="356" t="s">
        <v>75</v>
      </c>
      <c r="N30" s="356" t="s">
        <v>75</v>
      </c>
      <c r="O30" s="356" t="s">
        <v>75</v>
      </c>
      <c r="P30" s="356" t="s">
        <v>75</v>
      </c>
      <c r="Q30" s="356" t="s">
        <v>75</v>
      </c>
      <c r="R30" s="356" t="s">
        <v>75</v>
      </c>
      <c r="S30" s="356" t="s">
        <v>75</v>
      </c>
    </row>
    <row r="31" spans="1:19" ht="13" customHeight="1" thickBot="1">
      <c r="A31" s="130"/>
      <c r="B31" s="775" t="s">
        <v>49</v>
      </c>
      <c r="C31" s="774" t="s">
        <v>75</v>
      </c>
      <c r="D31" s="774" t="s">
        <v>75</v>
      </c>
      <c r="E31" s="774" t="s">
        <v>75</v>
      </c>
      <c r="F31" s="774" t="s">
        <v>75</v>
      </c>
      <c r="G31" s="774" t="s">
        <v>75</v>
      </c>
      <c r="H31" s="774" t="s">
        <v>75</v>
      </c>
      <c r="I31" s="774" t="s">
        <v>75</v>
      </c>
      <c r="J31" s="774" t="s">
        <v>75</v>
      </c>
      <c r="K31" s="774" t="s">
        <v>75</v>
      </c>
      <c r="L31" s="774" t="s">
        <v>75</v>
      </c>
      <c r="M31" s="774" t="s">
        <v>75</v>
      </c>
      <c r="N31" s="774" t="s">
        <v>75</v>
      </c>
      <c r="O31" s="774" t="s">
        <v>75</v>
      </c>
      <c r="P31" s="774" t="s">
        <v>75</v>
      </c>
      <c r="Q31" s="774" t="s">
        <v>75</v>
      </c>
      <c r="R31" s="774" t="s">
        <v>75</v>
      </c>
      <c r="S31" s="774" t="s">
        <v>75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124" t="s">
        <v>568</v>
      </c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1">
    <tabColor theme="9" tint="0.59999389629810485"/>
  </sheetPr>
  <dimension ref="A2:U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3" width="8.19921875" style="123" customWidth="1"/>
    <col min="24" max="16384" width="7" style="123"/>
  </cols>
  <sheetData>
    <row r="2" spans="1:21" ht="13" customHeight="1">
      <c r="A2" s="343" t="s">
        <v>434</v>
      </c>
      <c r="B2" s="344"/>
    </row>
    <row r="3" spans="1:21" ht="13" customHeight="1">
      <c r="A3" s="345" t="s">
        <v>238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353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2">
        <f>(C8+C9+C10+C11+C12+C13+C14+C15+C16+C17+C18+C19+C20+C21+C22+C23+C24+C25+C26+C27+C28+C29+C30+C31)</f>
        <v>1995906</v>
      </c>
      <c r="D6" s="772">
        <f>(D8+D9+D10+D11+D12+D13+D14+D15+D16+D17+D18+D19+D20+D21+D22+D23+D24+D25+D26+D27+D28+D29+D30+D31)</f>
        <v>1980553</v>
      </c>
      <c r="E6" s="772">
        <v>2208305</v>
      </c>
      <c r="F6" s="772">
        <v>2325284</v>
      </c>
      <c r="G6" s="772">
        <v>2513106</v>
      </c>
      <c r="H6" s="772">
        <v>2481124</v>
      </c>
      <c r="I6" s="772">
        <v>2573193</v>
      </c>
      <c r="J6" s="772">
        <v>2636389</v>
      </c>
      <c r="K6" s="772">
        <v>2391039</v>
      </c>
      <c r="L6" s="772">
        <v>2894758</v>
      </c>
      <c r="M6" s="772">
        <v>2372976</v>
      </c>
      <c r="N6" s="772">
        <v>2420549</v>
      </c>
      <c r="O6" s="772">
        <v>2296839</v>
      </c>
      <c r="P6" s="772">
        <v>2365529</v>
      </c>
      <c r="Q6" s="772">
        <f>SUM(Q8:Q31)</f>
        <v>2254980</v>
      </c>
      <c r="R6" s="772">
        <f>SUM(R8:R31)</f>
        <v>2131028.96</v>
      </c>
      <c r="S6" s="772">
        <f>SUM(S8:S31)</f>
        <v>2119402.2000000002</v>
      </c>
    </row>
    <row r="7" spans="1:21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21" ht="13" customHeight="1">
      <c r="A8" s="124"/>
      <c r="B8" s="28" t="s">
        <v>21</v>
      </c>
      <c r="C8" s="337">
        <v>0</v>
      </c>
      <c r="D8" s="337">
        <v>0</v>
      </c>
      <c r="E8" s="337" t="s">
        <v>241</v>
      </c>
      <c r="F8" s="337" t="s">
        <v>241</v>
      </c>
      <c r="G8" s="337" t="s">
        <v>241</v>
      </c>
      <c r="H8" s="337" t="s">
        <v>241</v>
      </c>
      <c r="I8" s="337" t="s">
        <v>241</v>
      </c>
      <c r="J8" s="337" t="s">
        <v>241</v>
      </c>
      <c r="K8" s="337" t="s">
        <v>241</v>
      </c>
      <c r="L8" s="337" t="s">
        <v>241</v>
      </c>
      <c r="M8" s="337" t="s">
        <v>241</v>
      </c>
      <c r="N8" s="337" t="s">
        <v>241</v>
      </c>
      <c r="O8" s="337" t="s">
        <v>241</v>
      </c>
      <c r="P8" s="337" t="s">
        <v>241</v>
      </c>
      <c r="Q8" s="337" t="s">
        <v>241</v>
      </c>
      <c r="R8" s="337" t="s">
        <v>241</v>
      </c>
      <c r="S8" s="337" t="s">
        <v>241</v>
      </c>
    </row>
    <row r="9" spans="1:21" ht="13" customHeight="1">
      <c r="A9" s="124"/>
      <c r="B9" s="28" t="s">
        <v>22</v>
      </c>
      <c r="C9" s="337">
        <v>0</v>
      </c>
      <c r="D9" s="337">
        <v>0</v>
      </c>
      <c r="E9" s="337" t="s">
        <v>241</v>
      </c>
      <c r="F9" s="337" t="s">
        <v>241</v>
      </c>
      <c r="G9" s="337" t="s">
        <v>241</v>
      </c>
      <c r="H9" s="337" t="s">
        <v>241</v>
      </c>
      <c r="I9" s="337" t="s">
        <v>241</v>
      </c>
      <c r="J9" s="337" t="s">
        <v>241</v>
      </c>
      <c r="K9" s="337" t="s">
        <v>241</v>
      </c>
      <c r="L9" s="337" t="s">
        <v>241</v>
      </c>
      <c r="M9" s="337">
        <v>135</v>
      </c>
      <c r="N9" s="337">
        <v>33</v>
      </c>
      <c r="O9" s="337">
        <v>74</v>
      </c>
      <c r="P9" s="337">
        <v>48</v>
      </c>
      <c r="Q9" s="337">
        <v>53</v>
      </c>
      <c r="R9" s="337">
        <v>56</v>
      </c>
      <c r="S9" s="337">
        <v>49</v>
      </c>
      <c r="U9" s="132"/>
    </row>
    <row r="10" spans="1:21" ht="13" customHeight="1">
      <c r="A10" s="124"/>
      <c r="B10" s="28" t="s">
        <v>23</v>
      </c>
      <c r="C10" s="337">
        <v>0</v>
      </c>
      <c r="D10" s="337">
        <v>0</v>
      </c>
      <c r="E10" s="337" t="s">
        <v>241</v>
      </c>
      <c r="F10" s="337" t="s">
        <v>241</v>
      </c>
      <c r="G10" s="337" t="s">
        <v>241</v>
      </c>
      <c r="H10" s="337" t="s">
        <v>241</v>
      </c>
      <c r="I10" s="337" t="s">
        <v>241</v>
      </c>
      <c r="J10" s="337" t="s">
        <v>241</v>
      </c>
      <c r="K10" s="337" t="s">
        <v>241</v>
      </c>
      <c r="L10" s="337" t="s">
        <v>241</v>
      </c>
      <c r="M10" s="337" t="s">
        <v>241</v>
      </c>
      <c r="N10" s="337" t="s">
        <v>241</v>
      </c>
      <c r="O10" s="337" t="s">
        <v>241</v>
      </c>
      <c r="P10" s="337" t="s">
        <v>241</v>
      </c>
      <c r="Q10" s="337" t="s">
        <v>241</v>
      </c>
      <c r="R10" s="337" t="s">
        <v>241</v>
      </c>
      <c r="S10" s="337" t="s">
        <v>241</v>
      </c>
      <c r="U10" s="132"/>
    </row>
    <row r="11" spans="1:21" ht="13" customHeight="1">
      <c r="A11" s="124"/>
      <c r="B11" s="28" t="s">
        <v>24</v>
      </c>
      <c r="C11" s="337">
        <v>4028</v>
      </c>
      <c r="D11" s="337">
        <v>4320</v>
      </c>
      <c r="E11" s="337">
        <v>4415</v>
      </c>
      <c r="F11" s="337">
        <v>3804</v>
      </c>
      <c r="G11" s="337">
        <v>5953</v>
      </c>
      <c r="H11" s="337">
        <v>5366</v>
      </c>
      <c r="I11" s="337">
        <v>5072</v>
      </c>
      <c r="J11" s="337">
        <v>5594</v>
      </c>
      <c r="K11" s="337">
        <v>5899</v>
      </c>
      <c r="L11" s="337">
        <v>5988</v>
      </c>
      <c r="M11" s="337">
        <v>6189</v>
      </c>
      <c r="N11" s="337">
        <v>6140</v>
      </c>
      <c r="O11" s="337">
        <v>6568</v>
      </c>
      <c r="P11" s="337">
        <v>6590</v>
      </c>
      <c r="Q11" s="337">
        <v>6520</v>
      </c>
      <c r="R11" s="337">
        <v>6479</v>
      </c>
      <c r="S11" s="337">
        <v>6052</v>
      </c>
      <c r="U11" s="132"/>
    </row>
    <row r="12" spans="1:21" ht="13" customHeight="1">
      <c r="A12" s="124"/>
      <c r="B12" s="28" t="s">
        <v>25</v>
      </c>
      <c r="C12" s="337">
        <v>615</v>
      </c>
      <c r="D12" s="337">
        <v>670</v>
      </c>
      <c r="E12" s="337">
        <v>540</v>
      </c>
      <c r="F12" s="337">
        <v>125</v>
      </c>
      <c r="G12" s="337">
        <v>150</v>
      </c>
      <c r="H12" s="337" t="s">
        <v>241</v>
      </c>
      <c r="I12" s="337" t="s">
        <v>241</v>
      </c>
      <c r="J12" s="337" t="s">
        <v>241</v>
      </c>
      <c r="K12" s="337" t="s">
        <v>241</v>
      </c>
      <c r="L12" s="337" t="s">
        <v>241</v>
      </c>
      <c r="M12" s="337" t="s">
        <v>241</v>
      </c>
      <c r="N12" s="337" t="s">
        <v>241</v>
      </c>
      <c r="O12" s="337" t="s">
        <v>241</v>
      </c>
      <c r="P12" s="337" t="s">
        <v>241</v>
      </c>
      <c r="Q12" s="337" t="s">
        <v>241</v>
      </c>
      <c r="R12" s="337" t="s">
        <v>241</v>
      </c>
      <c r="S12" s="337" t="s">
        <v>241</v>
      </c>
      <c r="U12" s="132"/>
    </row>
    <row r="13" spans="1:21" ht="13" customHeight="1">
      <c r="A13" s="124"/>
      <c r="B13" s="28" t="s">
        <v>29</v>
      </c>
      <c r="C13" s="337">
        <v>0</v>
      </c>
      <c r="D13" s="337">
        <v>0</v>
      </c>
      <c r="E13" s="337" t="s">
        <v>241</v>
      </c>
      <c r="F13" s="337" t="s">
        <v>241</v>
      </c>
      <c r="G13" s="337" t="s">
        <v>241</v>
      </c>
      <c r="H13" s="337" t="s">
        <v>241</v>
      </c>
      <c r="I13" s="337" t="s">
        <v>241</v>
      </c>
      <c r="J13" s="337" t="s">
        <v>241</v>
      </c>
      <c r="K13" s="337" t="s">
        <v>241</v>
      </c>
      <c r="L13" s="337" t="s">
        <v>241</v>
      </c>
      <c r="M13" s="337" t="s">
        <v>241</v>
      </c>
      <c r="N13" s="337" t="s">
        <v>241</v>
      </c>
      <c r="O13" s="337" t="s">
        <v>241</v>
      </c>
      <c r="P13" s="337" t="s">
        <v>241</v>
      </c>
      <c r="Q13" s="337" t="s">
        <v>241</v>
      </c>
      <c r="R13" s="337" t="s">
        <v>241</v>
      </c>
      <c r="S13" s="337" t="s">
        <v>241</v>
      </c>
      <c r="U13" s="132"/>
    </row>
    <row r="14" spans="1:21" ht="13" customHeight="1">
      <c r="A14" s="124"/>
      <c r="B14" s="28" t="s">
        <v>30</v>
      </c>
      <c r="C14" s="337">
        <v>4285</v>
      </c>
      <c r="D14" s="337">
        <v>3089</v>
      </c>
      <c r="E14" s="337">
        <v>5010</v>
      </c>
      <c r="F14" s="337">
        <v>1737</v>
      </c>
      <c r="G14" s="337">
        <v>1683</v>
      </c>
      <c r="H14" s="337">
        <v>1520</v>
      </c>
      <c r="I14" s="337">
        <v>1683</v>
      </c>
      <c r="J14" s="337">
        <v>1420</v>
      </c>
      <c r="K14" s="337" t="s">
        <v>241</v>
      </c>
      <c r="L14" s="337" t="s">
        <v>241</v>
      </c>
      <c r="M14" s="337" t="s">
        <v>241</v>
      </c>
      <c r="N14" s="337" t="s">
        <v>241</v>
      </c>
      <c r="O14" s="337" t="s">
        <v>241</v>
      </c>
      <c r="P14" s="337" t="s">
        <v>241</v>
      </c>
      <c r="Q14" s="337" t="s">
        <v>241</v>
      </c>
      <c r="R14" s="337" t="s">
        <v>241</v>
      </c>
      <c r="S14" s="337" t="s">
        <v>241</v>
      </c>
      <c r="U14" s="132"/>
    </row>
    <row r="15" spans="1:21" ht="13" customHeight="1">
      <c r="A15" s="124"/>
      <c r="B15" s="28" t="s">
        <v>31</v>
      </c>
      <c r="C15" s="337">
        <v>485</v>
      </c>
      <c r="D15" s="337">
        <v>3369</v>
      </c>
      <c r="E15" s="337">
        <v>3708</v>
      </c>
      <c r="F15" s="337">
        <v>4565</v>
      </c>
      <c r="G15" s="337">
        <v>3148</v>
      </c>
      <c r="H15" s="337">
        <v>2941</v>
      </c>
      <c r="I15" s="337">
        <v>2086</v>
      </c>
      <c r="J15" s="337">
        <v>3080</v>
      </c>
      <c r="K15" s="337">
        <v>3155</v>
      </c>
      <c r="L15" s="337">
        <v>2891</v>
      </c>
      <c r="M15" s="337">
        <v>3695</v>
      </c>
      <c r="N15" s="337">
        <v>22803</v>
      </c>
      <c r="O15" s="337">
        <v>20363</v>
      </c>
      <c r="P15" s="337">
        <v>19639</v>
      </c>
      <c r="Q15" s="337">
        <v>18461</v>
      </c>
      <c r="R15" s="337">
        <v>17667.419999999998</v>
      </c>
      <c r="S15" s="337">
        <v>19457.199999999997</v>
      </c>
      <c r="U15" s="132"/>
    </row>
    <row r="16" spans="1:21" ht="13" customHeight="1">
      <c r="A16" s="124"/>
      <c r="B16" s="28" t="s">
        <v>32</v>
      </c>
      <c r="C16" s="337">
        <v>0</v>
      </c>
      <c r="D16" s="337">
        <v>0</v>
      </c>
      <c r="E16" s="337" t="s">
        <v>241</v>
      </c>
      <c r="F16" s="337" t="s">
        <v>241</v>
      </c>
      <c r="G16" s="337" t="s">
        <v>241</v>
      </c>
      <c r="H16" s="337" t="s">
        <v>241</v>
      </c>
      <c r="I16" s="337" t="s">
        <v>241</v>
      </c>
      <c r="J16" s="337" t="s">
        <v>241</v>
      </c>
      <c r="K16" s="337" t="s">
        <v>241</v>
      </c>
      <c r="L16" s="337" t="s">
        <v>241</v>
      </c>
      <c r="M16" s="337" t="s">
        <v>241</v>
      </c>
      <c r="N16" s="337" t="s">
        <v>241</v>
      </c>
      <c r="O16" s="337" t="s">
        <v>241</v>
      </c>
      <c r="P16" s="337" t="s">
        <v>241</v>
      </c>
      <c r="Q16" s="337" t="s">
        <v>241</v>
      </c>
      <c r="R16" s="337" t="s">
        <v>241</v>
      </c>
      <c r="S16" s="337" t="s">
        <v>241</v>
      </c>
      <c r="U16" s="132"/>
    </row>
    <row r="17" spans="1:21" ht="13" customHeight="1">
      <c r="A17" s="124"/>
      <c r="B17" s="28" t="s">
        <v>33</v>
      </c>
      <c r="C17" s="337">
        <v>1154</v>
      </c>
      <c r="D17" s="337">
        <v>1002</v>
      </c>
      <c r="E17" s="337">
        <v>613</v>
      </c>
      <c r="F17" s="337">
        <v>978</v>
      </c>
      <c r="G17" s="337">
        <v>100</v>
      </c>
      <c r="H17" s="337">
        <v>17</v>
      </c>
      <c r="I17" s="337">
        <v>0</v>
      </c>
      <c r="J17" s="337">
        <v>723</v>
      </c>
      <c r="K17" s="337">
        <v>187</v>
      </c>
      <c r="L17" s="337">
        <v>250</v>
      </c>
      <c r="M17" s="337">
        <v>773</v>
      </c>
      <c r="N17" s="337">
        <v>2084</v>
      </c>
      <c r="O17" s="337">
        <v>2742</v>
      </c>
      <c r="P17" s="337">
        <v>2772</v>
      </c>
      <c r="Q17" s="337">
        <v>1457</v>
      </c>
      <c r="R17" s="337">
        <v>1661</v>
      </c>
      <c r="S17" s="337">
        <v>1803</v>
      </c>
      <c r="U17" s="132"/>
    </row>
    <row r="18" spans="1:21" ht="13" customHeight="1">
      <c r="A18" s="124"/>
      <c r="B18" s="28" t="s">
        <v>34</v>
      </c>
      <c r="C18" s="337">
        <v>17989</v>
      </c>
      <c r="D18" s="337">
        <v>21293</v>
      </c>
      <c r="E18" s="337">
        <v>31731</v>
      </c>
      <c r="F18" s="337">
        <v>35641</v>
      </c>
      <c r="G18" s="337">
        <v>35058</v>
      </c>
      <c r="H18" s="337">
        <v>34872</v>
      </c>
      <c r="I18" s="337">
        <v>46412</v>
      </c>
      <c r="J18" s="337">
        <v>48600</v>
      </c>
      <c r="K18" s="337">
        <v>49774</v>
      </c>
      <c r="L18" s="337">
        <v>56683</v>
      </c>
      <c r="M18" s="337">
        <v>65388</v>
      </c>
      <c r="N18" s="337">
        <v>71070</v>
      </c>
      <c r="O18" s="337">
        <v>74094</v>
      </c>
      <c r="P18" s="337">
        <v>81469</v>
      </c>
      <c r="Q18" s="337">
        <v>85162</v>
      </c>
      <c r="R18" s="337">
        <v>88313</v>
      </c>
      <c r="S18" s="337">
        <v>97315</v>
      </c>
      <c r="U18" s="132"/>
    </row>
    <row r="19" spans="1:21" ht="13" customHeight="1">
      <c r="A19" s="124"/>
      <c r="B19" s="28" t="s">
        <v>35</v>
      </c>
      <c r="C19" s="337">
        <v>20030</v>
      </c>
      <c r="D19" s="337">
        <v>20420</v>
      </c>
      <c r="E19" s="337">
        <v>13605</v>
      </c>
      <c r="F19" s="337">
        <v>34313</v>
      </c>
      <c r="G19" s="337">
        <v>33970</v>
      </c>
      <c r="H19" s="337">
        <v>33616</v>
      </c>
      <c r="I19" s="337">
        <v>48775</v>
      </c>
      <c r="J19" s="337">
        <v>53277</v>
      </c>
      <c r="K19" s="337">
        <v>41363</v>
      </c>
      <c r="L19" s="337">
        <v>57138</v>
      </c>
      <c r="M19" s="337">
        <v>49034</v>
      </c>
      <c r="N19" s="337">
        <v>51378</v>
      </c>
      <c r="O19" s="337">
        <v>50060</v>
      </c>
      <c r="P19" s="337">
        <v>55627</v>
      </c>
      <c r="Q19" s="337">
        <v>55889</v>
      </c>
      <c r="R19" s="337">
        <v>55859</v>
      </c>
      <c r="S19" s="337">
        <v>59359</v>
      </c>
      <c r="U19" s="132"/>
    </row>
    <row r="20" spans="1:21" ht="13" customHeight="1">
      <c r="A20" s="124"/>
      <c r="B20" s="28" t="s">
        <v>36</v>
      </c>
      <c r="C20" s="337">
        <v>93497</v>
      </c>
      <c r="D20" s="337">
        <v>87269</v>
      </c>
      <c r="E20" s="337">
        <v>70402</v>
      </c>
      <c r="F20" s="337">
        <v>37578</v>
      </c>
      <c r="G20" s="337">
        <v>62597</v>
      </c>
      <c r="H20" s="337">
        <v>60037</v>
      </c>
      <c r="I20" s="337">
        <v>57757</v>
      </c>
      <c r="J20" s="337">
        <v>79033</v>
      </c>
      <c r="K20" s="337">
        <v>43508</v>
      </c>
      <c r="L20" s="337">
        <v>33261</v>
      </c>
      <c r="M20" s="337">
        <v>46571</v>
      </c>
      <c r="N20" s="337">
        <v>76383</v>
      </c>
      <c r="O20" s="337">
        <v>64571</v>
      </c>
      <c r="P20" s="337">
        <v>89649</v>
      </c>
      <c r="Q20" s="337">
        <v>57877</v>
      </c>
      <c r="R20" s="337">
        <v>55467.83</v>
      </c>
      <c r="S20" s="337">
        <v>53793.8</v>
      </c>
      <c r="U20" s="132"/>
    </row>
    <row r="21" spans="1:21" ht="13" customHeight="1">
      <c r="A21" s="124"/>
      <c r="B21" s="28" t="s">
        <v>37</v>
      </c>
      <c r="C21" s="337">
        <v>119251</v>
      </c>
      <c r="D21" s="337">
        <v>153477</v>
      </c>
      <c r="E21" s="337">
        <v>179722</v>
      </c>
      <c r="F21" s="337">
        <v>192907</v>
      </c>
      <c r="G21" s="337">
        <v>228350</v>
      </c>
      <c r="H21" s="337">
        <v>224945</v>
      </c>
      <c r="I21" s="337">
        <v>213292</v>
      </c>
      <c r="J21" s="337">
        <v>195858</v>
      </c>
      <c r="K21" s="337">
        <v>187980</v>
      </c>
      <c r="L21" s="337">
        <v>210921</v>
      </c>
      <c r="M21" s="337">
        <v>150095</v>
      </c>
      <c r="N21" s="337">
        <v>140598</v>
      </c>
      <c r="O21" s="337">
        <v>105822</v>
      </c>
      <c r="P21" s="337">
        <v>96849</v>
      </c>
      <c r="Q21" s="337">
        <v>94709</v>
      </c>
      <c r="R21" s="337">
        <v>76951</v>
      </c>
      <c r="S21" s="337">
        <v>64699</v>
      </c>
      <c r="U21" s="132"/>
    </row>
    <row r="22" spans="1:21" ht="13" customHeight="1">
      <c r="A22" s="124"/>
      <c r="B22" s="28" t="s">
        <v>38</v>
      </c>
      <c r="C22" s="337">
        <v>5254</v>
      </c>
      <c r="D22" s="337">
        <v>5629</v>
      </c>
      <c r="E22" s="337">
        <v>9022</v>
      </c>
      <c r="F22" s="337">
        <v>8934</v>
      </c>
      <c r="G22" s="337">
        <v>3729</v>
      </c>
      <c r="H22" s="337">
        <v>18308</v>
      </c>
      <c r="I22" s="337">
        <v>54487</v>
      </c>
      <c r="J22" s="337">
        <v>49180</v>
      </c>
      <c r="K22" s="337">
        <v>23680</v>
      </c>
      <c r="L22" s="337">
        <v>17423</v>
      </c>
      <c r="M22" s="337">
        <v>32525</v>
      </c>
      <c r="N22" s="337">
        <v>26987</v>
      </c>
      <c r="O22" s="337">
        <v>35831</v>
      </c>
      <c r="P22" s="337">
        <v>41211</v>
      </c>
      <c r="Q22" s="337">
        <v>37844</v>
      </c>
      <c r="R22" s="337">
        <v>33392.9</v>
      </c>
      <c r="S22" s="337">
        <v>27997</v>
      </c>
      <c r="U22" s="132"/>
    </row>
    <row r="23" spans="1:21" ht="13" customHeight="1">
      <c r="A23" s="124"/>
      <c r="B23" s="28" t="s">
        <v>39</v>
      </c>
      <c r="C23" s="337">
        <v>5100</v>
      </c>
      <c r="D23" s="337">
        <v>3970</v>
      </c>
      <c r="E23" s="337">
        <v>7768</v>
      </c>
      <c r="F23" s="337">
        <v>3100</v>
      </c>
      <c r="G23" s="337">
        <v>1968</v>
      </c>
      <c r="H23" s="337">
        <v>13802</v>
      </c>
      <c r="I23" s="337">
        <v>11800</v>
      </c>
      <c r="J23" s="337">
        <v>24119</v>
      </c>
      <c r="K23" s="337">
        <v>16561</v>
      </c>
      <c r="L23" s="337">
        <v>15450</v>
      </c>
      <c r="M23" s="337">
        <v>39643</v>
      </c>
      <c r="N23" s="337">
        <v>32160</v>
      </c>
      <c r="O23" s="337">
        <v>32501</v>
      </c>
      <c r="P23" s="337">
        <v>61545</v>
      </c>
      <c r="Q23" s="337">
        <v>53650</v>
      </c>
      <c r="R23" s="337">
        <v>53818.600000000006</v>
      </c>
      <c r="S23" s="337">
        <v>33500</v>
      </c>
      <c r="U23" s="132"/>
    </row>
    <row r="24" spans="1:21" ht="13" customHeight="1">
      <c r="A24" s="124"/>
      <c r="B24" s="28" t="s">
        <v>40</v>
      </c>
      <c r="C24" s="337">
        <v>67180</v>
      </c>
      <c r="D24" s="337">
        <v>53218</v>
      </c>
      <c r="E24" s="337">
        <v>62264</v>
      </c>
      <c r="F24" s="337">
        <v>61204</v>
      </c>
      <c r="G24" s="337">
        <v>75043</v>
      </c>
      <c r="H24" s="337">
        <v>53567</v>
      </c>
      <c r="I24" s="337">
        <v>74721</v>
      </c>
      <c r="J24" s="337">
        <v>85040</v>
      </c>
      <c r="K24" s="337">
        <v>89479</v>
      </c>
      <c r="L24" s="337">
        <v>80283</v>
      </c>
      <c r="M24" s="337">
        <v>75801</v>
      </c>
      <c r="N24" s="337">
        <v>93171</v>
      </c>
      <c r="O24" s="337">
        <v>95838</v>
      </c>
      <c r="P24" s="337">
        <v>97555</v>
      </c>
      <c r="Q24" s="337">
        <v>109742</v>
      </c>
      <c r="R24" s="337">
        <v>84495</v>
      </c>
      <c r="S24" s="337">
        <v>82600</v>
      </c>
      <c r="U24" s="132"/>
    </row>
    <row r="25" spans="1:21" ht="13" customHeight="1">
      <c r="A25" s="124"/>
      <c r="B25" s="28" t="s">
        <v>41</v>
      </c>
      <c r="C25" s="337">
        <v>110926</v>
      </c>
      <c r="D25" s="337">
        <v>100982</v>
      </c>
      <c r="E25" s="337">
        <v>115710</v>
      </c>
      <c r="F25" s="337">
        <v>113568</v>
      </c>
      <c r="G25" s="337">
        <v>78155</v>
      </c>
      <c r="H25" s="337">
        <v>77382</v>
      </c>
      <c r="I25" s="337">
        <v>109546</v>
      </c>
      <c r="J25" s="337">
        <v>78748</v>
      </c>
      <c r="K25" s="337">
        <v>72850</v>
      </c>
      <c r="L25" s="337">
        <v>65394</v>
      </c>
      <c r="M25" s="337">
        <v>61614</v>
      </c>
      <c r="N25" s="337">
        <v>54680</v>
      </c>
      <c r="O25" s="337">
        <v>45100</v>
      </c>
      <c r="P25" s="337">
        <v>40810</v>
      </c>
      <c r="Q25" s="337">
        <v>40458</v>
      </c>
      <c r="R25" s="337">
        <v>39873.21</v>
      </c>
      <c r="S25" s="337">
        <v>38917.200000000004</v>
      </c>
      <c r="U25" s="132"/>
    </row>
    <row r="26" spans="1:21" ht="13" customHeight="1">
      <c r="A26" s="124"/>
      <c r="B26" s="28" t="s">
        <v>44</v>
      </c>
      <c r="C26" s="337">
        <v>167952</v>
      </c>
      <c r="D26" s="337">
        <v>117405</v>
      </c>
      <c r="E26" s="337">
        <v>272075</v>
      </c>
      <c r="F26" s="337">
        <v>352710</v>
      </c>
      <c r="G26" s="337">
        <v>447362</v>
      </c>
      <c r="H26" s="337">
        <v>393621</v>
      </c>
      <c r="I26" s="337">
        <v>355242</v>
      </c>
      <c r="J26" s="337">
        <v>399422</v>
      </c>
      <c r="K26" s="337">
        <v>312713</v>
      </c>
      <c r="L26" s="337">
        <v>326344</v>
      </c>
      <c r="M26" s="337">
        <v>330367</v>
      </c>
      <c r="N26" s="337">
        <v>320643</v>
      </c>
      <c r="O26" s="337">
        <v>314905</v>
      </c>
      <c r="P26" s="337">
        <v>355005</v>
      </c>
      <c r="Q26" s="337">
        <v>323548</v>
      </c>
      <c r="R26" s="337">
        <v>315865</v>
      </c>
      <c r="S26" s="337">
        <v>342445</v>
      </c>
      <c r="U26" s="132"/>
    </row>
    <row r="27" spans="1:21" ht="13" customHeight="1">
      <c r="A27" s="124"/>
      <c r="B27" s="28" t="s">
        <v>45</v>
      </c>
      <c r="C27" s="337">
        <v>1378160</v>
      </c>
      <c r="D27" s="337">
        <v>1404440</v>
      </c>
      <c r="E27" s="337">
        <v>1431720</v>
      </c>
      <c r="F27" s="337">
        <v>1474120</v>
      </c>
      <c r="G27" s="337">
        <v>1535840</v>
      </c>
      <c r="H27" s="337">
        <v>1561130</v>
      </c>
      <c r="I27" s="337">
        <v>1592320</v>
      </c>
      <c r="J27" s="337">
        <v>1612295</v>
      </c>
      <c r="K27" s="337">
        <v>1543890</v>
      </c>
      <c r="L27" s="337">
        <v>2022732</v>
      </c>
      <c r="M27" s="337">
        <v>1511145</v>
      </c>
      <c r="N27" s="337">
        <v>1522420</v>
      </c>
      <c r="O27" s="337">
        <v>1448371</v>
      </c>
      <c r="P27" s="337">
        <v>1416760</v>
      </c>
      <c r="Q27" s="337">
        <v>1369610</v>
      </c>
      <c r="R27" s="337">
        <v>1301130</v>
      </c>
      <c r="S27" s="337">
        <v>1291415</v>
      </c>
      <c r="U27" s="132"/>
    </row>
    <row r="28" spans="1:21" ht="13" customHeight="1">
      <c r="A28" s="124"/>
      <c r="B28" s="123" t="s">
        <v>46</v>
      </c>
      <c r="C28" s="337">
        <v>0</v>
      </c>
      <c r="D28" s="337">
        <v>0</v>
      </c>
      <c r="E28" s="337" t="s">
        <v>241</v>
      </c>
      <c r="F28" s="337" t="s">
        <v>241</v>
      </c>
      <c r="G28" s="337" t="s">
        <v>241</v>
      </c>
      <c r="H28" s="337" t="s">
        <v>241</v>
      </c>
      <c r="I28" s="337" t="s">
        <v>241</v>
      </c>
      <c r="J28" s="337" t="s">
        <v>241</v>
      </c>
      <c r="K28" s="337" t="s">
        <v>241</v>
      </c>
      <c r="L28" s="337" t="s">
        <v>241</v>
      </c>
      <c r="M28" s="337" t="s">
        <v>241</v>
      </c>
      <c r="N28" s="337" t="s">
        <v>241</v>
      </c>
      <c r="O28" s="337" t="s">
        <v>241</v>
      </c>
      <c r="P28" s="337" t="s">
        <v>241</v>
      </c>
      <c r="Q28" s="337" t="s">
        <v>241</v>
      </c>
      <c r="R28" s="337" t="s">
        <v>241</v>
      </c>
      <c r="S28" s="337" t="s">
        <v>241</v>
      </c>
      <c r="U28" s="132"/>
    </row>
    <row r="29" spans="1:21" ht="13" customHeight="1">
      <c r="A29" s="124"/>
      <c r="B29" s="29" t="s">
        <v>47</v>
      </c>
      <c r="C29" s="337">
        <v>0</v>
      </c>
      <c r="D29" s="337">
        <v>0</v>
      </c>
      <c r="E29" s="337" t="s">
        <v>241</v>
      </c>
      <c r="F29" s="337" t="s">
        <v>241</v>
      </c>
      <c r="G29" s="337" t="s">
        <v>241</v>
      </c>
      <c r="H29" s="337" t="s">
        <v>241</v>
      </c>
      <c r="I29" s="337" t="s">
        <v>241</v>
      </c>
      <c r="J29" s="337" t="s">
        <v>241</v>
      </c>
      <c r="K29" s="337" t="s">
        <v>241</v>
      </c>
      <c r="L29" s="337" t="s">
        <v>241</v>
      </c>
      <c r="M29" s="337" t="s">
        <v>241</v>
      </c>
      <c r="N29" s="337" t="s">
        <v>241</v>
      </c>
      <c r="O29" s="337" t="s">
        <v>241</v>
      </c>
      <c r="P29" s="337" t="s">
        <v>241</v>
      </c>
      <c r="Q29" s="337" t="s">
        <v>241</v>
      </c>
      <c r="R29" s="337" t="s">
        <v>241</v>
      </c>
      <c r="S29" s="337" t="s">
        <v>241</v>
      </c>
      <c r="U29" s="132"/>
    </row>
    <row r="30" spans="1:21" ht="13" customHeight="1">
      <c r="A30" s="124"/>
      <c r="B30" s="28" t="s">
        <v>48</v>
      </c>
      <c r="C30" s="337">
        <v>0</v>
      </c>
      <c r="D30" s="337">
        <v>0</v>
      </c>
      <c r="E30" s="337" t="s">
        <v>241</v>
      </c>
      <c r="F30" s="337" t="s">
        <v>241</v>
      </c>
      <c r="G30" s="337" t="s">
        <v>241</v>
      </c>
      <c r="H30" s="337" t="s">
        <v>241</v>
      </c>
      <c r="I30" s="337" t="s">
        <v>241</v>
      </c>
      <c r="J30" s="337" t="s">
        <v>241</v>
      </c>
      <c r="K30" s="337" t="s">
        <v>241</v>
      </c>
      <c r="L30" s="337" t="s">
        <v>241</v>
      </c>
      <c r="M30" s="337" t="s">
        <v>241</v>
      </c>
      <c r="N30" s="337" t="s">
        <v>241</v>
      </c>
      <c r="O30" s="337" t="s">
        <v>241</v>
      </c>
      <c r="P30" s="337" t="s">
        <v>241</v>
      </c>
      <c r="Q30" s="337" t="s">
        <v>241</v>
      </c>
      <c r="R30" s="337" t="s">
        <v>241</v>
      </c>
      <c r="S30" s="337" t="s">
        <v>241</v>
      </c>
      <c r="U30" s="132"/>
    </row>
    <row r="31" spans="1:21" ht="13" customHeight="1" thickBot="1">
      <c r="A31" s="130"/>
      <c r="B31" s="775" t="s">
        <v>49</v>
      </c>
      <c r="C31" s="780">
        <v>0</v>
      </c>
      <c r="D31" s="780">
        <v>0</v>
      </c>
      <c r="E31" s="780" t="s">
        <v>241</v>
      </c>
      <c r="F31" s="780" t="s">
        <v>241</v>
      </c>
      <c r="G31" s="780" t="s">
        <v>241</v>
      </c>
      <c r="H31" s="780" t="s">
        <v>241</v>
      </c>
      <c r="I31" s="780" t="s">
        <v>241</v>
      </c>
      <c r="J31" s="780" t="s">
        <v>241</v>
      </c>
      <c r="K31" s="780" t="s">
        <v>241</v>
      </c>
      <c r="L31" s="780" t="s">
        <v>241</v>
      </c>
      <c r="M31" s="780" t="s">
        <v>241</v>
      </c>
      <c r="N31" s="780" t="s">
        <v>241</v>
      </c>
      <c r="O31" s="780" t="s">
        <v>241</v>
      </c>
      <c r="P31" s="780" t="s">
        <v>241</v>
      </c>
      <c r="Q31" s="780" t="s">
        <v>241</v>
      </c>
      <c r="R31" s="780" t="s">
        <v>241</v>
      </c>
      <c r="S31" s="780" t="s">
        <v>241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2">
    <tabColor theme="9" tint="0.59999389629810485"/>
  </sheetPr>
  <dimension ref="A2:U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5" width="8.19921875" style="123" customWidth="1"/>
    <col min="26" max="16384" width="7" style="123"/>
  </cols>
  <sheetData>
    <row r="2" spans="1:21" ht="13" customHeight="1">
      <c r="A2" s="343" t="s">
        <v>435</v>
      </c>
      <c r="B2" s="344"/>
    </row>
    <row r="3" spans="1:21" ht="13" customHeight="1">
      <c r="A3" s="345" t="s">
        <v>236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0">
        <f>(C8+C9+C10+C11+C12+C13+C14+C15+C16+C17+C18+C19+C20+C21+C22+C23+C24+C25+C26+C27+C28+C29+C30+C31)</f>
        <v>3596</v>
      </c>
      <c r="D6" s="770">
        <f>(D8+D9+D10+D11+D12+D13+D14+D15+D16+D17+D18+D19+D20+D21+D22+D23+D24+D25+D26+D27+D28+D29+D30+D31)</f>
        <v>3510</v>
      </c>
      <c r="E6" s="770">
        <v>3895</v>
      </c>
      <c r="F6" s="770">
        <v>4019</v>
      </c>
      <c r="G6" s="770">
        <v>4387</v>
      </c>
      <c r="H6" s="770">
        <v>4352</v>
      </c>
      <c r="I6" s="770">
        <v>4661</v>
      </c>
      <c r="J6" s="770">
        <v>4797</v>
      </c>
      <c r="K6" s="770">
        <v>4420</v>
      </c>
      <c r="L6" s="770">
        <v>4485</v>
      </c>
      <c r="M6" s="770">
        <v>4438</v>
      </c>
      <c r="N6" s="770">
        <v>4508</v>
      </c>
      <c r="O6" s="770">
        <v>4314</v>
      </c>
      <c r="P6" s="770">
        <v>4575</v>
      </c>
      <c r="Q6" s="770">
        <f>SUM(Q8:Q31)</f>
        <v>4453</v>
      </c>
      <c r="R6" s="770">
        <f>SUM(R8:R31)</f>
        <v>4351.6002188439998</v>
      </c>
      <c r="S6" s="770">
        <f>SUM(S8:S31)</f>
        <v>4403.2517081280002</v>
      </c>
    </row>
    <row r="7" spans="1:21" ht="5" customHeight="1">
      <c r="A7" s="124"/>
      <c r="B7" s="125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</row>
    <row r="8" spans="1:21" ht="13" customHeight="1">
      <c r="A8" s="124"/>
      <c r="B8" s="28" t="s">
        <v>21</v>
      </c>
      <c r="C8" s="358">
        <v>0</v>
      </c>
      <c r="D8" s="358">
        <v>0</v>
      </c>
      <c r="E8" s="358" t="s">
        <v>242</v>
      </c>
      <c r="F8" s="358" t="s">
        <v>242</v>
      </c>
      <c r="G8" s="358" t="s">
        <v>242</v>
      </c>
      <c r="H8" s="358" t="s">
        <v>242</v>
      </c>
      <c r="I8" s="358" t="s">
        <v>242</v>
      </c>
      <c r="J8" s="358" t="s">
        <v>242</v>
      </c>
      <c r="K8" s="358" t="s">
        <v>242</v>
      </c>
      <c r="L8" s="358" t="s">
        <v>242</v>
      </c>
      <c r="M8" s="358" t="s">
        <v>242</v>
      </c>
      <c r="N8" s="358" t="s">
        <v>242</v>
      </c>
      <c r="O8" s="358" t="s">
        <v>242</v>
      </c>
      <c r="P8" s="358" t="s">
        <v>242</v>
      </c>
      <c r="Q8" s="358" t="s">
        <v>242</v>
      </c>
      <c r="R8" s="358" t="s">
        <v>242</v>
      </c>
      <c r="S8" s="358" t="s">
        <v>242</v>
      </c>
    </row>
    <row r="9" spans="1:21" ht="13" customHeight="1">
      <c r="A9" s="124"/>
      <c r="B9" s="28" t="s">
        <v>22</v>
      </c>
      <c r="C9" s="358">
        <v>0</v>
      </c>
      <c r="D9" s="358">
        <v>0</v>
      </c>
      <c r="E9" s="358" t="s">
        <v>242</v>
      </c>
      <c r="F9" s="358" t="s">
        <v>242</v>
      </c>
      <c r="G9" s="358" t="s">
        <v>242</v>
      </c>
      <c r="H9" s="358" t="s">
        <v>242</v>
      </c>
      <c r="I9" s="358" t="s">
        <v>242</v>
      </c>
      <c r="J9" s="358" t="s">
        <v>242</v>
      </c>
      <c r="K9" s="358" t="s">
        <v>242</v>
      </c>
      <c r="L9" s="358" t="s">
        <v>242</v>
      </c>
      <c r="M9" s="358" t="s">
        <v>242</v>
      </c>
      <c r="N9" s="358" t="s">
        <v>242</v>
      </c>
      <c r="O9" s="358" t="s">
        <v>242</v>
      </c>
      <c r="P9" s="358" t="s">
        <v>242</v>
      </c>
      <c r="Q9" s="358" t="s">
        <v>242</v>
      </c>
      <c r="R9" s="358" t="s">
        <v>242</v>
      </c>
      <c r="S9" s="358" t="s">
        <v>242</v>
      </c>
      <c r="U9" s="132"/>
    </row>
    <row r="10" spans="1:21" ht="13" customHeight="1">
      <c r="A10" s="124"/>
      <c r="B10" s="28" t="s">
        <v>23</v>
      </c>
      <c r="C10" s="358">
        <v>0</v>
      </c>
      <c r="D10" s="358">
        <v>0</v>
      </c>
      <c r="E10" s="358" t="s">
        <v>242</v>
      </c>
      <c r="F10" s="358" t="s">
        <v>242</v>
      </c>
      <c r="G10" s="358" t="s">
        <v>242</v>
      </c>
      <c r="H10" s="358" t="s">
        <v>242</v>
      </c>
      <c r="I10" s="358" t="s">
        <v>242</v>
      </c>
      <c r="J10" s="358" t="s">
        <v>242</v>
      </c>
      <c r="K10" s="358" t="s">
        <v>242</v>
      </c>
      <c r="L10" s="358" t="s">
        <v>242</v>
      </c>
      <c r="M10" s="358" t="s">
        <v>242</v>
      </c>
      <c r="N10" s="358" t="s">
        <v>242</v>
      </c>
      <c r="O10" s="358" t="s">
        <v>242</v>
      </c>
      <c r="P10" s="358"/>
      <c r="Q10" s="358" t="s">
        <v>242</v>
      </c>
      <c r="R10" s="358"/>
      <c r="S10" s="358"/>
      <c r="U10" s="132"/>
    </row>
    <row r="11" spans="1:21" ht="13" customHeight="1">
      <c r="A11" s="124"/>
      <c r="B11" s="28" t="s">
        <v>24</v>
      </c>
      <c r="C11" s="358">
        <v>12</v>
      </c>
      <c r="D11" s="358">
        <v>13</v>
      </c>
      <c r="E11" s="358">
        <v>13</v>
      </c>
      <c r="F11" s="358">
        <v>11</v>
      </c>
      <c r="G11" s="358">
        <v>14</v>
      </c>
      <c r="H11" s="358">
        <v>14</v>
      </c>
      <c r="I11" s="358">
        <v>14</v>
      </c>
      <c r="J11" s="358">
        <v>15</v>
      </c>
      <c r="K11" s="358">
        <v>17</v>
      </c>
      <c r="L11" s="358">
        <v>17</v>
      </c>
      <c r="M11" s="358">
        <v>17</v>
      </c>
      <c r="N11" s="358">
        <v>18</v>
      </c>
      <c r="O11" s="358">
        <v>18</v>
      </c>
      <c r="P11" s="358">
        <v>18</v>
      </c>
      <c r="Q11" s="358">
        <v>17</v>
      </c>
      <c r="R11" s="358">
        <v>18.554975899999999</v>
      </c>
      <c r="S11" s="358">
        <v>16.611300799999999</v>
      </c>
      <c r="U11" s="132"/>
    </row>
    <row r="12" spans="1:21" ht="13" customHeight="1">
      <c r="A12" s="124"/>
      <c r="B12" s="28" t="s">
        <v>25</v>
      </c>
      <c r="C12" s="358">
        <v>2</v>
      </c>
      <c r="D12" s="358">
        <v>2</v>
      </c>
      <c r="E12" s="358">
        <v>1</v>
      </c>
      <c r="F12" s="358">
        <v>0.4</v>
      </c>
      <c r="G12" s="358">
        <v>0.4</v>
      </c>
      <c r="H12" s="358" t="s">
        <v>242</v>
      </c>
      <c r="I12" s="358" t="s">
        <v>242</v>
      </c>
      <c r="J12" s="358" t="s">
        <v>242</v>
      </c>
      <c r="K12" s="358" t="s">
        <v>242</v>
      </c>
      <c r="L12" s="358" t="s">
        <v>242</v>
      </c>
      <c r="M12" s="358" t="s">
        <v>242</v>
      </c>
      <c r="N12" s="358" t="s">
        <v>242</v>
      </c>
      <c r="O12" s="358" t="s">
        <v>242</v>
      </c>
      <c r="P12" s="358"/>
      <c r="Q12" s="358" t="s">
        <v>242</v>
      </c>
      <c r="R12" s="358" t="s">
        <v>242</v>
      </c>
      <c r="S12" s="358" t="s">
        <v>242</v>
      </c>
      <c r="U12" s="132"/>
    </row>
    <row r="13" spans="1:21" ht="13" customHeight="1">
      <c r="A13" s="124"/>
      <c r="B13" s="28" t="s">
        <v>29</v>
      </c>
      <c r="C13" s="358">
        <v>0</v>
      </c>
      <c r="D13" s="358">
        <v>0</v>
      </c>
      <c r="E13" s="358" t="s">
        <v>242</v>
      </c>
      <c r="F13" s="358" t="s">
        <v>242</v>
      </c>
      <c r="G13" s="358" t="s">
        <v>242</v>
      </c>
      <c r="H13" s="358" t="s">
        <v>242</v>
      </c>
      <c r="I13" s="358" t="s">
        <v>242</v>
      </c>
      <c r="J13" s="358" t="s">
        <v>242</v>
      </c>
      <c r="K13" s="358" t="s">
        <v>242</v>
      </c>
      <c r="L13" s="358" t="s">
        <v>242</v>
      </c>
      <c r="M13" s="358" t="s">
        <v>242</v>
      </c>
      <c r="N13" s="358" t="s">
        <v>242</v>
      </c>
      <c r="O13" s="358" t="s">
        <v>242</v>
      </c>
      <c r="P13" s="358"/>
      <c r="Q13" s="358" t="s">
        <v>242</v>
      </c>
      <c r="R13" s="358" t="s">
        <v>242</v>
      </c>
      <c r="S13" s="358" t="s">
        <v>242</v>
      </c>
      <c r="U13" s="132"/>
    </row>
    <row r="14" spans="1:21" ht="13" customHeight="1">
      <c r="A14" s="124"/>
      <c r="B14" s="28" t="s">
        <v>30</v>
      </c>
      <c r="C14" s="358">
        <v>10</v>
      </c>
      <c r="D14" s="358">
        <v>7</v>
      </c>
      <c r="E14" s="358">
        <v>12</v>
      </c>
      <c r="F14" s="358">
        <v>5</v>
      </c>
      <c r="G14" s="358">
        <v>4</v>
      </c>
      <c r="H14" s="358">
        <v>3</v>
      </c>
      <c r="I14" s="358">
        <v>4</v>
      </c>
      <c r="J14" s="358">
        <v>3</v>
      </c>
      <c r="K14" s="358" t="s">
        <v>242</v>
      </c>
      <c r="L14" s="358" t="s">
        <v>242</v>
      </c>
      <c r="M14" s="358" t="s">
        <v>242</v>
      </c>
      <c r="N14" s="358" t="s">
        <v>242</v>
      </c>
      <c r="O14" s="358" t="s">
        <v>242</v>
      </c>
      <c r="P14" s="358"/>
      <c r="Q14" s="358" t="s">
        <v>242</v>
      </c>
      <c r="R14" s="358" t="s">
        <v>242</v>
      </c>
      <c r="S14" s="358" t="s">
        <v>242</v>
      </c>
      <c r="U14" s="132"/>
    </row>
    <row r="15" spans="1:21" ht="13" customHeight="1">
      <c r="A15" s="124"/>
      <c r="B15" s="28" t="s">
        <v>31</v>
      </c>
      <c r="C15" s="358">
        <v>1</v>
      </c>
      <c r="D15" s="358">
        <v>6</v>
      </c>
      <c r="E15" s="358">
        <v>5</v>
      </c>
      <c r="F15" s="358">
        <v>7</v>
      </c>
      <c r="G15" s="358">
        <v>5</v>
      </c>
      <c r="H15" s="358">
        <v>4</v>
      </c>
      <c r="I15" s="358">
        <v>5</v>
      </c>
      <c r="J15" s="358">
        <v>8</v>
      </c>
      <c r="K15" s="358">
        <v>4</v>
      </c>
      <c r="L15" s="358">
        <v>4</v>
      </c>
      <c r="M15" s="358">
        <v>5</v>
      </c>
      <c r="N15" s="358">
        <v>33</v>
      </c>
      <c r="O15" s="358">
        <v>31</v>
      </c>
      <c r="P15" s="358">
        <v>35</v>
      </c>
      <c r="Q15" s="358">
        <v>29</v>
      </c>
      <c r="R15" s="358">
        <v>26.269336800000001</v>
      </c>
      <c r="S15" s="358">
        <v>29.676598560000002</v>
      </c>
      <c r="U15" s="132"/>
    </row>
    <row r="16" spans="1:21" ht="13" customHeight="1">
      <c r="A16" s="124"/>
      <c r="B16" s="28" t="s">
        <v>32</v>
      </c>
      <c r="C16" s="358">
        <v>0</v>
      </c>
      <c r="D16" s="358">
        <v>0</v>
      </c>
      <c r="E16" s="358" t="s">
        <v>242</v>
      </c>
      <c r="F16" s="358" t="s">
        <v>242</v>
      </c>
      <c r="G16" s="358" t="s">
        <v>242</v>
      </c>
      <c r="H16" s="358" t="s">
        <v>242</v>
      </c>
      <c r="I16" s="358" t="s">
        <v>242</v>
      </c>
      <c r="J16" s="358" t="s">
        <v>242</v>
      </c>
      <c r="K16" s="358" t="s">
        <v>242</v>
      </c>
      <c r="L16" s="358" t="s">
        <v>242</v>
      </c>
      <c r="M16" s="358" t="s">
        <v>242</v>
      </c>
      <c r="N16" s="358" t="s">
        <v>242</v>
      </c>
      <c r="O16" s="358" t="s">
        <v>242</v>
      </c>
      <c r="P16" s="358" t="s">
        <v>242</v>
      </c>
      <c r="Q16" s="358" t="s">
        <v>242</v>
      </c>
      <c r="R16" s="358" t="s">
        <v>242</v>
      </c>
      <c r="S16" s="358">
        <v>0</v>
      </c>
      <c r="U16" s="132"/>
    </row>
    <row r="17" spans="1:21" ht="13" customHeight="1">
      <c r="A17" s="124"/>
      <c r="B17" s="28" t="s">
        <v>33</v>
      </c>
      <c r="C17" s="358">
        <v>2</v>
      </c>
      <c r="D17" s="358">
        <v>2</v>
      </c>
      <c r="E17" s="358">
        <v>1</v>
      </c>
      <c r="F17" s="358">
        <v>2</v>
      </c>
      <c r="G17" s="358">
        <v>0.2</v>
      </c>
      <c r="H17" s="358">
        <v>0</v>
      </c>
      <c r="I17" s="358" t="s">
        <v>242</v>
      </c>
      <c r="J17" s="358">
        <v>1.2</v>
      </c>
      <c r="K17" s="358">
        <v>0.5</v>
      </c>
      <c r="L17" s="358">
        <v>1</v>
      </c>
      <c r="M17" s="358">
        <v>2</v>
      </c>
      <c r="N17" s="358">
        <v>5</v>
      </c>
      <c r="O17" s="358">
        <v>6</v>
      </c>
      <c r="P17" s="358">
        <v>6</v>
      </c>
      <c r="Q17" s="358">
        <v>4</v>
      </c>
      <c r="R17" s="358">
        <v>4.4350351999999988</v>
      </c>
      <c r="S17" s="358">
        <v>4.6893272800000005</v>
      </c>
      <c r="U17" s="132"/>
    </row>
    <row r="18" spans="1:21" ht="13" customHeight="1">
      <c r="A18" s="124"/>
      <c r="B18" s="28" t="s">
        <v>34</v>
      </c>
      <c r="C18" s="358">
        <v>47</v>
      </c>
      <c r="D18" s="358">
        <v>49</v>
      </c>
      <c r="E18" s="358">
        <v>76</v>
      </c>
      <c r="F18" s="358">
        <v>70</v>
      </c>
      <c r="G18" s="358">
        <v>77</v>
      </c>
      <c r="H18" s="358">
        <v>89</v>
      </c>
      <c r="I18" s="358">
        <v>109</v>
      </c>
      <c r="J18" s="358">
        <v>108</v>
      </c>
      <c r="K18" s="358">
        <v>130</v>
      </c>
      <c r="L18" s="358">
        <v>124</v>
      </c>
      <c r="M18" s="358">
        <v>149</v>
      </c>
      <c r="N18" s="358">
        <v>178</v>
      </c>
      <c r="O18" s="358">
        <v>162</v>
      </c>
      <c r="P18" s="358">
        <v>177</v>
      </c>
      <c r="Q18" s="358">
        <v>188</v>
      </c>
      <c r="R18" s="358">
        <v>181.90087574399999</v>
      </c>
      <c r="S18" s="358">
        <v>193.45669408800001</v>
      </c>
      <c r="U18" s="132"/>
    </row>
    <row r="19" spans="1:21" ht="13" customHeight="1">
      <c r="A19" s="124"/>
      <c r="B19" s="28" t="s">
        <v>35</v>
      </c>
      <c r="C19" s="358">
        <v>44</v>
      </c>
      <c r="D19" s="358">
        <v>45</v>
      </c>
      <c r="E19" s="358">
        <v>33</v>
      </c>
      <c r="F19" s="358">
        <v>82</v>
      </c>
      <c r="G19" s="358">
        <v>84</v>
      </c>
      <c r="H19" s="358">
        <v>80</v>
      </c>
      <c r="I19" s="358">
        <v>116</v>
      </c>
      <c r="J19" s="358">
        <v>120</v>
      </c>
      <c r="K19" s="358">
        <v>102</v>
      </c>
      <c r="L19" s="358">
        <v>139</v>
      </c>
      <c r="M19" s="358">
        <v>118</v>
      </c>
      <c r="N19" s="358">
        <v>125</v>
      </c>
      <c r="O19" s="358">
        <v>141</v>
      </c>
      <c r="P19" s="358">
        <v>188</v>
      </c>
      <c r="Q19" s="358">
        <v>149</v>
      </c>
      <c r="R19" s="358">
        <v>154.5750864</v>
      </c>
      <c r="S19" s="358">
        <v>166.04345520000001</v>
      </c>
      <c r="U19" s="132"/>
    </row>
    <row r="20" spans="1:21" ht="13" customHeight="1">
      <c r="A20" s="124"/>
      <c r="B20" s="28" t="s">
        <v>36</v>
      </c>
      <c r="C20" s="358">
        <v>229</v>
      </c>
      <c r="D20" s="358">
        <v>167</v>
      </c>
      <c r="E20" s="358">
        <v>135</v>
      </c>
      <c r="F20" s="358">
        <v>73</v>
      </c>
      <c r="G20" s="358">
        <v>122</v>
      </c>
      <c r="H20" s="358">
        <v>119</v>
      </c>
      <c r="I20" s="358">
        <v>140</v>
      </c>
      <c r="J20" s="358">
        <v>168</v>
      </c>
      <c r="K20" s="358">
        <v>100</v>
      </c>
      <c r="L20" s="358">
        <v>69</v>
      </c>
      <c r="M20" s="358">
        <v>94</v>
      </c>
      <c r="N20" s="358">
        <v>117</v>
      </c>
      <c r="O20" s="358">
        <v>152</v>
      </c>
      <c r="P20" s="358">
        <v>164</v>
      </c>
      <c r="Q20" s="358">
        <v>104</v>
      </c>
      <c r="R20" s="358">
        <v>101.8179188</v>
      </c>
      <c r="S20" s="358">
        <v>99.685661400000001</v>
      </c>
      <c r="U20" s="132"/>
    </row>
    <row r="21" spans="1:21" ht="13" customHeight="1">
      <c r="A21" s="124"/>
      <c r="B21" s="28" t="s">
        <v>37</v>
      </c>
      <c r="C21" s="358">
        <v>228</v>
      </c>
      <c r="D21" s="358">
        <v>292</v>
      </c>
      <c r="E21" s="358">
        <v>346</v>
      </c>
      <c r="F21" s="358">
        <v>362</v>
      </c>
      <c r="G21" s="358">
        <v>444</v>
      </c>
      <c r="H21" s="358">
        <v>408</v>
      </c>
      <c r="I21" s="358">
        <v>413</v>
      </c>
      <c r="J21" s="358">
        <v>385</v>
      </c>
      <c r="K21" s="358">
        <v>370</v>
      </c>
      <c r="L21" s="358">
        <v>415</v>
      </c>
      <c r="M21" s="358">
        <v>296</v>
      </c>
      <c r="N21" s="358">
        <v>277</v>
      </c>
      <c r="O21" s="358">
        <v>209</v>
      </c>
      <c r="P21" s="358">
        <v>186</v>
      </c>
      <c r="Q21" s="358">
        <v>183</v>
      </c>
      <c r="R21" s="358">
        <v>147.56533999999999</v>
      </c>
      <c r="S21" s="358">
        <v>123.34358999999999</v>
      </c>
      <c r="U21" s="132"/>
    </row>
    <row r="22" spans="1:21" ht="13" customHeight="1">
      <c r="A22" s="124"/>
      <c r="B22" s="28" t="s">
        <v>38</v>
      </c>
      <c r="C22" s="358">
        <v>11</v>
      </c>
      <c r="D22" s="358">
        <v>14</v>
      </c>
      <c r="E22" s="358">
        <v>18</v>
      </c>
      <c r="F22" s="358">
        <v>22</v>
      </c>
      <c r="G22" s="358">
        <v>8</v>
      </c>
      <c r="H22" s="358">
        <v>33</v>
      </c>
      <c r="I22" s="358">
        <v>108</v>
      </c>
      <c r="J22" s="358">
        <v>98</v>
      </c>
      <c r="K22" s="358">
        <v>49</v>
      </c>
      <c r="L22" s="358">
        <v>41</v>
      </c>
      <c r="M22" s="358">
        <v>76</v>
      </c>
      <c r="N22" s="358">
        <v>55</v>
      </c>
      <c r="O22" s="358">
        <v>78</v>
      </c>
      <c r="P22" s="358">
        <v>83</v>
      </c>
      <c r="Q22" s="358">
        <v>77</v>
      </c>
      <c r="R22" s="358">
        <v>67.145994999999999</v>
      </c>
      <c r="S22" s="358">
        <v>57.480685999999999</v>
      </c>
      <c r="U22" s="132"/>
    </row>
    <row r="23" spans="1:21" ht="13" customHeight="1">
      <c r="A23" s="124"/>
      <c r="B23" s="28" t="s">
        <v>39</v>
      </c>
      <c r="C23" s="358">
        <v>12</v>
      </c>
      <c r="D23" s="358">
        <v>10</v>
      </c>
      <c r="E23" s="358">
        <v>22</v>
      </c>
      <c r="F23" s="358">
        <v>6</v>
      </c>
      <c r="G23" s="358">
        <v>3</v>
      </c>
      <c r="H23" s="358">
        <v>29</v>
      </c>
      <c r="I23" s="358">
        <v>20</v>
      </c>
      <c r="J23" s="358">
        <v>47</v>
      </c>
      <c r="K23" s="358">
        <v>31</v>
      </c>
      <c r="L23" s="358">
        <v>26</v>
      </c>
      <c r="M23" s="358">
        <v>71</v>
      </c>
      <c r="N23" s="358">
        <v>60</v>
      </c>
      <c r="O23" s="358">
        <v>63</v>
      </c>
      <c r="P23" s="358">
        <v>119</v>
      </c>
      <c r="Q23" s="358">
        <v>109</v>
      </c>
      <c r="R23" s="358">
        <v>100.87834000000001</v>
      </c>
      <c r="S23" s="358">
        <v>117.18574560000002</v>
      </c>
      <c r="U23" s="132"/>
    </row>
    <row r="24" spans="1:21" ht="13" customHeight="1">
      <c r="A24" s="124"/>
      <c r="B24" s="28" t="s">
        <v>40</v>
      </c>
      <c r="C24" s="358">
        <v>124</v>
      </c>
      <c r="D24" s="358">
        <v>92</v>
      </c>
      <c r="E24" s="358">
        <v>110</v>
      </c>
      <c r="F24" s="358">
        <v>104</v>
      </c>
      <c r="G24" s="358">
        <v>126</v>
      </c>
      <c r="H24" s="358">
        <v>86</v>
      </c>
      <c r="I24" s="358">
        <v>139</v>
      </c>
      <c r="J24" s="358">
        <v>157</v>
      </c>
      <c r="K24" s="358">
        <v>173</v>
      </c>
      <c r="L24" s="358">
        <v>139</v>
      </c>
      <c r="M24" s="358">
        <v>133</v>
      </c>
      <c r="N24" s="358">
        <v>164</v>
      </c>
      <c r="O24" s="358">
        <v>154</v>
      </c>
      <c r="P24" s="358">
        <v>180</v>
      </c>
      <c r="Q24" s="358">
        <v>219</v>
      </c>
      <c r="R24" s="358">
        <v>169.05960000000002</v>
      </c>
      <c r="S24" s="358">
        <v>149.62766000000002</v>
      </c>
      <c r="U24" s="132"/>
    </row>
    <row r="25" spans="1:21" ht="13" customHeight="1">
      <c r="A25" s="124"/>
      <c r="B25" s="28" t="s">
        <v>41</v>
      </c>
      <c r="C25" s="358">
        <v>186</v>
      </c>
      <c r="D25" s="358">
        <v>181</v>
      </c>
      <c r="E25" s="358">
        <v>207</v>
      </c>
      <c r="F25" s="358">
        <v>206</v>
      </c>
      <c r="G25" s="358">
        <v>142</v>
      </c>
      <c r="H25" s="358">
        <v>135</v>
      </c>
      <c r="I25" s="358">
        <v>220</v>
      </c>
      <c r="J25" s="358">
        <v>156</v>
      </c>
      <c r="K25" s="358">
        <v>154</v>
      </c>
      <c r="L25" s="358">
        <v>147</v>
      </c>
      <c r="M25" s="358">
        <v>138</v>
      </c>
      <c r="N25" s="358">
        <v>122</v>
      </c>
      <c r="O25" s="358">
        <v>91</v>
      </c>
      <c r="P25" s="358">
        <v>81</v>
      </c>
      <c r="Q25" s="358">
        <v>80</v>
      </c>
      <c r="R25" s="358">
        <v>78.471554999999995</v>
      </c>
      <c r="S25" s="358">
        <v>76.699483999999998</v>
      </c>
      <c r="U25" s="132"/>
    </row>
    <row r="26" spans="1:21" ht="13" customHeight="1">
      <c r="A26" s="124"/>
      <c r="B26" s="28" t="s">
        <v>44</v>
      </c>
      <c r="C26" s="358">
        <v>318</v>
      </c>
      <c r="D26" s="358">
        <v>217</v>
      </c>
      <c r="E26" s="358">
        <v>464</v>
      </c>
      <c r="F26" s="358">
        <v>528</v>
      </c>
      <c r="G26" s="358">
        <v>736</v>
      </c>
      <c r="H26" s="358">
        <v>659</v>
      </c>
      <c r="I26" s="358">
        <v>637</v>
      </c>
      <c r="J26" s="358">
        <v>727</v>
      </c>
      <c r="K26" s="358">
        <v>583</v>
      </c>
      <c r="L26" s="358">
        <v>598</v>
      </c>
      <c r="M26" s="358">
        <v>605</v>
      </c>
      <c r="N26" s="358">
        <v>621</v>
      </c>
      <c r="O26" s="358">
        <v>569</v>
      </c>
      <c r="P26" s="358">
        <v>694</v>
      </c>
      <c r="Q26" s="358">
        <v>634</v>
      </c>
      <c r="R26" s="358">
        <v>618.92586000000006</v>
      </c>
      <c r="S26" s="358">
        <v>677.30735520000007</v>
      </c>
      <c r="U26" s="132"/>
    </row>
    <row r="27" spans="1:21" ht="13" customHeight="1">
      <c r="A27" s="124"/>
      <c r="B27" s="28" t="s">
        <v>45</v>
      </c>
      <c r="C27" s="358">
        <v>2370</v>
      </c>
      <c r="D27" s="358">
        <v>2413</v>
      </c>
      <c r="E27" s="358">
        <v>2450</v>
      </c>
      <c r="F27" s="358">
        <v>2540</v>
      </c>
      <c r="G27" s="358">
        <v>2620</v>
      </c>
      <c r="H27" s="358">
        <v>2691</v>
      </c>
      <c r="I27" s="358">
        <v>2736</v>
      </c>
      <c r="J27" s="358">
        <v>2805</v>
      </c>
      <c r="K27" s="358">
        <v>2707</v>
      </c>
      <c r="L27" s="358">
        <v>2764</v>
      </c>
      <c r="M27" s="358">
        <v>2732</v>
      </c>
      <c r="N27" s="358">
        <v>2733</v>
      </c>
      <c r="O27" s="358">
        <v>2642</v>
      </c>
      <c r="P27" s="358">
        <v>2644</v>
      </c>
      <c r="Q27" s="358">
        <v>2660</v>
      </c>
      <c r="R27" s="358">
        <v>2682.0003000000002</v>
      </c>
      <c r="S27" s="358">
        <v>2691.4441500000003</v>
      </c>
      <c r="U27" s="132"/>
    </row>
    <row r="28" spans="1:21" ht="13" customHeight="1">
      <c r="A28" s="124"/>
      <c r="B28" s="123" t="s">
        <v>46</v>
      </c>
      <c r="C28" s="358">
        <v>0</v>
      </c>
      <c r="D28" s="358">
        <v>0</v>
      </c>
      <c r="E28" s="358" t="s">
        <v>242</v>
      </c>
      <c r="F28" s="358" t="s">
        <v>242</v>
      </c>
      <c r="G28" s="358" t="s">
        <v>242</v>
      </c>
      <c r="H28" s="358" t="s">
        <v>242</v>
      </c>
      <c r="I28" s="358" t="s">
        <v>242</v>
      </c>
      <c r="J28" s="358" t="s">
        <v>242</v>
      </c>
      <c r="K28" s="358" t="s">
        <v>242</v>
      </c>
      <c r="L28" s="358" t="s">
        <v>242</v>
      </c>
      <c r="M28" s="358" t="s">
        <v>242</v>
      </c>
      <c r="N28" s="358" t="s">
        <v>242</v>
      </c>
      <c r="O28" s="358" t="s">
        <v>242</v>
      </c>
      <c r="P28" s="358" t="s">
        <v>242</v>
      </c>
      <c r="Q28" s="358" t="s">
        <v>242</v>
      </c>
      <c r="R28" s="358" t="s">
        <v>242</v>
      </c>
      <c r="S28" s="358" t="s">
        <v>242</v>
      </c>
      <c r="U28" s="132"/>
    </row>
    <row r="29" spans="1:21" ht="13" customHeight="1">
      <c r="A29" s="124"/>
      <c r="B29" s="29" t="s">
        <v>47</v>
      </c>
      <c r="C29" s="358">
        <v>0</v>
      </c>
      <c r="D29" s="358">
        <v>0</v>
      </c>
      <c r="E29" s="358" t="s">
        <v>242</v>
      </c>
      <c r="F29" s="358" t="s">
        <v>242</v>
      </c>
      <c r="G29" s="358" t="s">
        <v>242</v>
      </c>
      <c r="H29" s="358" t="s">
        <v>242</v>
      </c>
      <c r="I29" s="358" t="s">
        <v>242</v>
      </c>
      <c r="J29" s="358" t="s">
        <v>242</v>
      </c>
      <c r="K29" s="358" t="s">
        <v>242</v>
      </c>
      <c r="L29" s="358" t="s">
        <v>242</v>
      </c>
      <c r="M29" s="358" t="s">
        <v>242</v>
      </c>
      <c r="N29" s="358" t="s">
        <v>242</v>
      </c>
      <c r="O29" s="358" t="s">
        <v>242</v>
      </c>
      <c r="P29" s="358" t="s">
        <v>242</v>
      </c>
      <c r="Q29" s="358" t="s">
        <v>242</v>
      </c>
      <c r="R29" s="358" t="s">
        <v>242</v>
      </c>
      <c r="S29" s="358" t="s">
        <v>242</v>
      </c>
      <c r="U29" s="132"/>
    </row>
    <row r="30" spans="1:21" ht="13" customHeight="1">
      <c r="A30" s="124"/>
      <c r="B30" s="28" t="s">
        <v>48</v>
      </c>
      <c r="C30" s="358">
        <v>0</v>
      </c>
      <c r="D30" s="358">
        <v>0</v>
      </c>
      <c r="E30" s="358" t="s">
        <v>242</v>
      </c>
      <c r="F30" s="358" t="s">
        <v>242</v>
      </c>
      <c r="G30" s="358" t="s">
        <v>242</v>
      </c>
      <c r="H30" s="358" t="s">
        <v>242</v>
      </c>
      <c r="I30" s="358" t="s">
        <v>242</v>
      </c>
      <c r="J30" s="358" t="s">
        <v>242</v>
      </c>
      <c r="K30" s="358" t="s">
        <v>242</v>
      </c>
      <c r="L30" s="358" t="s">
        <v>242</v>
      </c>
      <c r="M30" s="358" t="s">
        <v>242</v>
      </c>
      <c r="N30" s="358" t="s">
        <v>242</v>
      </c>
      <c r="O30" s="358" t="s">
        <v>242</v>
      </c>
      <c r="P30" s="358" t="s">
        <v>242</v>
      </c>
      <c r="Q30" s="358" t="s">
        <v>242</v>
      </c>
      <c r="R30" s="358" t="s">
        <v>242</v>
      </c>
      <c r="S30" s="358" t="s">
        <v>242</v>
      </c>
      <c r="U30" s="132"/>
    </row>
    <row r="31" spans="1:21" ht="13" customHeight="1" thickBot="1">
      <c r="A31" s="130"/>
      <c r="B31" s="775" t="s">
        <v>49</v>
      </c>
      <c r="C31" s="777">
        <v>0</v>
      </c>
      <c r="D31" s="777">
        <v>0</v>
      </c>
      <c r="E31" s="777" t="s">
        <v>242</v>
      </c>
      <c r="F31" s="777" t="s">
        <v>242</v>
      </c>
      <c r="G31" s="777" t="s">
        <v>242</v>
      </c>
      <c r="H31" s="777" t="s">
        <v>242</v>
      </c>
      <c r="I31" s="777" t="s">
        <v>242</v>
      </c>
      <c r="J31" s="777" t="s">
        <v>242</v>
      </c>
      <c r="K31" s="777" t="s">
        <v>242</v>
      </c>
      <c r="L31" s="777" t="s">
        <v>242</v>
      </c>
      <c r="M31" s="777" t="s">
        <v>242</v>
      </c>
      <c r="N31" s="777" t="s">
        <v>242</v>
      </c>
      <c r="O31" s="777" t="s">
        <v>242</v>
      </c>
      <c r="P31" s="777" t="s">
        <v>242</v>
      </c>
      <c r="Q31" s="777" t="s">
        <v>242</v>
      </c>
      <c r="R31" s="777" t="s">
        <v>242</v>
      </c>
      <c r="S31" s="777" t="s">
        <v>242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3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4" width="8.19921875" style="123" customWidth="1"/>
    <col min="25" max="16384" width="7" style="123"/>
  </cols>
  <sheetData>
    <row r="2" spans="1:19" ht="13" customHeight="1">
      <c r="A2" s="343" t="s">
        <v>436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>
        <v>11.5</v>
      </c>
      <c r="D6" s="768">
        <v>16.96</v>
      </c>
      <c r="E6" s="768">
        <v>18.39</v>
      </c>
      <c r="F6" s="768">
        <v>18.7</v>
      </c>
      <c r="G6" s="768">
        <v>12.17</v>
      </c>
      <c r="H6" s="768">
        <v>12.86</v>
      </c>
      <c r="I6" s="768">
        <v>14.69</v>
      </c>
      <c r="J6" s="768">
        <v>14.8</v>
      </c>
      <c r="K6" s="768">
        <v>16.07</v>
      </c>
      <c r="L6" s="768">
        <v>17.100000000000001</v>
      </c>
      <c r="M6" s="768">
        <v>17.850000000000001</v>
      </c>
      <c r="N6" s="768">
        <v>17.2</v>
      </c>
      <c r="O6" s="768">
        <v>17.39</v>
      </c>
      <c r="P6" s="768">
        <v>17.489999999999998</v>
      </c>
      <c r="Q6" s="768">
        <v>16.05</v>
      </c>
      <c r="R6" s="768">
        <v>13.607114767333298</v>
      </c>
      <c r="S6" s="768">
        <v>14.433767686073258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 t="s">
        <v>75</v>
      </c>
      <c r="D8" s="356" t="s">
        <v>75</v>
      </c>
      <c r="E8" s="356" t="s">
        <v>75</v>
      </c>
      <c r="F8" s="356" t="s">
        <v>75</v>
      </c>
      <c r="G8" s="356" t="s">
        <v>75</v>
      </c>
      <c r="H8" s="356" t="s">
        <v>75</v>
      </c>
      <c r="I8" s="356" t="s">
        <v>75</v>
      </c>
      <c r="J8" s="356" t="s">
        <v>75</v>
      </c>
      <c r="K8" s="356" t="s">
        <v>75</v>
      </c>
      <c r="L8" s="356" t="s">
        <v>75</v>
      </c>
      <c r="M8" s="356" t="s">
        <v>75</v>
      </c>
      <c r="N8" s="356" t="s">
        <v>75</v>
      </c>
      <c r="O8" s="356" t="s">
        <v>75</v>
      </c>
      <c r="P8" s="356" t="s">
        <v>75</v>
      </c>
      <c r="Q8" s="356" t="s">
        <v>75</v>
      </c>
      <c r="R8" s="356" t="s">
        <v>75</v>
      </c>
      <c r="S8" s="356" t="s">
        <v>75</v>
      </c>
    </row>
    <row r="9" spans="1:19" ht="13" customHeight="1">
      <c r="A9" s="124"/>
      <c r="B9" s="28" t="s">
        <v>22</v>
      </c>
      <c r="C9" s="356" t="s">
        <v>75</v>
      </c>
      <c r="D9" s="356" t="s">
        <v>75</v>
      </c>
      <c r="E9" s="356" t="s">
        <v>75</v>
      </c>
      <c r="F9" s="356" t="s">
        <v>75</v>
      </c>
      <c r="G9" s="356" t="s">
        <v>75</v>
      </c>
      <c r="H9" s="356" t="s">
        <v>75</v>
      </c>
      <c r="I9" s="356" t="s">
        <v>75</v>
      </c>
      <c r="J9" s="356" t="s">
        <v>75</v>
      </c>
      <c r="K9" s="356" t="s">
        <v>75</v>
      </c>
      <c r="L9" s="356" t="s">
        <v>75</v>
      </c>
      <c r="M9" s="356">
        <v>12.17</v>
      </c>
      <c r="N9" s="356" t="s">
        <v>75</v>
      </c>
      <c r="O9" s="356">
        <v>12</v>
      </c>
      <c r="P9" s="356" t="s">
        <v>75</v>
      </c>
      <c r="Q9" s="356">
        <v>12.84</v>
      </c>
      <c r="R9" s="356">
        <v>12.620642351654189</v>
      </c>
      <c r="S9" s="356">
        <v>12.377325920091716</v>
      </c>
    </row>
    <row r="10" spans="1:19" ht="13" customHeight="1">
      <c r="A10" s="124"/>
      <c r="B10" s="28" t="s">
        <v>23</v>
      </c>
      <c r="C10" s="356" t="s">
        <v>75</v>
      </c>
      <c r="D10" s="356" t="s">
        <v>75</v>
      </c>
      <c r="E10" s="356" t="s">
        <v>75</v>
      </c>
      <c r="F10" s="356" t="s">
        <v>75</v>
      </c>
      <c r="G10" s="356" t="s">
        <v>75</v>
      </c>
      <c r="H10" s="356" t="s">
        <v>75</v>
      </c>
      <c r="I10" s="356" t="s">
        <v>75</v>
      </c>
      <c r="J10" s="356" t="s">
        <v>75</v>
      </c>
      <c r="K10" s="356" t="s">
        <v>75</v>
      </c>
      <c r="L10" s="356" t="s">
        <v>75</v>
      </c>
      <c r="M10" s="356" t="s">
        <v>75</v>
      </c>
      <c r="N10" s="356" t="s">
        <v>75</v>
      </c>
      <c r="O10" s="356" t="s">
        <v>75</v>
      </c>
      <c r="P10" s="356" t="s">
        <v>75</v>
      </c>
      <c r="Q10" s="356" t="s">
        <v>75</v>
      </c>
      <c r="R10" s="356" t="s">
        <v>75</v>
      </c>
      <c r="S10" s="356" t="s">
        <v>75</v>
      </c>
    </row>
    <row r="11" spans="1:19" ht="13" customHeight="1">
      <c r="A11" s="124"/>
      <c r="B11" s="28" t="s">
        <v>24</v>
      </c>
      <c r="C11" s="356">
        <v>11.35</v>
      </c>
      <c r="D11" s="356">
        <v>11.12</v>
      </c>
      <c r="E11" s="356">
        <v>11.55</v>
      </c>
      <c r="F11" s="356">
        <v>13.39</v>
      </c>
      <c r="G11" s="356">
        <v>11.59</v>
      </c>
      <c r="H11" s="356">
        <v>11.73</v>
      </c>
      <c r="I11" s="356">
        <v>12.32</v>
      </c>
      <c r="J11" s="356">
        <v>17.940000000000001</v>
      </c>
      <c r="K11" s="356">
        <v>20.82</v>
      </c>
      <c r="L11" s="356">
        <v>10.36</v>
      </c>
      <c r="M11" s="356">
        <v>12.37</v>
      </c>
      <c r="N11" s="356">
        <v>12.11</v>
      </c>
      <c r="O11" s="356">
        <v>12.52</v>
      </c>
      <c r="P11" s="356">
        <v>12.39</v>
      </c>
      <c r="Q11" s="356">
        <v>13.17</v>
      </c>
      <c r="R11" s="356">
        <v>13.17487938179265</v>
      </c>
      <c r="S11" s="356">
        <v>13.28702477662347</v>
      </c>
    </row>
    <row r="12" spans="1:19" ht="13" customHeight="1">
      <c r="A12" s="124"/>
      <c r="B12" s="28" t="s">
        <v>25</v>
      </c>
      <c r="C12" s="356">
        <v>11.04</v>
      </c>
      <c r="D12" s="356">
        <v>12.14</v>
      </c>
      <c r="E12" s="356">
        <v>15.45</v>
      </c>
      <c r="F12" s="356">
        <v>17.66</v>
      </c>
      <c r="G12" s="356">
        <v>13.25</v>
      </c>
      <c r="H12" s="356" t="s">
        <v>75</v>
      </c>
      <c r="I12" s="356" t="s">
        <v>75</v>
      </c>
      <c r="J12" s="356" t="s">
        <v>75</v>
      </c>
      <c r="K12" s="356" t="s">
        <v>75</v>
      </c>
      <c r="L12" s="356" t="s">
        <v>75</v>
      </c>
      <c r="M12" s="356" t="s">
        <v>75</v>
      </c>
      <c r="N12" s="356" t="s">
        <v>75</v>
      </c>
      <c r="O12" s="356" t="s">
        <v>75</v>
      </c>
      <c r="P12" s="356" t="s">
        <v>75</v>
      </c>
      <c r="Q12" s="356" t="s">
        <v>75</v>
      </c>
      <c r="R12" s="356" t="s">
        <v>75</v>
      </c>
      <c r="S12" s="356" t="s">
        <v>75</v>
      </c>
    </row>
    <row r="13" spans="1:19" ht="13" customHeight="1">
      <c r="A13" s="124"/>
      <c r="B13" s="28" t="s">
        <v>29</v>
      </c>
      <c r="C13" s="356" t="s">
        <v>75</v>
      </c>
      <c r="D13" s="356" t="s">
        <v>75</v>
      </c>
      <c r="E13" s="356" t="s">
        <v>75</v>
      </c>
      <c r="F13" s="356" t="s">
        <v>75</v>
      </c>
      <c r="G13" s="356" t="s">
        <v>75</v>
      </c>
      <c r="H13" s="356" t="s">
        <v>75</v>
      </c>
      <c r="I13" s="356" t="s">
        <v>75</v>
      </c>
      <c r="J13" s="356" t="s">
        <v>75</v>
      </c>
      <c r="K13" s="356" t="s">
        <v>75</v>
      </c>
      <c r="L13" s="356" t="s">
        <v>75</v>
      </c>
      <c r="M13" s="356" t="s">
        <v>75</v>
      </c>
      <c r="N13" s="356" t="s">
        <v>75</v>
      </c>
      <c r="O13" s="356" t="s">
        <v>75</v>
      </c>
      <c r="P13" s="356" t="s">
        <v>75</v>
      </c>
      <c r="Q13" s="356" t="s">
        <v>75</v>
      </c>
      <c r="R13" s="356" t="s">
        <v>75</v>
      </c>
      <c r="S13" s="356" t="s">
        <v>75</v>
      </c>
    </row>
    <row r="14" spans="1:19" ht="13" customHeight="1">
      <c r="A14" s="124"/>
      <c r="B14" s="28" t="s">
        <v>30</v>
      </c>
      <c r="C14" s="356">
        <v>10.6</v>
      </c>
      <c r="D14" s="356">
        <v>12.58</v>
      </c>
      <c r="E14" s="356">
        <v>12.76</v>
      </c>
      <c r="F14" s="356">
        <v>14.22</v>
      </c>
      <c r="G14" s="356">
        <v>12.36</v>
      </c>
      <c r="H14" s="356">
        <v>12.14</v>
      </c>
      <c r="I14" s="356">
        <v>11.04</v>
      </c>
      <c r="J14" s="356">
        <v>13.25</v>
      </c>
      <c r="K14" s="356" t="s">
        <v>75</v>
      </c>
      <c r="L14" s="356" t="s">
        <v>75</v>
      </c>
      <c r="M14" s="356" t="s">
        <v>75</v>
      </c>
      <c r="N14" s="356" t="s">
        <v>75</v>
      </c>
      <c r="O14" s="356" t="s">
        <v>75</v>
      </c>
      <c r="P14" s="356" t="s">
        <v>75</v>
      </c>
      <c r="Q14" s="356" t="s">
        <v>75</v>
      </c>
      <c r="R14" s="356" t="s">
        <v>75</v>
      </c>
      <c r="S14" s="356" t="s">
        <v>75</v>
      </c>
    </row>
    <row r="15" spans="1:19" ht="13" customHeight="1">
      <c r="A15" s="124"/>
      <c r="B15" s="28" t="s">
        <v>31</v>
      </c>
      <c r="C15" s="356">
        <v>10.82</v>
      </c>
      <c r="D15" s="356">
        <v>10.71</v>
      </c>
      <c r="E15" s="356">
        <v>11.02</v>
      </c>
      <c r="F15" s="356">
        <v>11.56</v>
      </c>
      <c r="G15" s="356">
        <v>10.84</v>
      </c>
      <c r="H15" s="356">
        <v>12.45</v>
      </c>
      <c r="I15" s="356">
        <v>11.8</v>
      </c>
      <c r="J15" s="356">
        <v>13.52</v>
      </c>
      <c r="K15" s="356">
        <v>11.3</v>
      </c>
      <c r="L15" s="356">
        <v>14.51</v>
      </c>
      <c r="M15" s="356">
        <v>14.58</v>
      </c>
      <c r="N15" s="356">
        <v>14.74</v>
      </c>
      <c r="O15" s="356">
        <v>12.79</v>
      </c>
      <c r="P15" s="356">
        <v>14.04</v>
      </c>
      <c r="Q15" s="356">
        <v>14.06</v>
      </c>
      <c r="R15" s="356">
        <v>13.996677477966207</v>
      </c>
      <c r="S15" s="356">
        <v>13.222565140942217</v>
      </c>
    </row>
    <row r="16" spans="1:19" ht="13" customHeight="1">
      <c r="A16" s="124"/>
      <c r="B16" s="28" t="s">
        <v>32</v>
      </c>
      <c r="C16" s="356" t="s">
        <v>75</v>
      </c>
      <c r="D16" s="356" t="s">
        <v>75</v>
      </c>
      <c r="E16" s="356" t="s">
        <v>75</v>
      </c>
      <c r="F16" s="356" t="s">
        <v>75</v>
      </c>
      <c r="G16" s="356" t="s">
        <v>75</v>
      </c>
      <c r="H16" s="356" t="s">
        <v>75</v>
      </c>
      <c r="I16" s="356" t="s">
        <v>75</v>
      </c>
      <c r="J16" s="356" t="s">
        <v>75</v>
      </c>
      <c r="K16" s="356" t="s">
        <v>75</v>
      </c>
      <c r="L16" s="356" t="s">
        <v>75</v>
      </c>
      <c r="M16" s="356" t="s">
        <v>75</v>
      </c>
      <c r="N16" s="356" t="s">
        <v>75</v>
      </c>
      <c r="O16" s="356" t="s">
        <v>75</v>
      </c>
      <c r="P16" s="356" t="s">
        <v>75</v>
      </c>
      <c r="Q16" s="356" t="s">
        <v>75</v>
      </c>
      <c r="R16" s="356" t="s">
        <v>75</v>
      </c>
      <c r="S16" s="356" t="s">
        <v>75</v>
      </c>
    </row>
    <row r="17" spans="1:19" ht="13" customHeight="1">
      <c r="A17" s="124"/>
      <c r="B17" s="28" t="s">
        <v>33</v>
      </c>
      <c r="C17" s="356">
        <v>9.89</v>
      </c>
      <c r="D17" s="356">
        <v>9.93</v>
      </c>
      <c r="E17" s="356">
        <v>10.039999999999999</v>
      </c>
      <c r="F17" s="356">
        <v>10.27</v>
      </c>
      <c r="G17" s="356">
        <v>11.04</v>
      </c>
      <c r="H17" s="356">
        <v>9.93</v>
      </c>
      <c r="I17" s="356">
        <v>0</v>
      </c>
      <c r="J17" s="356">
        <v>14.46</v>
      </c>
      <c r="K17" s="356">
        <v>10.52</v>
      </c>
      <c r="L17" s="356">
        <v>12.44</v>
      </c>
      <c r="M17" s="356">
        <v>12.79</v>
      </c>
      <c r="N17" s="356">
        <v>12.1</v>
      </c>
      <c r="O17" s="356">
        <v>13.21</v>
      </c>
      <c r="P17" s="356">
        <v>13.43</v>
      </c>
      <c r="Q17" s="356">
        <v>13.66</v>
      </c>
      <c r="R17" s="356">
        <v>13.346950255752088</v>
      </c>
      <c r="S17" s="356">
        <v>13.556155107672989</v>
      </c>
    </row>
    <row r="18" spans="1:19" ht="13" customHeight="1">
      <c r="A18" s="124"/>
      <c r="B18" s="28" t="s">
        <v>34</v>
      </c>
      <c r="C18" s="356">
        <v>11.26</v>
      </c>
      <c r="D18" s="356">
        <v>11.43</v>
      </c>
      <c r="E18" s="356">
        <v>15.45</v>
      </c>
      <c r="F18" s="356">
        <v>13.25</v>
      </c>
      <c r="G18" s="356">
        <v>9.74</v>
      </c>
      <c r="H18" s="356">
        <v>10.07</v>
      </c>
      <c r="I18" s="356">
        <v>12.3</v>
      </c>
      <c r="J18" s="356">
        <v>13</v>
      </c>
      <c r="K18" s="356">
        <v>13.24</v>
      </c>
      <c r="L18" s="356">
        <v>15.12</v>
      </c>
      <c r="M18" s="356">
        <v>14.81</v>
      </c>
      <c r="N18" s="356">
        <v>12.47</v>
      </c>
      <c r="O18" s="356">
        <v>13.58</v>
      </c>
      <c r="P18" s="356">
        <v>13.49</v>
      </c>
      <c r="Q18" s="356">
        <v>13.5</v>
      </c>
      <c r="R18" s="356">
        <v>13.365669584817848</v>
      </c>
      <c r="S18" s="356">
        <v>13.53465385272732</v>
      </c>
    </row>
    <row r="19" spans="1:19" ht="13" customHeight="1">
      <c r="A19" s="124"/>
      <c r="B19" s="28" t="s">
        <v>35</v>
      </c>
      <c r="C19" s="356">
        <v>11.74</v>
      </c>
      <c r="D19" s="356">
        <v>14.42</v>
      </c>
      <c r="E19" s="356">
        <v>14.86</v>
      </c>
      <c r="F19" s="356">
        <v>16.739999999999998</v>
      </c>
      <c r="G19" s="356">
        <v>10.18</v>
      </c>
      <c r="H19" s="356">
        <v>12.56</v>
      </c>
      <c r="I19" s="356">
        <v>11.69</v>
      </c>
      <c r="J19" s="356">
        <v>13.24</v>
      </c>
      <c r="K19" s="356">
        <v>14.18</v>
      </c>
      <c r="L19" s="356">
        <v>14.96</v>
      </c>
      <c r="M19" s="356">
        <v>14.67</v>
      </c>
      <c r="N19" s="356">
        <v>18.649999999999999</v>
      </c>
      <c r="O19" s="356">
        <v>16.82</v>
      </c>
      <c r="P19" s="356">
        <v>15.98</v>
      </c>
      <c r="Q19" s="356">
        <v>15.55</v>
      </c>
      <c r="R19" s="356">
        <v>13.542822312395682</v>
      </c>
      <c r="S19" s="356">
        <v>13.89303091743375</v>
      </c>
    </row>
    <row r="20" spans="1:19" ht="13" customHeight="1">
      <c r="A20" s="124"/>
      <c r="B20" s="28" t="s">
        <v>36</v>
      </c>
      <c r="C20" s="356">
        <v>9.85</v>
      </c>
      <c r="D20" s="356">
        <v>10.98</v>
      </c>
      <c r="E20" s="356">
        <v>12.3</v>
      </c>
      <c r="F20" s="356">
        <v>15.67</v>
      </c>
      <c r="G20" s="356">
        <v>7.76</v>
      </c>
      <c r="H20" s="356">
        <v>9.4</v>
      </c>
      <c r="I20" s="356">
        <v>13.46</v>
      </c>
      <c r="J20" s="356">
        <v>11.73</v>
      </c>
      <c r="K20" s="356">
        <v>11.5</v>
      </c>
      <c r="L20" s="356">
        <v>14.12</v>
      </c>
      <c r="M20" s="356">
        <v>14.51</v>
      </c>
      <c r="N20" s="356">
        <v>14.98</v>
      </c>
      <c r="O20" s="356">
        <v>16.79</v>
      </c>
      <c r="P20" s="356">
        <v>15.1</v>
      </c>
      <c r="Q20" s="356">
        <v>15.78</v>
      </c>
      <c r="R20" s="356">
        <v>14.051219375125189</v>
      </c>
      <c r="S20" s="356">
        <v>13.833069514700751</v>
      </c>
    </row>
    <row r="21" spans="1:19" ht="13" customHeight="1">
      <c r="A21" s="124"/>
      <c r="B21" s="28" t="s">
        <v>37</v>
      </c>
      <c r="C21" s="356">
        <v>10.98</v>
      </c>
      <c r="D21" s="356">
        <v>11.83</v>
      </c>
      <c r="E21" s="356">
        <v>14.9</v>
      </c>
      <c r="F21" s="356">
        <v>16.04</v>
      </c>
      <c r="G21" s="356">
        <v>9.52</v>
      </c>
      <c r="H21" s="356">
        <v>11.98</v>
      </c>
      <c r="I21" s="356">
        <v>13.8</v>
      </c>
      <c r="J21" s="356">
        <v>13.34</v>
      </c>
      <c r="K21" s="356">
        <v>11.94</v>
      </c>
      <c r="L21" s="356">
        <v>16.940000000000001</v>
      </c>
      <c r="M21" s="356">
        <v>16.93</v>
      </c>
      <c r="N21" s="356">
        <v>16.170000000000002</v>
      </c>
      <c r="O21" s="356">
        <v>16.38</v>
      </c>
      <c r="P21" s="356">
        <v>15.81</v>
      </c>
      <c r="Q21" s="356">
        <v>17.03</v>
      </c>
      <c r="R21" s="356">
        <v>13.962825292100458</v>
      </c>
      <c r="S21" s="356">
        <v>16.574307748185763</v>
      </c>
    </row>
    <row r="22" spans="1:19" ht="13" customHeight="1">
      <c r="A22" s="124"/>
      <c r="B22" s="28" t="s">
        <v>38</v>
      </c>
      <c r="C22" s="356">
        <v>11.23</v>
      </c>
      <c r="D22" s="356">
        <v>12.41</v>
      </c>
      <c r="E22" s="356">
        <v>13.35</v>
      </c>
      <c r="F22" s="356">
        <v>14</v>
      </c>
      <c r="G22" s="356">
        <v>9.7899999999999991</v>
      </c>
      <c r="H22" s="356">
        <v>12.56</v>
      </c>
      <c r="I22" s="356">
        <v>14.7</v>
      </c>
      <c r="J22" s="356">
        <v>13.58</v>
      </c>
      <c r="K22" s="356">
        <v>10.64</v>
      </c>
      <c r="L22" s="356">
        <v>13.26</v>
      </c>
      <c r="M22" s="356">
        <v>13.62</v>
      </c>
      <c r="N22" s="356">
        <v>13.74</v>
      </c>
      <c r="O22" s="356">
        <v>14.86</v>
      </c>
      <c r="P22" s="356">
        <v>14.59</v>
      </c>
      <c r="Q22" s="356">
        <v>15.08</v>
      </c>
      <c r="R22" s="356">
        <v>14.627359031312155</v>
      </c>
      <c r="S22" s="356">
        <v>14.737665111606734</v>
      </c>
    </row>
    <row r="23" spans="1:19" ht="13" customHeight="1">
      <c r="A23" s="124"/>
      <c r="B23" s="28" t="s">
        <v>39</v>
      </c>
      <c r="C23" s="356">
        <v>10.6</v>
      </c>
      <c r="D23" s="356">
        <v>11.26</v>
      </c>
      <c r="E23" s="356">
        <v>16.18</v>
      </c>
      <c r="F23" s="356">
        <v>15.45</v>
      </c>
      <c r="G23" s="356">
        <v>11.29</v>
      </c>
      <c r="H23" s="356">
        <v>10.01</v>
      </c>
      <c r="I23" s="356">
        <v>13.41</v>
      </c>
      <c r="J23" s="356">
        <v>11.35</v>
      </c>
      <c r="K23" s="356">
        <v>11.04</v>
      </c>
      <c r="L23" s="356">
        <v>12.8</v>
      </c>
      <c r="M23" s="356">
        <v>14.49</v>
      </c>
      <c r="N23" s="356">
        <v>13.75</v>
      </c>
      <c r="O23" s="356">
        <v>14.35</v>
      </c>
      <c r="P23" s="356">
        <v>14.59</v>
      </c>
      <c r="Q23" s="356">
        <v>15.43</v>
      </c>
      <c r="R23" s="356">
        <v>14.542830865819077</v>
      </c>
      <c r="S23" s="356">
        <v>14.695143356269357</v>
      </c>
    </row>
    <row r="24" spans="1:19" ht="13" customHeight="1">
      <c r="A24" s="124"/>
      <c r="B24" s="28" t="s">
        <v>40</v>
      </c>
      <c r="C24" s="356">
        <v>10.49</v>
      </c>
      <c r="D24" s="356">
        <v>10.24</v>
      </c>
      <c r="E24" s="356">
        <v>10.44</v>
      </c>
      <c r="F24" s="356">
        <v>11.84</v>
      </c>
      <c r="G24" s="356">
        <v>9.2899999999999991</v>
      </c>
      <c r="H24" s="356">
        <v>8.67</v>
      </c>
      <c r="I24" s="356">
        <v>11.73</v>
      </c>
      <c r="J24" s="356">
        <v>7.47</v>
      </c>
      <c r="K24" s="356">
        <v>12.79</v>
      </c>
      <c r="L24" s="356">
        <v>12.86</v>
      </c>
      <c r="M24" s="356">
        <v>13.01</v>
      </c>
      <c r="N24" s="356">
        <v>14.21</v>
      </c>
      <c r="O24" s="356">
        <v>11.18</v>
      </c>
      <c r="P24" s="356">
        <v>12.73</v>
      </c>
      <c r="Q24" s="356">
        <v>13</v>
      </c>
      <c r="R24" s="356">
        <v>12.944592720849148</v>
      </c>
      <c r="S24" s="356">
        <v>12.348314875157602</v>
      </c>
    </row>
    <row r="25" spans="1:19" ht="13" customHeight="1">
      <c r="A25" s="124"/>
      <c r="B25" s="123" t="s">
        <v>41</v>
      </c>
      <c r="C25" s="356">
        <v>9.82</v>
      </c>
      <c r="D25" s="356">
        <v>9.7200000000000006</v>
      </c>
      <c r="E25" s="356">
        <v>10.11</v>
      </c>
      <c r="F25" s="356">
        <v>11.28</v>
      </c>
      <c r="G25" s="356">
        <v>11.19</v>
      </c>
      <c r="H25" s="356">
        <v>11.32</v>
      </c>
      <c r="I25" s="356">
        <v>11.84</v>
      </c>
      <c r="J25" s="356">
        <v>11.88</v>
      </c>
      <c r="K25" s="356">
        <v>12.25</v>
      </c>
      <c r="L25" s="356">
        <v>13.41</v>
      </c>
      <c r="M25" s="356">
        <v>12.82</v>
      </c>
      <c r="N25" s="356">
        <v>12.74</v>
      </c>
      <c r="O25" s="356">
        <v>12.46</v>
      </c>
      <c r="P25" s="356">
        <v>12.51</v>
      </c>
      <c r="Q25" s="356">
        <v>12.55</v>
      </c>
      <c r="R25" s="356">
        <v>12.898931495006767</v>
      </c>
      <c r="S25" s="356">
        <v>12.568567538373035</v>
      </c>
    </row>
    <row r="26" spans="1:19" ht="13" customHeight="1">
      <c r="A26" s="124"/>
      <c r="B26" s="29" t="s">
        <v>44</v>
      </c>
      <c r="C26" s="356">
        <v>11.93</v>
      </c>
      <c r="D26" s="356">
        <v>12.26</v>
      </c>
      <c r="E26" s="356">
        <v>13.75</v>
      </c>
      <c r="F26" s="356">
        <v>14.91</v>
      </c>
      <c r="G26" s="356">
        <v>12.27</v>
      </c>
      <c r="H26" s="356">
        <v>13.19</v>
      </c>
      <c r="I26" s="356">
        <v>14.22</v>
      </c>
      <c r="J26" s="356">
        <v>15.28</v>
      </c>
      <c r="K26" s="356">
        <v>17.690000000000001</v>
      </c>
      <c r="L26" s="356">
        <v>17.899999999999999</v>
      </c>
      <c r="M26" s="356">
        <v>16.46</v>
      </c>
      <c r="N26" s="356">
        <v>14.68</v>
      </c>
      <c r="O26" s="356">
        <v>13.21</v>
      </c>
      <c r="P26" s="356">
        <v>14.6</v>
      </c>
      <c r="Q26" s="356">
        <v>14.44</v>
      </c>
      <c r="R26" s="356">
        <v>14.371595945314821</v>
      </c>
      <c r="S26" s="356">
        <v>14.77731445721278</v>
      </c>
    </row>
    <row r="27" spans="1:19" ht="13" customHeight="1">
      <c r="A27" s="124"/>
      <c r="B27" s="259" t="s">
        <v>45</v>
      </c>
      <c r="C27" s="356">
        <v>13.19</v>
      </c>
      <c r="D27" s="356">
        <v>13.8</v>
      </c>
      <c r="E27" s="356">
        <v>14.68</v>
      </c>
      <c r="F27" s="356">
        <v>15.76</v>
      </c>
      <c r="G27" s="356">
        <v>13.22</v>
      </c>
      <c r="H27" s="356">
        <v>13.99</v>
      </c>
      <c r="I27" s="356">
        <v>15.63</v>
      </c>
      <c r="J27" s="356">
        <v>15.86</v>
      </c>
      <c r="K27" s="356">
        <v>17.22</v>
      </c>
      <c r="L27" s="356">
        <v>17.78</v>
      </c>
      <c r="M27" s="356">
        <v>17.7</v>
      </c>
      <c r="N27" s="356">
        <v>18.809999999999999</v>
      </c>
      <c r="O27" s="356">
        <v>14.84</v>
      </c>
      <c r="P27" s="356">
        <v>19.68</v>
      </c>
      <c r="Q27" s="356">
        <v>17.03</v>
      </c>
      <c r="R27" s="356">
        <v>13.415722039322221</v>
      </c>
      <c r="S27" s="356">
        <v>14.542689172940579</v>
      </c>
    </row>
    <row r="28" spans="1:19" ht="13" customHeight="1">
      <c r="A28" s="58"/>
      <c r="B28" s="29" t="s">
        <v>46</v>
      </c>
      <c r="C28" s="356" t="s">
        <v>75</v>
      </c>
      <c r="D28" s="356" t="s">
        <v>75</v>
      </c>
      <c r="E28" s="356" t="s">
        <v>75</v>
      </c>
      <c r="F28" s="356" t="s">
        <v>75</v>
      </c>
      <c r="G28" s="356" t="s">
        <v>75</v>
      </c>
      <c r="H28" s="356" t="s">
        <v>75</v>
      </c>
      <c r="I28" s="356" t="s">
        <v>75</v>
      </c>
      <c r="J28" s="356" t="s">
        <v>75</v>
      </c>
      <c r="K28" s="356" t="s">
        <v>75</v>
      </c>
      <c r="L28" s="356" t="s">
        <v>75</v>
      </c>
      <c r="M28" s="356" t="s">
        <v>75</v>
      </c>
      <c r="N28" s="356" t="s">
        <v>75</v>
      </c>
      <c r="O28" s="356" t="s">
        <v>75</v>
      </c>
      <c r="P28" s="356" t="s">
        <v>75</v>
      </c>
      <c r="Q28" s="356" t="s">
        <v>75</v>
      </c>
      <c r="R28" s="356" t="s">
        <v>75</v>
      </c>
      <c r="S28" s="356" t="s">
        <v>75</v>
      </c>
    </row>
    <row r="29" spans="1:19" ht="13" customHeight="1">
      <c r="A29" s="59"/>
      <c r="B29" s="60" t="s">
        <v>47</v>
      </c>
      <c r="C29" s="356" t="s">
        <v>75</v>
      </c>
      <c r="D29" s="356" t="s">
        <v>75</v>
      </c>
      <c r="E29" s="356" t="s">
        <v>75</v>
      </c>
      <c r="F29" s="356" t="s">
        <v>75</v>
      </c>
      <c r="G29" s="356" t="s">
        <v>75</v>
      </c>
      <c r="H29" s="356" t="s">
        <v>75</v>
      </c>
      <c r="I29" s="356" t="s">
        <v>75</v>
      </c>
      <c r="J29" s="356" t="s">
        <v>75</v>
      </c>
      <c r="K29" s="356" t="s">
        <v>75</v>
      </c>
      <c r="L29" s="356" t="s">
        <v>75</v>
      </c>
      <c r="M29" s="356" t="s">
        <v>75</v>
      </c>
      <c r="N29" s="356" t="s">
        <v>75</v>
      </c>
      <c r="O29" s="356" t="s">
        <v>75</v>
      </c>
      <c r="P29" s="356" t="s">
        <v>75</v>
      </c>
      <c r="Q29" s="356" t="s">
        <v>75</v>
      </c>
      <c r="R29" s="356" t="s">
        <v>75</v>
      </c>
      <c r="S29" s="356" t="s">
        <v>75</v>
      </c>
    </row>
    <row r="30" spans="1:19" ht="13" customHeight="1">
      <c r="A30" s="69"/>
      <c r="B30" s="69" t="s">
        <v>48</v>
      </c>
      <c r="C30" s="356" t="s">
        <v>75</v>
      </c>
      <c r="D30" s="356" t="s">
        <v>75</v>
      </c>
      <c r="E30" s="356" t="s">
        <v>75</v>
      </c>
      <c r="F30" s="356" t="s">
        <v>75</v>
      </c>
      <c r="G30" s="356" t="s">
        <v>75</v>
      </c>
      <c r="H30" s="356" t="s">
        <v>75</v>
      </c>
      <c r="I30" s="356" t="s">
        <v>75</v>
      </c>
      <c r="J30" s="356" t="s">
        <v>75</v>
      </c>
      <c r="K30" s="356" t="s">
        <v>75</v>
      </c>
      <c r="L30" s="356" t="s">
        <v>75</v>
      </c>
      <c r="M30" s="356" t="s">
        <v>75</v>
      </c>
      <c r="N30" s="356" t="s">
        <v>75</v>
      </c>
      <c r="O30" s="356" t="s">
        <v>75</v>
      </c>
      <c r="P30" s="356" t="s">
        <v>75</v>
      </c>
      <c r="Q30" s="356" t="s">
        <v>75</v>
      </c>
      <c r="R30" s="356" t="s">
        <v>75</v>
      </c>
      <c r="S30" s="356" t="s">
        <v>75</v>
      </c>
    </row>
    <row r="31" spans="1:19" ht="13" customHeight="1" thickBot="1">
      <c r="A31" s="64"/>
      <c r="B31" s="773" t="s">
        <v>49</v>
      </c>
      <c r="C31" s="774" t="s">
        <v>75</v>
      </c>
      <c r="D31" s="774" t="s">
        <v>75</v>
      </c>
      <c r="E31" s="774" t="s">
        <v>75</v>
      </c>
      <c r="F31" s="774" t="s">
        <v>75</v>
      </c>
      <c r="G31" s="774" t="s">
        <v>75</v>
      </c>
      <c r="H31" s="774" t="s">
        <v>75</v>
      </c>
      <c r="I31" s="774" t="s">
        <v>75</v>
      </c>
      <c r="J31" s="774" t="s">
        <v>75</v>
      </c>
      <c r="K31" s="774" t="s">
        <v>75</v>
      </c>
      <c r="L31" s="774" t="s">
        <v>75</v>
      </c>
      <c r="M31" s="774" t="s">
        <v>75</v>
      </c>
      <c r="N31" s="774" t="s">
        <v>75</v>
      </c>
      <c r="O31" s="774" t="s">
        <v>75</v>
      </c>
      <c r="P31" s="774" t="s">
        <v>75</v>
      </c>
      <c r="Q31" s="774" t="s">
        <v>75</v>
      </c>
      <c r="R31" s="774" t="s">
        <v>75</v>
      </c>
      <c r="S31" s="774" t="s">
        <v>75</v>
      </c>
    </row>
    <row r="32" spans="1:19" ht="9" customHeight="1">
      <c r="A32" s="999" t="s">
        <v>538</v>
      </c>
      <c r="B32" s="1001"/>
      <c r="C32" s="1028"/>
      <c r="D32" s="1028"/>
      <c r="E32" s="1028"/>
      <c r="F32" s="1028"/>
      <c r="G32" s="1028"/>
      <c r="H32" s="1028"/>
      <c r="I32" s="1028"/>
      <c r="J32" s="339"/>
      <c r="K32" s="339"/>
      <c r="L32" s="339"/>
      <c r="M32" s="339"/>
      <c r="N32" s="339"/>
      <c r="O32" s="339"/>
      <c r="P32" s="339"/>
      <c r="Q32" s="339"/>
      <c r="R32" s="339"/>
      <c r="S32" s="339"/>
    </row>
    <row r="33" spans="1:19" ht="9" customHeight="1">
      <c r="A33" s="999" t="s">
        <v>367</v>
      </c>
      <c r="B33" s="1001"/>
      <c r="C33" s="1028"/>
      <c r="D33" s="1028"/>
      <c r="E33" s="1028"/>
      <c r="F33" s="1028"/>
      <c r="G33" s="1028"/>
      <c r="H33" s="1028"/>
      <c r="I33" s="1028"/>
      <c r="J33" s="339"/>
      <c r="K33" s="339"/>
      <c r="L33" s="339"/>
      <c r="M33" s="339"/>
      <c r="N33" s="339"/>
      <c r="O33" s="339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8"/>
      <c r="D34" s="1028"/>
      <c r="E34" s="1028"/>
      <c r="F34" s="1028"/>
      <c r="G34" s="1028"/>
      <c r="H34" s="1028"/>
      <c r="I34" s="1028"/>
      <c r="J34" s="339"/>
      <c r="K34" s="339"/>
      <c r="L34" s="339"/>
      <c r="M34" s="339"/>
      <c r="N34" s="339"/>
      <c r="O34" s="339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4">
    <tabColor theme="9" tint="0.59999389629810485"/>
  </sheetPr>
  <dimension ref="A2:S6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4" width="8.19921875" style="123" customWidth="1"/>
    <col min="25" max="16384" width="7" style="123"/>
  </cols>
  <sheetData>
    <row r="2" spans="1:19" ht="13" customHeight="1">
      <c r="A2" s="343" t="s">
        <v>437</v>
      </c>
      <c r="B2" s="344"/>
    </row>
    <row r="3" spans="1:19" ht="13" customHeight="1">
      <c r="A3" s="345" t="s">
        <v>232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96</v>
      </c>
      <c r="B6" s="1179"/>
      <c r="C6" s="772">
        <f>(C8+C9+C10+C11+C12+C13+C14+C15+C16+C17+C18+C19+C20+C21+C22+C23+C24+C25+C26+C27+C28+C29+C30+C31)</f>
        <v>1269979</v>
      </c>
      <c r="D6" s="772">
        <f>(D8+D9+D10+D11+D12+D13+D14+D15+D16+D17+D18+D19+D20+D21+D22+D23+D24+D25+D26+D27+D28+D29+D30+D31)</f>
        <v>1256101</v>
      </c>
      <c r="E6" s="772">
        <v>1274425</v>
      </c>
      <c r="F6" s="772">
        <v>1262782</v>
      </c>
      <c r="G6" s="772">
        <v>1237593</v>
      </c>
      <c r="H6" s="772">
        <v>1245169</v>
      </c>
      <c r="I6" s="772">
        <v>1226612</v>
      </c>
      <c r="J6" s="772">
        <v>1194404</v>
      </c>
      <c r="K6" s="772">
        <v>1234089</v>
      </c>
      <c r="L6" s="772">
        <v>1211917</v>
      </c>
      <c r="M6" s="772">
        <v>1194708</v>
      </c>
      <c r="N6" s="772">
        <v>1105018</v>
      </c>
      <c r="O6" s="772">
        <v>1106201</v>
      </c>
      <c r="P6" s="772">
        <v>1093043</v>
      </c>
      <c r="Q6" s="772">
        <v>1089699</v>
      </c>
      <c r="R6" s="772">
        <v>1092770.6666666667</v>
      </c>
      <c r="S6" s="772">
        <f>SUM(S15:S27)</f>
        <v>1075425</v>
      </c>
    </row>
    <row r="7" spans="1:19" ht="5" customHeight="1">
      <c r="A7" s="124"/>
      <c r="B7" s="125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</row>
    <row r="8" spans="1:19" ht="13" customHeight="1">
      <c r="A8" s="124"/>
      <c r="B8" s="28" t="s">
        <v>21</v>
      </c>
      <c r="C8" s="332">
        <v>0</v>
      </c>
      <c r="D8" s="332">
        <v>0</v>
      </c>
      <c r="E8" s="337" t="s">
        <v>239</v>
      </c>
      <c r="F8" s="337" t="s">
        <v>239</v>
      </c>
      <c r="G8" s="337" t="s">
        <v>239</v>
      </c>
      <c r="H8" s="337" t="s">
        <v>239</v>
      </c>
      <c r="I8" s="337" t="s">
        <v>239</v>
      </c>
      <c r="J8" s="337" t="s">
        <v>239</v>
      </c>
      <c r="K8" s="337" t="s">
        <v>239</v>
      </c>
      <c r="L8" s="337" t="s">
        <v>239</v>
      </c>
      <c r="M8" s="337" t="s">
        <v>239</v>
      </c>
      <c r="N8" s="337" t="s">
        <v>239</v>
      </c>
      <c r="O8" s="337" t="s">
        <v>239</v>
      </c>
      <c r="P8" s="337" t="s">
        <v>239</v>
      </c>
      <c r="Q8" s="337" t="s">
        <v>239</v>
      </c>
      <c r="R8" s="337" t="s">
        <v>239</v>
      </c>
      <c r="S8" s="337" t="s">
        <v>239</v>
      </c>
    </row>
    <row r="9" spans="1:19" ht="13" customHeight="1">
      <c r="A9" s="124"/>
      <c r="B9" s="28" t="s">
        <v>22</v>
      </c>
      <c r="C9" s="332">
        <v>0</v>
      </c>
      <c r="D9" s="332">
        <v>0</v>
      </c>
      <c r="E9" s="337" t="s">
        <v>239</v>
      </c>
      <c r="F9" s="337" t="s">
        <v>239</v>
      </c>
      <c r="G9" s="337" t="s">
        <v>239</v>
      </c>
      <c r="H9" s="337" t="s">
        <v>239</v>
      </c>
      <c r="I9" s="337" t="s">
        <v>239</v>
      </c>
      <c r="J9" s="337" t="s">
        <v>239</v>
      </c>
      <c r="K9" s="337" t="s">
        <v>239</v>
      </c>
      <c r="L9" s="337" t="s">
        <v>239</v>
      </c>
      <c r="M9" s="337" t="s">
        <v>239</v>
      </c>
      <c r="N9" s="337" t="s">
        <v>239</v>
      </c>
      <c r="O9" s="337" t="s">
        <v>239</v>
      </c>
      <c r="P9" s="337" t="s">
        <v>239</v>
      </c>
      <c r="Q9" s="337" t="s">
        <v>239</v>
      </c>
      <c r="R9" s="337" t="s">
        <v>239</v>
      </c>
      <c r="S9" s="337" t="s">
        <v>239</v>
      </c>
    </row>
    <row r="10" spans="1:19" ht="13" customHeight="1">
      <c r="A10" s="124"/>
      <c r="B10" s="28" t="s">
        <v>23</v>
      </c>
      <c r="C10" s="332">
        <v>0</v>
      </c>
      <c r="D10" s="332">
        <v>0</v>
      </c>
      <c r="E10" s="337" t="s">
        <v>239</v>
      </c>
      <c r="F10" s="337" t="s">
        <v>239</v>
      </c>
      <c r="G10" s="337" t="s">
        <v>239</v>
      </c>
      <c r="H10" s="337" t="s">
        <v>239</v>
      </c>
      <c r="I10" s="337" t="s">
        <v>239</v>
      </c>
      <c r="J10" s="337" t="s">
        <v>239</v>
      </c>
      <c r="K10" s="337" t="s">
        <v>239</v>
      </c>
      <c r="L10" s="337" t="s">
        <v>239</v>
      </c>
      <c r="M10" s="337" t="s">
        <v>239</v>
      </c>
      <c r="N10" s="337" t="s">
        <v>239</v>
      </c>
      <c r="O10" s="337" t="s">
        <v>239</v>
      </c>
      <c r="P10" s="337" t="s">
        <v>239</v>
      </c>
      <c r="Q10" s="337" t="s">
        <v>239</v>
      </c>
      <c r="R10" s="337" t="s">
        <v>239</v>
      </c>
      <c r="S10" s="337" t="s">
        <v>239</v>
      </c>
    </row>
    <row r="11" spans="1:19" ht="13" customHeight="1">
      <c r="A11" s="124"/>
      <c r="B11" s="28" t="s">
        <v>24</v>
      </c>
      <c r="C11" s="332">
        <v>0</v>
      </c>
      <c r="D11" s="332">
        <v>0</v>
      </c>
      <c r="E11" s="337" t="s">
        <v>239</v>
      </c>
      <c r="F11" s="337" t="s">
        <v>239</v>
      </c>
      <c r="G11" s="337" t="s">
        <v>239</v>
      </c>
      <c r="H11" s="337" t="s">
        <v>239</v>
      </c>
      <c r="I11" s="337" t="s">
        <v>239</v>
      </c>
      <c r="J11" s="337" t="s">
        <v>239</v>
      </c>
      <c r="K11" s="337" t="s">
        <v>239</v>
      </c>
      <c r="L11" s="337" t="s">
        <v>239</v>
      </c>
      <c r="M11" s="337" t="s">
        <v>239</v>
      </c>
      <c r="N11" s="337" t="s">
        <v>239</v>
      </c>
      <c r="O11" s="337" t="s">
        <v>239</v>
      </c>
      <c r="P11" s="337" t="s">
        <v>239</v>
      </c>
      <c r="Q11" s="337" t="s">
        <v>239</v>
      </c>
      <c r="R11" s="337" t="s">
        <v>239</v>
      </c>
      <c r="S11" s="337" t="s">
        <v>239</v>
      </c>
    </row>
    <row r="12" spans="1:19" ht="13" customHeight="1">
      <c r="A12" s="124"/>
      <c r="B12" s="28" t="s">
        <v>25</v>
      </c>
      <c r="C12" s="332">
        <v>0</v>
      </c>
      <c r="D12" s="332">
        <v>0</v>
      </c>
      <c r="E12" s="337" t="s">
        <v>239</v>
      </c>
      <c r="F12" s="337" t="s">
        <v>239</v>
      </c>
      <c r="G12" s="337" t="s">
        <v>239</v>
      </c>
      <c r="H12" s="337" t="s">
        <v>239</v>
      </c>
      <c r="I12" s="337" t="s">
        <v>239</v>
      </c>
      <c r="J12" s="337" t="s">
        <v>239</v>
      </c>
      <c r="K12" s="337" t="s">
        <v>239</v>
      </c>
      <c r="L12" s="337" t="s">
        <v>239</v>
      </c>
      <c r="M12" s="337" t="s">
        <v>239</v>
      </c>
      <c r="N12" s="337" t="s">
        <v>239</v>
      </c>
      <c r="O12" s="337" t="s">
        <v>239</v>
      </c>
      <c r="P12" s="337" t="s">
        <v>239</v>
      </c>
      <c r="Q12" s="337" t="s">
        <v>239</v>
      </c>
      <c r="R12" s="337" t="s">
        <v>239</v>
      </c>
      <c r="S12" s="337" t="s">
        <v>239</v>
      </c>
    </row>
    <row r="13" spans="1:19" ht="13" customHeight="1">
      <c r="A13" s="124"/>
      <c r="B13" s="28" t="s">
        <v>29</v>
      </c>
      <c r="C13" s="332">
        <v>0</v>
      </c>
      <c r="D13" s="332">
        <v>0</v>
      </c>
      <c r="E13" s="337" t="s">
        <v>239</v>
      </c>
      <c r="F13" s="337" t="s">
        <v>239</v>
      </c>
      <c r="G13" s="337" t="s">
        <v>239</v>
      </c>
      <c r="H13" s="337" t="s">
        <v>239</v>
      </c>
      <c r="I13" s="337" t="s">
        <v>239</v>
      </c>
      <c r="J13" s="337" t="s">
        <v>239</v>
      </c>
      <c r="K13" s="337" t="s">
        <v>239</v>
      </c>
      <c r="L13" s="337" t="s">
        <v>239</v>
      </c>
      <c r="M13" s="337" t="s">
        <v>239</v>
      </c>
      <c r="N13" s="337" t="s">
        <v>239</v>
      </c>
      <c r="O13" s="337" t="s">
        <v>239</v>
      </c>
      <c r="P13" s="337" t="s">
        <v>239</v>
      </c>
      <c r="Q13" s="337" t="s">
        <v>239</v>
      </c>
      <c r="R13" s="337" t="s">
        <v>239</v>
      </c>
      <c r="S13" s="337" t="s">
        <v>239</v>
      </c>
    </row>
    <row r="14" spans="1:19" ht="13" customHeight="1">
      <c r="A14" s="124"/>
      <c r="B14" s="28" t="s">
        <v>30</v>
      </c>
      <c r="C14" s="332">
        <v>1500</v>
      </c>
      <c r="D14" s="332">
        <v>0</v>
      </c>
      <c r="E14" s="337" t="s">
        <v>239</v>
      </c>
      <c r="F14" s="337" t="s">
        <v>239</v>
      </c>
      <c r="G14" s="337" t="s">
        <v>239</v>
      </c>
      <c r="H14" s="337" t="s">
        <v>239</v>
      </c>
      <c r="I14" s="337" t="s">
        <v>239</v>
      </c>
      <c r="J14" s="337" t="s">
        <v>239</v>
      </c>
      <c r="K14" s="337" t="s">
        <v>239</v>
      </c>
      <c r="L14" s="337" t="s">
        <v>239</v>
      </c>
      <c r="M14" s="337" t="s">
        <v>239</v>
      </c>
      <c r="N14" s="337" t="s">
        <v>239</v>
      </c>
      <c r="O14" s="337" t="s">
        <v>239</v>
      </c>
      <c r="P14" s="337" t="s">
        <v>239</v>
      </c>
      <c r="Q14" s="337" t="s">
        <v>239</v>
      </c>
      <c r="R14" s="337" t="s">
        <v>239</v>
      </c>
      <c r="S14" s="337" t="s">
        <v>239</v>
      </c>
    </row>
    <row r="15" spans="1:19" ht="13" customHeight="1">
      <c r="A15" s="124"/>
      <c r="B15" s="28" t="s">
        <v>31</v>
      </c>
      <c r="C15" s="332">
        <v>21456</v>
      </c>
      <c r="D15" s="332">
        <v>23600</v>
      </c>
      <c r="E15" s="332">
        <v>23748</v>
      </c>
      <c r="F15" s="332">
        <v>21894</v>
      </c>
      <c r="G15" s="332">
        <v>22000</v>
      </c>
      <c r="H15" s="333">
        <v>22540</v>
      </c>
      <c r="I15" s="333">
        <v>22202</v>
      </c>
      <c r="J15" s="333">
        <v>23710</v>
      </c>
      <c r="K15" s="333">
        <v>23890</v>
      </c>
      <c r="L15" s="333">
        <v>24487</v>
      </c>
      <c r="M15" s="278">
        <v>24111</v>
      </c>
      <c r="N15" s="278">
        <v>20152</v>
      </c>
      <c r="O15" s="278">
        <v>21904</v>
      </c>
      <c r="P15" s="278">
        <v>22126</v>
      </c>
      <c r="Q15" s="278">
        <v>21780</v>
      </c>
      <c r="R15" s="278">
        <v>19780</v>
      </c>
      <c r="S15" s="278">
        <v>18780</v>
      </c>
    </row>
    <row r="16" spans="1:19" ht="13" customHeight="1">
      <c r="A16" s="124"/>
      <c r="B16" s="28" t="s">
        <v>32</v>
      </c>
      <c r="C16" s="332">
        <v>0</v>
      </c>
      <c r="D16" s="334">
        <v>0</v>
      </c>
      <c r="E16" s="337" t="s">
        <v>239</v>
      </c>
      <c r="F16" s="337" t="s">
        <v>239</v>
      </c>
      <c r="G16" s="337" t="s">
        <v>239</v>
      </c>
      <c r="H16" s="337" t="s">
        <v>239</v>
      </c>
      <c r="I16" s="337" t="s">
        <v>239</v>
      </c>
      <c r="J16" s="337" t="s">
        <v>239</v>
      </c>
      <c r="K16" s="337" t="s">
        <v>239</v>
      </c>
      <c r="L16" s="337" t="s">
        <v>239</v>
      </c>
      <c r="M16" s="337" t="s">
        <v>239</v>
      </c>
      <c r="N16" s="337" t="s">
        <v>239</v>
      </c>
      <c r="O16" s="337" t="s">
        <v>239</v>
      </c>
      <c r="P16" s="337" t="s">
        <v>239</v>
      </c>
      <c r="Q16" s="337" t="s">
        <v>239</v>
      </c>
      <c r="R16" s="337" t="s">
        <v>239</v>
      </c>
      <c r="S16" s="337" t="s">
        <v>239</v>
      </c>
    </row>
    <row r="17" spans="1:19" ht="13" customHeight="1">
      <c r="A17" s="124"/>
      <c r="B17" s="28" t="s">
        <v>33</v>
      </c>
      <c r="C17" s="332">
        <v>6405</v>
      </c>
      <c r="D17" s="332">
        <v>0</v>
      </c>
      <c r="E17" s="337" t="s">
        <v>239</v>
      </c>
      <c r="F17" s="337" t="s">
        <v>239</v>
      </c>
      <c r="G17" s="337" t="s">
        <v>239</v>
      </c>
      <c r="H17" s="337" t="s">
        <v>239</v>
      </c>
      <c r="I17" s="337" t="s">
        <v>239</v>
      </c>
      <c r="J17" s="333">
        <v>3750</v>
      </c>
      <c r="K17" s="333">
        <v>3800</v>
      </c>
      <c r="L17" s="333">
        <v>4000</v>
      </c>
      <c r="M17" s="278">
        <v>3500</v>
      </c>
      <c r="N17" s="278">
        <v>3450</v>
      </c>
      <c r="O17" s="278">
        <v>3530</v>
      </c>
      <c r="P17" s="278">
        <v>3495</v>
      </c>
      <c r="Q17" s="278">
        <v>3512.5</v>
      </c>
      <c r="R17" s="278">
        <v>3460</v>
      </c>
      <c r="S17" s="278">
        <v>3485</v>
      </c>
    </row>
    <row r="18" spans="1:19" ht="13" customHeight="1">
      <c r="A18" s="124"/>
      <c r="B18" s="28" t="s">
        <v>34</v>
      </c>
      <c r="C18" s="332">
        <v>44590</v>
      </c>
      <c r="D18" s="332">
        <v>43194</v>
      </c>
      <c r="E18" s="332">
        <v>44310</v>
      </c>
      <c r="F18" s="332">
        <v>43124</v>
      </c>
      <c r="G18" s="332">
        <v>40880</v>
      </c>
      <c r="H18" s="333">
        <v>38635</v>
      </c>
      <c r="I18" s="333">
        <v>35755</v>
      </c>
      <c r="J18" s="333">
        <v>34591</v>
      </c>
      <c r="K18" s="333">
        <v>33297</v>
      </c>
      <c r="L18" s="333">
        <v>33924</v>
      </c>
      <c r="M18" s="278">
        <v>33584</v>
      </c>
      <c r="N18" s="278">
        <v>33250</v>
      </c>
      <c r="O18" s="278">
        <v>44169</v>
      </c>
      <c r="P18" s="278">
        <v>43590</v>
      </c>
      <c r="Q18" s="278">
        <v>43879.5</v>
      </c>
      <c r="R18" s="278">
        <v>44677</v>
      </c>
      <c r="S18" s="278">
        <v>44276</v>
      </c>
    </row>
    <row r="19" spans="1:19" ht="13" customHeight="1">
      <c r="A19" s="124"/>
      <c r="B19" s="28" t="s">
        <v>35</v>
      </c>
      <c r="C19" s="332">
        <v>38340</v>
      </c>
      <c r="D19" s="332">
        <v>36650</v>
      </c>
      <c r="E19" s="332">
        <v>38340</v>
      </c>
      <c r="F19" s="332">
        <v>40385</v>
      </c>
      <c r="G19" s="332">
        <v>39200</v>
      </c>
      <c r="H19" s="333">
        <v>37583</v>
      </c>
      <c r="I19" s="333">
        <v>40495</v>
      </c>
      <c r="J19" s="333">
        <v>60081</v>
      </c>
      <c r="K19" s="333">
        <v>51560</v>
      </c>
      <c r="L19" s="333">
        <v>52446</v>
      </c>
      <c r="M19" s="278">
        <v>52954</v>
      </c>
      <c r="N19" s="278">
        <v>52868</v>
      </c>
      <c r="O19" s="278">
        <v>59605</v>
      </c>
      <c r="P19" s="278">
        <v>62556</v>
      </c>
      <c r="Q19" s="278">
        <v>67302</v>
      </c>
      <c r="R19" s="278">
        <v>65597</v>
      </c>
      <c r="S19" s="278">
        <v>63128</v>
      </c>
    </row>
    <row r="20" spans="1:19" ht="13" customHeight="1">
      <c r="A20" s="124"/>
      <c r="B20" s="28" t="s">
        <v>36</v>
      </c>
      <c r="C20" s="332">
        <v>133333</v>
      </c>
      <c r="D20" s="332">
        <v>134065</v>
      </c>
      <c r="E20" s="332">
        <v>133670</v>
      </c>
      <c r="F20" s="332">
        <v>129100</v>
      </c>
      <c r="G20" s="332">
        <v>130864</v>
      </c>
      <c r="H20" s="333">
        <v>132206</v>
      </c>
      <c r="I20" s="333">
        <v>130987</v>
      </c>
      <c r="J20" s="333">
        <v>131420</v>
      </c>
      <c r="K20" s="333">
        <v>141096</v>
      </c>
      <c r="L20" s="333">
        <v>143295</v>
      </c>
      <c r="M20" s="278">
        <v>139124</v>
      </c>
      <c r="N20" s="278">
        <v>131758</v>
      </c>
      <c r="O20" s="278">
        <v>127731</v>
      </c>
      <c r="P20" s="278">
        <v>128540</v>
      </c>
      <c r="Q20" s="278">
        <v>131322</v>
      </c>
      <c r="R20" s="278">
        <v>129197.66666666667</v>
      </c>
      <c r="S20" s="278">
        <v>129587</v>
      </c>
    </row>
    <row r="21" spans="1:19" ht="13" customHeight="1">
      <c r="A21" s="124"/>
      <c r="B21" s="28" t="s">
        <v>37</v>
      </c>
      <c r="C21" s="332">
        <v>115265</v>
      </c>
      <c r="D21" s="332">
        <v>116940</v>
      </c>
      <c r="E21" s="332">
        <v>114410</v>
      </c>
      <c r="F21" s="332">
        <v>112650</v>
      </c>
      <c r="G21" s="332">
        <v>108990</v>
      </c>
      <c r="H21" s="333">
        <v>105753</v>
      </c>
      <c r="I21" s="333">
        <v>107261</v>
      </c>
      <c r="J21" s="333">
        <v>106033</v>
      </c>
      <c r="K21" s="333">
        <v>101370</v>
      </c>
      <c r="L21" s="333">
        <v>102450</v>
      </c>
      <c r="M21" s="278">
        <v>99937</v>
      </c>
      <c r="N21" s="278">
        <v>91070</v>
      </c>
      <c r="O21" s="278">
        <v>87181</v>
      </c>
      <c r="P21" s="278">
        <v>90122</v>
      </c>
      <c r="Q21" s="278">
        <v>88209</v>
      </c>
      <c r="R21" s="278">
        <v>87209</v>
      </c>
      <c r="S21" s="278">
        <v>94372</v>
      </c>
    </row>
    <row r="22" spans="1:19" ht="13" customHeight="1">
      <c r="A22" s="124"/>
      <c r="B22" s="28" t="s">
        <v>38</v>
      </c>
      <c r="C22" s="332">
        <v>40508</v>
      </c>
      <c r="D22" s="332">
        <v>36448</v>
      </c>
      <c r="E22" s="332">
        <v>42803</v>
      </c>
      <c r="F22" s="332">
        <v>39301</v>
      </c>
      <c r="G22" s="332">
        <v>39600</v>
      </c>
      <c r="H22" s="333">
        <v>39732</v>
      </c>
      <c r="I22" s="333">
        <v>38737</v>
      </c>
      <c r="J22" s="333">
        <v>37450</v>
      </c>
      <c r="K22" s="333">
        <v>36980</v>
      </c>
      <c r="L22" s="333">
        <v>37027</v>
      </c>
      <c r="M22" s="278">
        <v>37704</v>
      </c>
      <c r="N22" s="278">
        <v>39589</v>
      </c>
      <c r="O22" s="278">
        <v>38640</v>
      </c>
      <c r="P22" s="278">
        <v>38670</v>
      </c>
      <c r="Q22" s="278">
        <v>38655</v>
      </c>
      <c r="R22" s="278">
        <v>38655</v>
      </c>
      <c r="S22" s="278">
        <v>38059</v>
      </c>
    </row>
    <row r="23" spans="1:19" ht="13" customHeight="1">
      <c r="A23" s="124"/>
      <c r="B23" s="28" t="s">
        <v>39</v>
      </c>
      <c r="C23" s="332">
        <v>18555</v>
      </c>
      <c r="D23" s="332">
        <v>18980</v>
      </c>
      <c r="E23" s="332">
        <v>14575</v>
      </c>
      <c r="F23" s="332">
        <v>19865</v>
      </c>
      <c r="G23" s="332">
        <v>18404</v>
      </c>
      <c r="H23" s="333">
        <v>20680</v>
      </c>
      <c r="I23" s="333">
        <v>20968</v>
      </c>
      <c r="J23" s="333">
        <v>21445</v>
      </c>
      <c r="K23" s="333">
        <v>27998</v>
      </c>
      <c r="L23" s="333">
        <v>27046</v>
      </c>
      <c r="M23" s="278">
        <v>28326</v>
      </c>
      <c r="N23" s="278">
        <v>29742</v>
      </c>
      <c r="O23" s="278">
        <v>28405</v>
      </c>
      <c r="P23" s="278">
        <v>28405</v>
      </c>
      <c r="Q23" s="278">
        <v>28405</v>
      </c>
      <c r="R23" s="278">
        <v>28405</v>
      </c>
      <c r="S23" s="278">
        <v>28397</v>
      </c>
    </row>
    <row r="24" spans="1:19" ht="13" customHeight="1">
      <c r="A24" s="124"/>
      <c r="B24" s="28" t="s">
        <v>40</v>
      </c>
      <c r="C24" s="332">
        <v>128288</v>
      </c>
      <c r="D24" s="332">
        <v>119003</v>
      </c>
      <c r="E24" s="332">
        <v>129320</v>
      </c>
      <c r="F24" s="332">
        <v>134210</v>
      </c>
      <c r="G24" s="332">
        <v>121678</v>
      </c>
      <c r="H24" s="333">
        <v>131132</v>
      </c>
      <c r="I24" s="333">
        <v>136942</v>
      </c>
      <c r="J24" s="333">
        <v>127960</v>
      </c>
      <c r="K24" s="333">
        <v>150209</v>
      </c>
      <c r="L24" s="333">
        <v>136915</v>
      </c>
      <c r="M24" s="278">
        <v>129387</v>
      </c>
      <c r="N24" s="278">
        <v>95020</v>
      </c>
      <c r="O24" s="278">
        <v>85162</v>
      </c>
      <c r="P24" s="278">
        <v>82871</v>
      </c>
      <c r="Q24" s="278">
        <v>79754</v>
      </c>
      <c r="R24" s="278">
        <v>78570</v>
      </c>
      <c r="S24" s="278">
        <v>78681</v>
      </c>
    </row>
    <row r="25" spans="1:19" ht="13" customHeight="1">
      <c r="A25" s="124"/>
      <c r="B25" s="28" t="s">
        <v>41</v>
      </c>
      <c r="C25" s="332">
        <v>51610</v>
      </c>
      <c r="D25" s="332">
        <v>57945</v>
      </c>
      <c r="E25" s="332">
        <v>58370</v>
      </c>
      <c r="F25" s="332">
        <v>66971</v>
      </c>
      <c r="G25" s="332">
        <v>65430</v>
      </c>
      <c r="H25" s="332">
        <v>63065</v>
      </c>
      <c r="I25" s="332">
        <v>61554</v>
      </c>
      <c r="J25" s="332">
        <v>63014</v>
      </c>
      <c r="K25" s="332">
        <v>67160</v>
      </c>
      <c r="L25" s="332">
        <v>67839</v>
      </c>
      <c r="M25" s="278">
        <v>69980</v>
      </c>
      <c r="N25" s="278">
        <v>73479</v>
      </c>
      <c r="O25" s="278">
        <v>72980</v>
      </c>
      <c r="P25" s="278">
        <v>72241</v>
      </c>
      <c r="Q25" s="278">
        <v>72610.5</v>
      </c>
      <c r="R25" s="278">
        <v>72240</v>
      </c>
      <c r="S25" s="278">
        <v>72280</v>
      </c>
    </row>
    <row r="26" spans="1:19" ht="13" customHeight="1">
      <c r="A26" s="124"/>
      <c r="B26" s="28" t="s">
        <v>44</v>
      </c>
      <c r="C26" s="332">
        <v>233219</v>
      </c>
      <c r="D26" s="332">
        <v>235396</v>
      </c>
      <c r="E26" s="332">
        <v>237789</v>
      </c>
      <c r="F26" s="332">
        <v>209672</v>
      </c>
      <c r="G26" s="332">
        <v>201287</v>
      </c>
      <c r="H26" s="333">
        <v>201473</v>
      </c>
      <c r="I26" s="333">
        <v>184421</v>
      </c>
      <c r="J26" s="333">
        <v>179650</v>
      </c>
      <c r="K26" s="333">
        <v>161609</v>
      </c>
      <c r="L26" s="333">
        <v>158708</v>
      </c>
      <c r="M26" s="278">
        <v>152251</v>
      </c>
      <c r="N26" s="278">
        <v>139859</v>
      </c>
      <c r="O26" s="278">
        <v>142064</v>
      </c>
      <c r="P26" s="278">
        <v>150238</v>
      </c>
      <c r="Q26" s="278">
        <v>150801</v>
      </c>
      <c r="R26" s="278">
        <v>148034</v>
      </c>
      <c r="S26" s="278">
        <v>144965</v>
      </c>
    </row>
    <row r="27" spans="1:19" ht="13" customHeight="1">
      <c r="A27" s="124"/>
      <c r="B27" s="28" t="s">
        <v>45</v>
      </c>
      <c r="C27" s="332">
        <v>436910</v>
      </c>
      <c r="D27" s="332">
        <v>433880</v>
      </c>
      <c r="E27" s="332">
        <v>437090</v>
      </c>
      <c r="F27" s="332">
        <v>445610</v>
      </c>
      <c r="G27" s="332">
        <v>449260</v>
      </c>
      <c r="H27" s="333">
        <v>452370</v>
      </c>
      <c r="I27" s="333">
        <v>447290</v>
      </c>
      <c r="J27" s="333">
        <v>405300</v>
      </c>
      <c r="K27" s="333">
        <v>435120</v>
      </c>
      <c r="L27" s="333">
        <v>423780</v>
      </c>
      <c r="M27" s="278">
        <v>423850</v>
      </c>
      <c r="N27" s="278">
        <v>394780</v>
      </c>
      <c r="O27" s="278">
        <v>394830</v>
      </c>
      <c r="P27" s="278">
        <v>370270</v>
      </c>
      <c r="Q27" s="278">
        <v>369690</v>
      </c>
      <c r="R27" s="278">
        <v>369725</v>
      </c>
      <c r="S27" s="278">
        <v>359415</v>
      </c>
    </row>
    <row r="28" spans="1:19" ht="13" customHeight="1">
      <c r="A28" s="124"/>
      <c r="B28" s="123" t="s">
        <v>46</v>
      </c>
      <c r="C28" s="332">
        <v>0</v>
      </c>
      <c r="D28" s="332">
        <v>0</v>
      </c>
      <c r="E28" s="337" t="s">
        <v>239</v>
      </c>
      <c r="F28" s="337" t="s">
        <v>239</v>
      </c>
      <c r="G28" s="337" t="s">
        <v>239</v>
      </c>
      <c r="H28" s="337" t="s">
        <v>239</v>
      </c>
      <c r="I28" s="337" t="s">
        <v>239</v>
      </c>
      <c r="J28" s="337" t="s">
        <v>239</v>
      </c>
      <c r="K28" s="337" t="s">
        <v>239</v>
      </c>
      <c r="L28" s="337" t="s">
        <v>239</v>
      </c>
      <c r="M28" s="337" t="s">
        <v>239</v>
      </c>
      <c r="N28" s="337" t="s">
        <v>239</v>
      </c>
      <c r="O28" s="337" t="s">
        <v>239</v>
      </c>
      <c r="P28" s="337" t="s">
        <v>239</v>
      </c>
      <c r="Q28" s="337" t="s">
        <v>239</v>
      </c>
      <c r="R28" s="337" t="s">
        <v>239</v>
      </c>
      <c r="S28" s="337" t="s">
        <v>239</v>
      </c>
    </row>
    <row r="29" spans="1:19" ht="13" customHeight="1">
      <c r="A29" s="124"/>
      <c r="B29" s="29" t="s">
        <v>47</v>
      </c>
      <c r="C29" s="332">
        <v>0</v>
      </c>
      <c r="D29" s="332">
        <v>0</v>
      </c>
      <c r="E29" s="337" t="s">
        <v>239</v>
      </c>
      <c r="F29" s="337" t="s">
        <v>239</v>
      </c>
      <c r="G29" s="337" t="s">
        <v>239</v>
      </c>
      <c r="H29" s="337" t="s">
        <v>239</v>
      </c>
      <c r="I29" s="337" t="s">
        <v>239</v>
      </c>
      <c r="J29" s="337" t="s">
        <v>239</v>
      </c>
      <c r="K29" s="337" t="s">
        <v>239</v>
      </c>
      <c r="L29" s="337" t="s">
        <v>239</v>
      </c>
      <c r="M29" s="337" t="s">
        <v>239</v>
      </c>
      <c r="N29" s="337" t="s">
        <v>239</v>
      </c>
      <c r="O29" s="337" t="s">
        <v>239</v>
      </c>
      <c r="P29" s="337" t="s">
        <v>239</v>
      </c>
      <c r="Q29" s="337" t="s">
        <v>239</v>
      </c>
      <c r="R29" s="337" t="s">
        <v>239</v>
      </c>
      <c r="S29" s="337" t="s">
        <v>239</v>
      </c>
    </row>
    <row r="30" spans="1:19" ht="13" customHeight="1">
      <c r="A30" s="124"/>
      <c r="B30" s="28" t="s">
        <v>48</v>
      </c>
      <c r="C30" s="332">
        <v>0</v>
      </c>
      <c r="D30" s="332">
        <v>0</v>
      </c>
      <c r="E30" s="337" t="s">
        <v>239</v>
      </c>
      <c r="F30" s="337" t="s">
        <v>239</v>
      </c>
      <c r="G30" s="337" t="s">
        <v>239</v>
      </c>
      <c r="H30" s="337" t="s">
        <v>239</v>
      </c>
      <c r="I30" s="337" t="s">
        <v>239</v>
      </c>
      <c r="J30" s="337" t="s">
        <v>239</v>
      </c>
      <c r="K30" s="337" t="s">
        <v>239</v>
      </c>
      <c r="L30" s="337" t="s">
        <v>239</v>
      </c>
      <c r="M30" s="337" t="s">
        <v>239</v>
      </c>
      <c r="N30" s="337" t="s">
        <v>239</v>
      </c>
      <c r="O30" s="337" t="s">
        <v>239</v>
      </c>
      <c r="P30" s="337" t="s">
        <v>239</v>
      </c>
      <c r="Q30" s="337" t="s">
        <v>239</v>
      </c>
      <c r="R30" s="337" t="s">
        <v>239</v>
      </c>
      <c r="S30" s="337" t="s">
        <v>239</v>
      </c>
    </row>
    <row r="31" spans="1:19" ht="13" customHeight="1" thickBot="1">
      <c r="A31" s="130"/>
      <c r="B31" s="775" t="s">
        <v>49</v>
      </c>
      <c r="C31" s="779">
        <v>0</v>
      </c>
      <c r="D31" s="779">
        <v>0</v>
      </c>
      <c r="E31" s="780" t="s">
        <v>239</v>
      </c>
      <c r="F31" s="780" t="s">
        <v>239</v>
      </c>
      <c r="G31" s="780" t="s">
        <v>239</v>
      </c>
      <c r="H31" s="780" t="s">
        <v>239</v>
      </c>
      <c r="I31" s="780" t="s">
        <v>239</v>
      </c>
      <c r="J31" s="780" t="s">
        <v>239</v>
      </c>
      <c r="K31" s="780" t="s">
        <v>239</v>
      </c>
      <c r="L31" s="780" t="s">
        <v>239</v>
      </c>
      <c r="M31" s="780" t="s">
        <v>239</v>
      </c>
      <c r="N31" s="780" t="s">
        <v>239</v>
      </c>
      <c r="O31" s="780" t="s">
        <v>239</v>
      </c>
      <c r="P31" s="780" t="s">
        <v>239</v>
      </c>
      <c r="Q31" s="780" t="s">
        <v>239</v>
      </c>
      <c r="R31" s="780" t="s">
        <v>239</v>
      </c>
      <c r="S31" s="780" t="s">
        <v>239</v>
      </c>
    </row>
    <row r="32" spans="1:19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8"/>
      <c r="Q33" s="338"/>
      <c r="R33" s="338"/>
      <c r="S33" s="338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8"/>
      <c r="Q34" s="338"/>
      <c r="R34" s="338"/>
      <c r="S34" s="338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  <c r="R35" s="125"/>
      <c r="S35" s="125"/>
    </row>
    <row r="36" spans="1:19" ht="13" customHeight="1">
      <c r="R36" s="125"/>
      <c r="S36" s="125"/>
    </row>
    <row r="37" spans="1:19" ht="13" customHeight="1">
      <c r="S37" s="125"/>
    </row>
    <row r="38" spans="1:19" ht="13" customHeight="1">
      <c r="S38" s="125"/>
    </row>
    <row r="39" spans="1:19" ht="13" customHeight="1">
      <c r="S39" s="125"/>
    </row>
    <row r="40" spans="1:19" ht="13" customHeight="1">
      <c r="S40" s="125"/>
    </row>
    <row r="41" spans="1:19" ht="13" customHeight="1">
      <c r="S41" s="125"/>
    </row>
    <row r="42" spans="1:19" ht="13" customHeight="1">
      <c r="S42" s="125"/>
    </row>
    <row r="43" spans="1:19" ht="13" customHeight="1">
      <c r="S43" s="125"/>
    </row>
    <row r="44" spans="1:19" ht="13" customHeight="1">
      <c r="S44" s="125"/>
    </row>
    <row r="45" spans="1:19" ht="13" customHeight="1">
      <c r="S45" s="125"/>
    </row>
    <row r="46" spans="1:19" ht="13" customHeight="1">
      <c r="S46" s="125"/>
    </row>
    <row r="47" spans="1:19" ht="13" customHeight="1">
      <c r="S47" s="125"/>
    </row>
    <row r="48" spans="1:19" ht="13" customHeight="1">
      <c r="S48" s="125"/>
    </row>
    <row r="49" spans="19:19" ht="13" customHeight="1">
      <c r="S49" s="125"/>
    </row>
    <row r="50" spans="19:19" ht="13" customHeight="1">
      <c r="S50" s="125"/>
    </row>
    <row r="51" spans="19:19" ht="13" customHeight="1">
      <c r="S51" s="125"/>
    </row>
    <row r="52" spans="19:19" ht="13" customHeight="1">
      <c r="S52" s="125"/>
    </row>
    <row r="53" spans="19:19" ht="13" customHeight="1">
      <c r="S53" s="125"/>
    </row>
    <row r="54" spans="19:19" ht="13" customHeight="1">
      <c r="S54" s="125"/>
    </row>
    <row r="55" spans="19:19" ht="13" customHeight="1">
      <c r="S55" s="125"/>
    </row>
    <row r="56" spans="19:19" ht="13" customHeight="1">
      <c r="S56" s="125"/>
    </row>
    <row r="57" spans="19:19" ht="13" customHeight="1">
      <c r="S57" s="125"/>
    </row>
    <row r="58" spans="19:19" ht="13" customHeight="1">
      <c r="S58" s="125"/>
    </row>
    <row r="59" spans="19:19" ht="13" customHeight="1">
      <c r="S59" s="125"/>
    </row>
    <row r="60" spans="19:19" ht="13" customHeight="1">
      <c r="S60" s="125"/>
    </row>
    <row r="61" spans="19:19" ht="13" customHeight="1">
      <c r="S61" s="125"/>
    </row>
    <row r="62" spans="19:19" ht="13" customHeight="1">
      <c r="S62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5">
    <tabColor theme="9" tint="0.59999389629810485"/>
  </sheetPr>
  <dimension ref="A2:U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6" width="8.19921875" style="123" customWidth="1"/>
    <col min="27" max="16384" width="7" style="123"/>
  </cols>
  <sheetData>
    <row r="2" spans="1:21" ht="13" customHeight="1">
      <c r="A2" s="343" t="s">
        <v>438</v>
      </c>
      <c r="B2" s="344"/>
    </row>
    <row r="3" spans="1:21" ht="13" customHeight="1">
      <c r="A3" s="345" t="s">
        <v>238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1">
        <f>(C8+C9+C10+C11+C12+C13+C14+C15+C16+C17+C18+C19+C20+C21+C22+C23+C24+C25+C26+C27+C28+C29+C30+C31)</f>
        <v>112106</v>
      </c>
      <c r="D6" s="771">
        <f>(D8+D9+D10+D11+D12+D13+D14+D15+D16+D17+D18+D19+D20+D21+D22+D23+D24+D25+D26+D27+D28+D29+D30+D31)</f>
        <v>113801</v>
      </c>
      <c r="E6" s="771">
        <v>118399</v>
      </c>
      <c r="F6" s="771">
        <v>119237</v>
      </c>
      <c r="G6" s="771">
        <v>127316</v>
      </c>
      <c r="H6" s="771">
        <v>123384</v>
      </c>
      <c r="I6" s="771">
        <v>128346</v>
      </c>
      <c r="J6" s="771">
        <v>130530</v>
      </c>
      <c r="K6" s="771">
        <v>125729</v>
      </c>
      <c r="L6" s="771">
        <v>123360</v>
      </c>
      <c r="M6" s="771">
        <v>119806</v>
      </c>
      <c r="N6" s="771">
        <v>119195</v>
      </c>
      <c r="O6" s="771">
        <v>120748</v>
      </c>
      <c r="P6" s="771">
        <v>119726</v>
      </c>
      <c r="Q6" s="771">
        <f>SUM(Q8:Q31)</f>
        <v>115794.0344341668</v>
      </c>
      <c r="R6" s="771">
        <f>SUM(R8:R31)</f>
        <v>113685.48</v>
      </c>
      <c r="S6" s="771">
        <f>SUM(S8:S31)</f>
        <v>117682.3</v>
      </c>
    </row>
    <row r="7" spans="1:21" ht="5" customHeight="1">
      <c r="A7" s="124"/>
      <c r="B7" s="125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</row>
    <row r="8" spans="1:21" ht="13" customHeight="1">
      <c r="A8" s="124"/>
      <c r="B8" s="28" t="s">
        <v>21</v>
      </c>
      <c r="C8" s="357">
        <v>0</v>
      </c>
      <c r="D8" s="357">
        <v>0</v>
      </c>
      <c r="E8" s="357" t="s">
        <v>239</v>
      </c>
      <c r="F8" s="357" t="s">
        <v>239</v>
      </c>
      <c r="G8" s="357" t="s">
        <v>239</v>
      </c>
      <c r="H8" s="357" t="s">
        <v>239</v>
      </c>
      <c r="I8" s="357" t="s">
        <v>239</v>
      </c>
      <c r="J8" s="357" t="s">
        <v>239</v>
      </c>
      <c r="K8" s="357" t="s">
        <v>239</v>
      </c>
      <c r="L8" s="357" t="s">
        <v>239</v>
      </c>
      <c r="M8" s="357" t="s">
        <v>239</v>
      </c>
      <c r="N8" s="357" t="s">
        <v>239</v>
      </c>
      <c r="O8" s="357" t="s">
        <v>239</v>
      </c>
      <c r="P8" s="357" t="s">
        <v>239</v>
      </c>
      <c r="Q8" s="357">
        <v>4</v>
      </c>
      <c r="R8" s="357"/>
      <c r="S8" s="357"/>
    </row>
    <row r="9" spans="1:21" ht="13" customHeight="1">
      <c r="A9" s="124"/>
      <c r="B9" s="28" t="s">
        <v>22</v>
      </c>
      <c r="C9" s="357">
        <v>0</v>
      </c>
      <c r="D9" s="357">
        <v>0</v>
      </c>
      <c r="E9" s="357" t="s">
        <v>239</v>
      </c>
      <c r="F9" s="357" t="s">
        <v>239</v>
      </c>
      <c r="G9" s="357" t="s">
        <v>239</v>
      </c>
      <c r="H9" s="357" t="s">
        <v>239</v>
      </c>
      <c r="I9" s="357" t="s">
        <v>239</v>
      </c>
      <c r="J9" s="357" t="s">
        <v>239</v>
      </c>
      <c r="K9" s="357" t="s">
        <v>239</v>
      </c>
      <c r="L9" s="357" t="s">
        <v>239</v>
      </c>
      <c r="M9" s="357" t="s">
        <v>239</v>
      </c>
      <c r="N9" s="357" t="s">
        <v>239</v>
      </c>
      <c r="O9" s="357" t="s">
        <v>239</v>
      </c>
      <c r="P9" s="357" t="s">
        <v>239</v>
      </c>
      <c r="Q9" s="357"/>
      <c r="R9" s="357"/>
      <c r="S9" s="357"/>
      <c r="U9" s="132"/>
    </row>
    <row r="10" spans="1:21" ht="13" customHeight="1">
      <c r="A10" s="124"/>
      <c r="B10" s="28" t="s">
        <v>23</v>
      </c>
      <c r="C10" s="357">
        <v>0</v>
      </c>
      <c r="D10" s="357">
        <v>0</v>
      </c>
      <c r="E10" s="357" t="s">
        <v>239</v>
      </c>
      <c r="F10" s="357" t="s">
        <v>239</v>
      </c>
      <c r="G10" s="357" t="s">
        <v>239</v>
      </c>
      <c r="H10" s="357" t="s">
        <v>239</v>
      </c>
      <c r="I10" s="357" t="s">
        <v>239</v>
      </c>
      <c r="J10" s="357" t="s">
        <v>239</v>
      </c>
      <c r="K10" s="357" t="s">
        <v>239</v>
      </c>
      <c r="L10" s="357" t="s">
        <v>239</v>
      </c>
      <c r="M10" s="357" t="s">
        <v>239</v>
      </c>
      <c r="N10" s="357" t="s">
        <v>239</v>
      </c>
      <c r="O10" s="357" t="s">
        <v>239</v>
      </c>
      <c r="P10" s="357" t="s">
        <v>239</v>
      </c>
      <c r="Q10" s="357"/>
      <c r="R10" s="357"/>
      <c r="S10" s="357"/>
      <c r="U10" s="132"/>
    </row>
    <row r="11" spans="1:21" ht="13" customHeight="1">
      <c r="A11" s="124"/>
      <c r="B11" s="28" t="s">
        <v>24</v>
      </c>
      <c r="C11" s="357">
        <v>0</v>
      </c>
      <c r="D11" s="357">
        <v>0</v>
      </c>
      <c r="E11" s="357" t="s">
        <v>239</v>
      </c>
      <c r="F11" s="357" t="s">
        <v>239</v>
      </c>
      <c r="G11" s="357" t="s">
        <v>239</v>
      </c>
      <c r="H11" s="357" t="s">
        <v>239</v>
      </c>
      <c r="I11" s="357" t="s">
        <v>239</v>
      </c>
      <c r="J11" s="357" t="s">
        <v>239</v>
      </c>
      <c r="K11" s="357" t="s">
        <v>239</v>
      </c>
      <c r="L11" s="357" t="s">
        <v>239</v>
      </c>
      <c r="M11" s="357" t="s">
        <v>239</v>
      </c>
      <c r="N11" s="357" t="s">
        <v>239</v>
      </c>
      <c r="O11" s="357" t="s">
        <v>239</v>
      </c>
      <c r="P11" s="357" t="s">
        <v>239</v>
      </c>
      <c r="Q11" s="357"/>
      <c r="R11" s="357"/>
      <c r="S11" s="357"/>
      <c r="U11" s="132"/>
    </row>
    <row r="12" spans="1:21" ht="13" customHeight="1">
      <c r="A12" s="124"/>
      <c r="B12" s="28" t="s">
        <v>25</v>
      </c>
      <c r="C12" s="357">
        <v>0</v>
      </c>
      <c r="D12" s="357">
        <v>0</v>
      </c>
      <c r="E12" s="357" t="s">
        <v>239</v>
      </c>
      <c r="F12" s="357" t="s">
        <v>239</v>
      </c>
      <c r="G12" s="357" t="s">
        <v>239</v>
      </c>
      <c r="H12" s="357" t="s">
        <v>239</v>
      </c>
      <c r="I12" s="357" t="s">
        <v>239</v>
      </c>
      <c r="J12" s="357" t="s">
        <v>239</v>
      </c>
      <c r="K12" s="357" t="s">
        <v>239</v>
      </c>
      <c r="L12" s="357" t="s">
        <v>239</v>
      </c>
      <c r="M12" s="357" t="s">
        <v>239</v>
      </c>
      <c r="N12" s="357" t="s">
        <v>239</v>
      </c>
      <c r="O12" s="357" t="s">
        <v>239</v>
      </c>
      <c r="P12" s="357" t="s">
        <v>239</v>
      </c>
      <c r="Q12" s="357"/>
      <c r="R12" s="357"/>
      <c r="S12" s="357"/>
      <c r="U12" s="132"/>
    </row>
    <row r="13" spans="1:21" ht="13" customHeight="1">
      <c r="A13" s="124"/>
      <c r="B13" s="28" t="s">
        <v>29</v>
      </c>
      <c r="C13" s="357">
        <v>0</v>
      </c>
      <c r="D13" s="357">
        <v>0</v>
      </c>
      <c r="E13" s="357" t="s">
        <v>239</v>
      </c>
      <c r="F13" s="357" t="s">
        <v>239</v>
      </c>
      <c r="G13" s="357" t="s">
        <v>239</v>
      </c>
      <c r="H13" s="357" t="s">
        <v>239</v>
      </c>
      <c r="I13" s="357" t="s">
        <v>239</v>
      </c>
      <c r="J13" s="357" t="s">
        <v>239</v>
      </c>
      <c r="K13" s="357" t="s">
        <v>239</v>
      </c>
      <c r="L13" s="357" t="s">
        <v>239</v>
      </c>
      <c r="M13" s="357" t="s">
        <v>239</v>
      </c>
      <c r="N13" s="357" t="s">
        <v>239</v>
      </c>
      <c r="O13" s="357" t="s">
        <v>239</v>
      </c>
      <c r="P13" s="357" t="s">
        <v>239</v>
      </c>
      <c r="Q13" s="357"/>
      <c r="R13" s="357"/>
      <c r="S13" s="357"/>
      <c r="U13" s="132"/>
    </row>
    <row r="14" spans="1:21" ht="13" customHeight="1">
      <c r="A14" s="124"/>
      <c r="B14" s="28" t="s">
        <v>30</v>
      </c>
      <c r="C14" s="357">
        <v>0</v>
      </c>
      <c r="D14" s="357">
        <v>0</v>
      </c>
      <c r="E14" s="357" t="s">
        <v>239</v>
      </c>
      <c r="F14" s="357" t="s">
        <v>239</v>
      </c>
      <c r="G14" s="357" t="s">
        <v>239</v>
      </c>
      <c r="H14" s="357" t="s">
        <v>239</v>
      </c>
      <c r="I14" s="357" t="s">
        <v>239</v>
      </c>
      <c r="J14" s="357" t="s">
        <v>239</v>
      </c>
      <c r="K14" s="357" t="s">
        <v>239</v>
      </c>
      <c r="L14" s="357" t="s">
        <v>239</v>
      </c>
      <c r="M14" s="357" t="s">
        <v>239</v>
      </c>
      <c r="N14" s="357" t="s">
        <v>239</v>
      </c>
      <c r="O14" s="357" t="s">
        <v>239</v>
      </c>
      <c r="P14" s="357" t="s">
        <v>239</v>
      </c>
      <c r="Q14" s="357"/>
      <c r="R14" s="357"/>
      <c r="S14" s="357"/>
      <c r="U14" s="132"/>
    </row>
    <row r="15" spans="1:21" ht="13" customHeight="1">
      <c r="A15" s="124"/>
      <c r="B15" s="28" t="s">
        <v>31</v>
      </c>
      <c r="C15" s="357">
        <v>2867</v>
      </c>
      <c r="D15" s="357">
        <v>2944</v>
      </c>
      <c r="E15" s="357">
        <v>2849</v>
      </c>
      <c r="F15" s="357">
        <v>2439</v>
      </c>
      <c r="G15" s="357">
        <v>2693</v>
      </c>
      <c r="H15" s="357">
        <v>2398</v>
      </c>
      <c r="I15" s="357">
        <v>2046</v>
      </c>
      <c r="J15" s="357">
        <v>2270</v>
      </c>
      <c r="K15" s="357">
        <v>1703</v>
      </c>
      <c r="L15" s="357">
        <v>1724</v>
      </c>
      <c r="M15" s="357">
        <v>1627</v>
      </c>
      <c r="N15" s="357">
        <v>1675</v>
      </c>
      <c r="O15" s="357">
        <v>1597</v>
      </c>
      <c r="P15" s="357">
        <v>2354</v>
      </c>
      <c r="Q15" s="357">
        <v>2030</v>
      </c>
      <c r="R15" s="357">
        <v>2296</v>
      </c>
      <c r="S15" s="357">
        <v>2126</v>
      </c>
      <c r="U15" s="132"/>
    </row>
    <row r="16" spans="1:21" ht="13" customHeight="1">
      <c r="A16" s="124"/>
      <c r="B16" s="28" t="s">
        <v>32</v>
      </c>
      <c r="C16" s="357">
        <v>0</v>
      </c>
      <c r="D16" s="357">
        <v>0</v>
      </c>
      <c r="E16" s="357" t="s">
        <v>239</v>
      </c>
      <c r="F16" s="357" t="s">
        <v>239</v>
      </c>
      <c r="G16" s="357" t="s">
        <v>239</v>
      </c>
      <c r="H16" s="357" t="s">
        <v>239</v>
      </c>
      <c r="I16" s="357" t="s">
        <v>239</v>
      </c>
      <c r="J16" s="357" t="s">
        <v>239</v>
      </c>
      <c r="K16" s="357" t="s">
        <v>239</v>
      </c>
      <c r="L16" s="357" t="s">
        <v>239</v>
      </c>
      <c r="M16" s="357" t="s">
        <v>239</v>
      </c>
      <c r="N16" s="357" t="s">
        <v>239</v>
      </c>
      <c r="O16" s="357" t="s">
        <v>239</v>
      </c>
      <c r="P16" s="357" t="s">
        <v>239</v>
      </c>
      <c r="Q16" s="357" t="s">
        <v>239</v>
      </c>
      <c r="R16" s="357" t="s">
        <v>239</v>
      </c>
      <c r="S16" s="357">
        <v>0</v>
      </c>
      <c r="U16" s="132"/>
    </row>
    <row r="17" spans="1:21" ht="13" customHeight="1">
      <c r="A17" s="124"/>
      <c r="B17" s="28" t="s">
        <v>33</v>
      </c>
      <c r="C17" s="357">
        <v>0</v>
      </c>
      <c r="D17" s="357">
        <v>0</v>
      </c>
      <c r="E17" s="357" t="s">
        <v>239</v>
      </c>
      <c r="F17" s="357" t="s">
        <v>239</v>
      </c>
      <c r="G17" s="357" t="s">
        <v>239</v>
      </c>
      <c r="H17" s="357" t="s">
        <v>239</v>
      </c>
      <c r="I17" s="357" t="s">
        <v>239</v>
      </c>
      <c r="J17" s="357" t="s">
        <v>239</v>
      </c>
      <c r="K17" s="357">
        <v>351</v>
      </c>
      <c r="L17" s="357">
        <v>310</v>
      </c>
      <c r="M17" s="357">
        <v>112</v>
      </c>
      <c r="N17" s="357">
        <v>26</v>
      </c>
      <c r="O17" s="357">
        <v>45</v>
      </c>
      <c r="P17" s="357" t="s">
        <v>239</v>
      </c>
      <c r="Q17" s="357" t="s">
        <v>239</v>
      </c>
      <c r="R17" s="357" t="s">
        <v>239</v>
      </c>
      <c r="S17" s="357">
        <v>0</v>
      </c>
      <c r="U17" s="132"/>
    </row>
    <row r="18" spans="1:21" ht="13" customHeight="1">
      <c r="A18" s="124"/>
      <c r="B18" s="28" t="s">
        <v>34</v>
      </c>
      <c r="C18" s="357">
        <v>1843</v>
      </c>
      <c r="D18" s="357">
        <v>3268</v>
      </c>
      <c r="E18" s="357">
        <v>3527</v>
      </c>
      <c r="F18" s="357">
        <v>3142</v>
      </c>
      <c r="G18" s="357">
        <v>3243</v>
      </c>
      <c r="H18" s="357">
        <v>3189</v>
      </c>
      <c r="I18" s="357">
        <v>3300</v>
      </c>
      <c r="J18" s="357">
        <v>3605</v>
      </c>
      <c r="K18" s="357">
        <v>3577</v>
      </c>
      <c r="L18" s="357">
        <v>3224</v>
      </c>
      <c r="M18" s="357">
        <v>3860</v>
      </c>
      <c r="N18" s="357">
        <v>3759</v>
      </c>
      <c r="O18" s="357">
        <v>3896</v>
      </c>
      <c r="P18" s="357">
        <v>4117</v>
      </c>
      <c r="Q18" s="357">
        <v>3832</v>
      </c>
      <c r="R18" s="357">
        <v>3856</v>
      </c>
      <c r="S18" s="357">
        <v>4122</v>
      </c>
      <c r="U18" s="132"/>
    </row>
    <row r="19" spans="1:21" ht="13" customHeight="1">
      <c r="A19" s="124"/>
      <c r="B19" s="28" t="s">
        <v>35</v>
      </c>
      <c r="C19" s="357">
        <v>2900</v>
      </c>
      <c r="D19" s="357">
        <v>2940</v>
      </c>
      <c r="E19" s="357">
        <v>3097</v>
      </c>
      <c r="F19" s="357">
        <v>2769</v>
      </c>
      <c r="G19" s="357">
        <v>3470</v>
      </c>
      <c r="H19" s="357">
        <v>3896</v>
      </c>
      <c r="I19" s="357">
        <v>5687</v>
      </c>
      <c r="J19" s="357">
        <v>6316</v>
      </c>
      <c r="K19" s="357">
        <v>6675</v>
      </c>
      <c r="L19" s="357">
        <v>6957</v>
      </c>
      <c r="M19" s="357">
        <v>7433</v>
      </c>
      <c r="N19" s="357">
        <v>8230</v>
      </c>
      <c r="O19" s="357">
        <v>9563</v>
      </c>
      <c r="P19" s="357">
        <v>11275</v>
      </c>
      <c r="Q19" s="357">
        <v>8636.0344341667878</v>
      </c>
      <c r="R19" s="357">
        <v>7247</v>
      </c>
      <c r="S19" s="357">
        <v>8361</v>
      </c>
      <c r="U19" s="132"/>
    </row>
    <row r="20" spans="1:21" ht="13" customHeight="1">
      <c r="A20" s="124"/>
      <c r="B20" s="28" t="s">
        <v>36</v>
      </c>
      <c r="C20" s="357">
        <v>11379</v>
      </c>
      <c r="D20" s="357">
        <v>10991</v>
      </c>
      <c r="E20" s="357">
        <v>10579</v>
      </c>
      <c r="F20" s="357">
        <v>10568</v>
      </c>
      <c r="G20" s="357">
        <v>11106</v>
      </c>
      <c r="H20" s="357">
        <v>10706</v>
      </c>
      <c r="I20" s="357">
        <v>10873</v>
      </c>
      <c r="J20" s="357">
        <v>12370</v>
      </c>
      <c r="K20" s="357">
        <v>12347</v>
      </c>
      <c r="L20" s="357">
        <v>12785</v>
      </c>
      <c r="M20" s="357">
        <v>13393</v>
      </c>
      <c r="N20" s="357">
        <v>12123</v>
      </c>
      <c r="O20" s="357">
        <v>11023</v>
      </c>
      <c r="P20" s="357">
        <v>9733</v>
      </c>
      <c r="Q20" s="357">
        <v>7899</v>
      </c>
      <c r="R20" s="357">
        <v>7612.86</v>
      </c>
      <c r="S20" s="357">
        <v>8199.2999999999993</v>
      </c>
      <c r="U20" s="132"/>
    </row>
    <row r="21" spans="1:21" ht="13" customHeight="1">
      <c r="A21" s="124"/>
      <c r="B21" s="28" t="s">
        <v>37</v>
      </c>
      <c r="C21" s="357">
        <v>14649</v>
      </c>
      <c r="D21" s="357">
        <v>14501</v>
      </c>
      <c r="E21" s="357">
        <v>14873</v>
      </c>
      <c r="F21" s="357">
        <v>15399</v>
      </c>
      <c r="G21" s="357">
        <v>15610</v>
      </c>
      <c r="H21" s="357">
        <v>10056</v>
      </c>
      <c r="I21" s="357">
        <v>9726</v>
      </c>
      <c r="J21" s="357">
        <v>10478</v>
      </c>
      <c r="K21" s="357">
        <v>11988</v>
      </c>
      <c r="L21" s="357">
        <v>15265</v>
      </c>
      <c r="M21" s="357">
        <v>14037</v>
      </c>
      <c r="N21" s="357">
        <v>10375</v>
      </c>
      <c r="O21" s="357">
        <v>11994</v>
      </c>
      <c r="P21" s="357">
        <v>10331</v>
      </c>
      <c r="Q21" s="357">
        <v>9379</v>
      </c>
      <c r="R21" s="357">
        <v>11033</v>
      </c>
      <c r="S21" s="357">
        <v>12612</v>
      </c>
      <c r="U21" s="132"/>
    </row>
    <row r="22" spans="1:21" ht="13" customHeight="1">
      <c r="A22" s="124"/>
      <c r="B22" s="28" t="s">
        <v>38</v>
      </c>
      <c r="C22" s="357">
        <v>2087</v>
      </c>
      <c r="D22" s="357">
        <v>2060</v>
      </c>
      <c r="E22" s="357">
        <v>2155</v>
      </c>
      <c r="F22" s="357">
        <v>1848</v>
      </c>
      <c r="G22" s="357">
        <v>2566</v>
      </c>
      <c r="H22" s="357">
        <v>2781</v>
      </c>
      <c r="I22" s="357">
        <v>2996</v>
      </c>
      <c r="J22" s="357">
        <v>2649</v>
      </c>
      <c r="K22" s="357">
        <v>2841</v>
      </c>
      <c r="L22" s="357">
        <v>2216</v>
      </c>
      <c r="M22" s="357">
        <v>2209</v>
      </c>
      <c r="N22" s="357">
        <v>2586</v>
      </c>
      <c r="O22" s="357">
        <v>1788</v>
      </c>
      <c r="P22" s="357">
        <v>1454</v>
      </c>
      <c r="Q22" s="357">
        <v>1353</v>
      </c>
      <c r="R22" s="357">
        <v>1304</v>
      </c>
      <c r="S22" s="357">
        <v>1665</v>
      </c>
      <c r="U22" s="132"/>
    </row>
    <row r="23" spans="1:21" ht="13" customHeight="1">
      <c r="A23" s="124"/>
      <c r="B23" s="28" t="s">
        <v>39</v>
      </c>
      <c r="C23" s="357">
        <v>4239</v>
      </c>
      <c r="D23" s="357">
        <v>4243</v>
      </c>
      <c r="E23" s="357">
        <v>3798</v>
      </c>
      <c r="F23" s="357">
        <v>3552</v>
      </c>
      <c r="G23" s="357">
        <v>3191</v>
      </c>
      <c r="H23" s="357">
        <v>3491</v>
      </c>
      <c r="I23" s="357">
        <v>3582</v>
      </c>
      <c r="J23" s="357">
        <v>3658</v>
      </c>
      <c r="K23" s="357">
        <v>3872</v>
      </c>
      <c r="L23" s="357">
        <v>4238</v>
      </c>
      <c r="M23" s="357">
        <v>4103</v>
      </c>
      <c r="N23" s="357">
        <v>4326</v>
      </c>
      <c r="O23" s="357">
        <v>4418</v>
      </c>
      <c r="P23" s="357">
        <v>4469</v>
      </c>
      <c r="Q23" s="357">
        <v>4650</v>
      </c>
      <c r="R23" s="357">
        <v>4656</v>
      </c>
      <c r="S23" s="357">
        <v>4938</v>
      </c>
      <c r="U23" s="132"/>
    </row>
    <row r="24" spans="1:21" ht="13" customHeight="1">
      <c r="A24" s="124"/>
      <c r="B24" s="28" t="s">
        <v>40</v>
      </c>
      <c r="C24" s="357">
        <v>12781</v>
      </c>
      <c r="D24" s="357">
        <v>11464</v>
      </c>
      <c r="E24" s="357">
        <v>13170</v>
      </c>
      <c r="F24" s="357">
        <v>12957</v>
      </c>
      <c r="G24" s="357">
        <v>14449</v>
      </c>
      <c r="H24" s="357">
        <v>14367</v>
      </c>
      <c r="I24" s="357">
        <v>15796</v>
      </c>
      <c r="J24" s="357">
        <v>13982</v>
      </c>
      <c r="K24" s="357">
        <v>13479</v>
      </c>
      <c r="L24" s="357">
        <v>8793</v>
      </c>
      <c r="M24" s="357">
        <v>9682</v>
      </c>
      <c r="N24" s="357">
        <v>8666</v>
      </c>
      <c r="O24" s="357">
        <v>8586</v>
      </c>
      <c r="P24" s="357">
        <v>8081</v>
      </c>
      <c r="Q24" s="357">
        <v>8451</v>
      </c>
      <c r="R24" s="357">
        <v>6966</v>
      </c>
      <c r="S24" s="357">
        <v>5520</v>
      </c>
      <c r="U24" s="132"/>
    </row>
    <row r="25" spans="1:21" ht="13" customHeight="1">
      <c r="A25" s="124"/>
      <c r="B25" s="28" t="s">
        <v>41</v>
      </c>
      <c r="C25" s="357">
        <v>6157</v>
      </c>
      <c r="D25" s="357">
        <v>6926</v>
      </c>
      <c r="E25" s="357">
        <v>7952</v>
      </c>
      <c r="F25" s="357">
        <v>7975</v>
      </c>
      <c r="G25" s="357">
        <v>8696</v>
      </c>
      <c r="H25" s="357">
        <v>9012</v>
      </c>
      <c r="I25" s="357">
        <v>9372</v>
      </c>
      <c r="J25" s="357">
        <v>9382</v>
      </c>
      <c r="K25" s="357">
        <v>9395</v>
      </c>
      <c r="L25" s="357">
        <v>8866</v>
      </c>
      <c r="M25" s="357">
        <v>9039</v>
      </c>
      <c r="N25" s="357">
        <v>9459</v>
      </c>
      <c r="O25" s="357">
        <v>9871</v>
      </c>
      <c r="P25" s="357">
        <v>9623</v>
      </c>
      <c r="Q25" s="357">
        <v>9923</v>
      </c>
      <c r="R25" s="357">
        <v>9437.619999999999</v>
      </c>
      <c r="S25" s="357">
        <v>10267</v>
      </c>
      <c r="U25" s="132"/>
    </row>
    <row r="26" spans="1:21" ht="13" customHeight="1">
      <c r="A26" s="124"/>
      <c r="B26" s="28" t="s">
        <v>44</v>
      </c>
      <c r="C26" s="357">
        <v>14894</v>
      </c>
      <c r="D26" s="357">
        <v>14894</v>
      </c>
      <c r="E26" s="357">
        <v>15559</v>
      </c>
      <c r="F26" s="357">
        <v>17113</v>
      </c>
      <c r="G26" s="357">
        <v>19842</v>
      </c>
      <c r="H26" s="357">
        <v>21448</v>
      </c>
      <c r="I26" s="357">
        <v>21154</v>
      </c>
      <c r="J26" s="357">
        <v>22572</v>
      </c>
      <c r="K26" s="357">
        <v>16076</v>
      </c>
      <c r="L26" s="357">
        <v>15807</v>
      </c>
      <c r="M26" s="357">
        <v>17606</v>
      </c>
      <c r="N26" s="357">
        <v>18183</v>
      </c>
      <c r="O26" s="357">
        <v>17966</v>
      </c>
      <c r="P26" s="357">
        <v>18455</v>
      </c>
      <c r="Q26" s="357">
        <v>19710</v>
      </c>
      <c r="R26" s="357">
        <v>19393</v>
      </c>
      <c r="S26" s="357">
        <v>20127</v>
      </c>
      <c r="U26" s="132"/>
    </row>
    <row r="27" spans="1:21" ht="13" customHeight="1">
      <c r="A27" s="124"/>
      <c r="B27" s="28" t="s">
        <v>45</v>
      </c>
      <c r="C27" s="357">
        <v>38310</v>
      </c>
      <c r="D27" s="357">
        <v>39570</v>
      </c>
      <c r="E27" s="357">
        <v>40840</v>
      </c>
      <c r="F27" s="357">
        <v>41475</v>
      </c>
      <c r="G27" s="357">
        <v>42450</v>
      </c>
      <c r="H27" s="357">
        <v>42040</v>
      </c>
      <c r="I27" s="357">
        <v>43814</v>
      </c>
      <c r="J27" s="357">
        <v>43248</v>
      </c>
      <c r="K27" s="357">
        <v>43425</v>
      </c>
      <c r="L27" s="357">
        <v>43175</v>
      </c>
      <c r="M27" s="357">
        <v>36705</v>
      </c>
      <c r="N27" s="357">
        <v>39787</v>
      </c>
      <c r="O27" s="357">
        <v>40001</v>
      </c>
      <c r="P27" s="357">
        <v>39834</v>
      </c>
      <c r="Q27" s="357">
        <v>39927</v>
      </c>
      <c r="R27" s="357">
        <v>39884</v>
      </c>
      <c r="S27" s="357">
        <v>39745</v>
      </c>
      <c r="U27" s="132"/>
    </row>
    <row r="28" spans="1:21" ht="13" customHeight="1">
      <c r="A28" s="124"/>
      <c r="B28" s="123" t="s">
        <v>46</v>
      </c>
      <c r="C28" s="357">
        <v>0</v>
      </c>
      <c r="D28" s="357">
        <v>0</v>
      </c>
      <c r="E28" s="357" t="s">
        <v>239</v>
      </c>
      <c r="F28" s="357" t="s">
        <v>239</v>
      </c>
      <c r="G28" s="357" t="s">
        <v>239</v>
      </c>
      <c r="H28" s="357" t="s">
        <v>239</v>
      </c>
      <c r="I28" s="357" t="s">
        <v>239</v>
      </c>
      <c r="J28" s="357" t="s">
        <v>239</v>
      </c>
      <c r="K28" s="357" t="s">
        <v>239</v>
      </c>
      <c r="L28" s="357" t="s">
        <v>239</v>
      </c>
      <c r="M28" s="357" t="s">
        <v>239</v>
      </c>
      <c r="N28" s="357" t="s">
        <v>239</v>
      </c>
      <c r="O28" s="357" t="s">
        <v>239</v>
      </c>
      <c r="P28" s="357" t="s">
        <v>239</v>
      </c>
      <c r="Q28" s="357" t="s">
        <v>239</v>
      </c>
      <c r="R28" s="357" t="s">
        <v>239</v>
      </c>
      <c r="S28" s="357" t="s">
        <v>239</v>
      </c>
      <c r="U28" s="132"/>
    </row>
    <row r="29" spans="1:21" ht="13" customHeight="1">
      <c r="A29" s="124"/>
      <c r="B29" s="29" t="s">
        <v>47</v>
      </c>
      <c r="C29" s="357">
        <v>0</v>
      </c>
      <c r="D29" s="357">
        <v>0</v>
      </c>
      <c r="E29" s="357" t="s">
        <v>239</v>
      </c>
      <c r="F29" s="357" t="s">
        <v>239</v>
      </c>
      <c r="G29" s="357" t="s">
        <v>239</v>
      </c>
      <c r="H29" s="357" t="s">
        <v>239</v>
      </c>
      <c r="I29" s="357" t="s">
        <v>239</v>
      </c>
      <c r="J29" s="357" t="s">
        <v>239</v>
      </c>
      <c r="K29" s="357" t="s">
        <v>239</v>
      </c>
      <c r="L29" s="357" t="s">
        <v>239</v>
      </c>
      <c r="M29" s="357" t="s">
        <v>239</v>
      </c>
      <c r="N29" s="357" t="s">
        <v>239</v>
      </c>
      <c r="O29" s="357" t="s">
        <v>239</v>
      </c>
      <c r="P29" s="357" t="s">
        <v>239</v>
      </c>
      <c r="Q29" s="357" t="s">
        <v>239</v>
      </c>
      <c r="R29" s="357" t="s">
        <v>239</v>
      </c>
      <c r="S29" s="357" t="s">
        <v>239</v>
      </c>
      <c r="U29" s="132"/>
    </row>
    <row r="30" spans="1:21" ht="13" customHeight="1">
      <c r="A30" s="124"/>
      <c r="B30" s="28" t="s">
        <v>48</v>
      </c>
      <c r="C30" s="357">
        <v>0</v>
      </c>
      <c r="D30" s="357">
        <v>0</v>
      </c>
      <c r="E30" s="357" t="s">
        <v>239</v>
      </c>
      <c r="F30" s="357" t="s">
        <v>239</v>
      </c>
      <c r="G30" s="357" t="s">
        <v>239</v>
      </c>
      <c r="H30" s="357" t="s">
        <v>239</v>
      </c>
      <c r="I30" s="357" t="s">
        <v>239</v>
      </c>
      <c r="J30" s="357" t="s">
        <v>239</v>
      </c>
      <c r="K30" s="357" t="s">
        <v>239</v>
      </c>
      <c r="L30" s="357" t="s">
        <v>239</v>
      </c>
      <c r="M30" s="357" t="s">
        <v>239</v>
      </c>
      <c r="N30" s="357" t="s">
        <v>239</v>
      </c>
      <c r="O30" s="357" t="s">
        <v>239</v>
      </c>
      <c r="P30" s="357" t="s">
        <v>239</v>
      </c>
      <c r="Q30" s="357" t="s">
        <v>239</v>
      </c>
      <c r="R30" s="357" t="s">
        <v>239</v>
      </c>
      <c r="S30" s="357" t="s">
        <v>239</v>
      </c>
      <c r="U30" s="132"/>
    </row>
    <row r="31" spans="1:21" ht="13" customHeight="1" thickBot="1">
      <c r="A31" s="130"/>
      <c r="B31" s="775" t="s">
        <v>49</v>
      </c>
      <c r="C31" s="778">
        <v>0</v>
      </c>
      <c r="D31" s="778">
        <v>0</v>
      </c>
      <c r="E31" s="778" t="s">
        <v>239</v>
      </c>
      <c r="F31" s="778" t="s">
        <v>239</v>
      </c>
      <c r="G31" s="778" t="s">
        <v>239</v>
      </c>
      <c r="H31" s="778" t="s">
        <v>239</v>
      </c>
      <c r="I31" s="778" t="s">
        <v>239</v>
      </c>
      <c r="J31" s="778" t="s">
        <v>239</v>
      </c>
      <c r="K31" s="778" t="s">
        <v>239</v>
      </c>
      <c r="L31" s="778" t="s">
        <v>239</v>
      </c>
      <c r="M31" s="778" t="s">
        <v>239</v>
      </c>
      <c r="N31" s="778" t="s">
        <v>239</v>
      </c>
      <c r="O31" s="778" t="s">
        <v>239</v>
      </c>
      <c r="P31" s="778" t="s">
        <v>239</v>
      </c>
      <c r="Q31" s="778" t="s">
        <v>239</v>
      </c>
      <c r="R31" s="778" t="s">
        <v>239</v>
      </c>
      <c r="S31" s="778" t="s">
        <v>239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6">
    <tabColor theme="9" tint="0.59999389629810485"/>
  </sheetPr>
  <dimension ref="A2:U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7" width="8.19921875" style="123" customWidth="1"/>
    <col min="28" max="16384" width="7" style="123"/>
  </cols>
  <sheetData>
    <row r="2" spans="1:21" ht="13" customHeight="1">
      <c r="A2" s="343" t="s">
        <v>439</v>
      </c>
      <c r="B2" s="344"/>
    </row>
    <row r="3" spans="1:21" ht="13" customHeight="1">
      <c r="A3" s="345" t="s">
        <v>236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0">
        <f>(C8+C9+C10+C11+C12+C13+C14+C15+C16+C17+C18+C19+C20+C21+C22+C23+C24+C25+C26+C27+C28+C29+C30+C31)</f>
        <v>3862</v>
      </c>
      <c r="D6" s="770">
        <f>(D8+D9+D10+D11+D12+D13+D14+D15+D16+D17+D18+D19+D20+D21+D22+D23+D24+D25+D26+D27+D28+D29+D30+D31)</f>
        <v>3839</v>
      </c>
      <c r="E6" s="770">
        <v>4053</v>
      </c>
      <c r="F6" s="770">
        <v>3971</v>
      </c>
      <c r="G6" s="770">
        <v>4175</v>
      </c>
      <c r="H6" s="770">
        <v>4075</v>
      </c>
      <c r="I6" s="770">
        <v>4235</v>
      </c>
      <c r="J6" s="770">
        <v>4350</v>
      </c>
      <c r="K6" s="770">
        <v>4179</v>
      </c>
      <c r="L6" s="770">
        <v>4170</v>
      </c>
      <c r="M6" s="770">
        <v>3980</v>
      </c>
      <c r="N6" s="770">
        <v>3977</v>
      </c>
      <c r="O6" s="770">
        <v>4009</v>
      </c>
      <c r="P6" s="770">
        <v>4003</v>
      </c>
      <c r="Q6" s="770">
        <f>SUM(Q8:Q31)</f>
        <v>3849</v>
      </c>
      <c r="R6" s="770">
        <f>SUM(R8:R31)</f>
        <v>3818.3519517499999</v>
      </c>
      <c r="S6" s="770">
        <f>SUM(S8:S31)</f>
        <v>3940.0390321999998</v>
      </c>
    </row>
    <row r="7" spans="1:21" ht="5" customHeight="1">
      <c r="A7" s="124"/>
      <c r="B7" s="125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</row>
    <row r="8" spans="1:21" ht="13" customHeight="1">
      <c r="A8" s="124"/>
      <c r="B8" s="28" t="s">
        <v>21</v>
      </c>
      <c r="C8" s="358">
        <v>0</v>
      </c>
      <c r="D8" s="358">
        <v>0</v>
      </c>
      <c r="E8" s="358" t="s">
        <v>240</v>
      </c>
      <c r="F8" s="358" t="s">
        <v>240</v>
      </c>
      <c r="G8" s="358" t="s">
        <v>240</v>
      </c>
      <c r="H8" s="358" t="s">
        <v>240</v>
      </c>
      <c r="I8" s="358" t="s">
        <v>240</v>
      </c>
      <c r="J8" s="358" t="s">
        <v>240</v>
      </c>
      <c r="K8" s="358" t="s">
        <v>240</v>
      </c>
      <c r="L8" s="358" t="s">
        <v>240</v>
      </c>
      <c r="M8" s="358" t="s">
        <v>240</v>
      </c>
      <c r="N8" s="358" t="s">
        <v>240</v>
      </c>
      <c r="O8" s="358" t="s">
        <v>240</v>
      </c>
      <c r="P8" s="358" t="s">
        <v>240</v>
      </c>
      <c r="Q8" s="358" t="s">
        <v>240</v>
      </c>
      <c r="R8" s="358" t="s">
        <v>240</v>
      </c>
      <c r="S8" s="358" t="s">
        <v>240</v>
      </c>
    </row>
    <row r="9" spans="1:21" ht="13" customHeight="1">
      <c r="A9" s="124"/>
      <c r="B9" s="28" t="s">
        <v>22</v>
      </c>
      <c r="C9" s="358">
        <v>0</v>
      </c>
      <c r="D9" s="358">
        <v>0</v>
      </c>
      <c r="E9" s="358" t="s">
        <v>240</v>
      </c>
      <c r="F9" s="358" t="s">
        <v>240</v>
      </c>
      <c r="G9" s="358" t="s">
        <v>240</v>
      </c>
      <c r="H9" s="358" t="s">
        <v>240</v>
      </c>
      <c r="I9" s="358" t="s">
        <v>240</v>
      </c>
      <c r="J9" s="358" t="s">
        <v>240</v>
      </c>
      <c r="K9" s="358" t="s">
        <v>240</v>
      </c>
      <c r="L9" s="358" t="s">
        <v>240</v>
      </c>
      <c r="M9" s="358" t="s">
        <v>240</v>
      </c>
      <c r="N9" s="358" t="s">
        <v>240</v>
      </c>
      <c r="O9" s="358" t="s">
        <v>240</v>
      </c>
      <c r="P9" s="358" t="s">
        <v>240</v>
      </c>
      <c r="Q9" s="358" t="s">
        <v>240</v>
      </c>
      <c r="R9" s="358" t="s">
        <v>240</v>
      </c>
      <c r="S9" s="358" t="s">
        <v>240</v>
      </c>
      <c r="U9" s="132"/>
    </row>
    <row r="10" spans="1:21" ht="13" customHeight="1">
      <c r="A10" s="124"/>
      <c r="B10" s="28" t="s">
        <v>23</v>
      </c>
      <c r="C10" s="358">
        <v>0</v>
      </c>
      <c r="D10" s="358">
        <v>0</v>
      </c>
      <c r="E10" s="358" t="s">
        <v>240</v>
      </c>
      <c r="F10" s="358" t="s">
        <v>240</v>
      </c>
      <c r="G10" s="358" t="s">
        <v>240</v>
      </c>
      <c r="H10" s="358" t="s">
        <v>240</v>
      </c>
      <c r="I10" s="358" t="s">
        <v>240</v>
      </c>
      <c r="J10" s="358" t="s">
        <v>240</v>
      </c>
      <c r="K10" s="358" t="s">
        <v>240</v>
      </c>
      <c r="L10" s="358" t="s">
        <v>240</v>
      </c>
      <c r="M10" s="358" t="s">
        <v>240</v>
      </c>
      <c r="N10" s="358" t="s">
        <v>240</v>
      </c>
      <c r="O10" s="358" t="s">
        <v>240</v>
      </c>
      <c r="P10" s="358" t="s">
        <v>240</v>
      </c>
      <c r="Q10" s="358" t="s">
        <v>240</v>
      </c>
      <c r="R10" s="358" t="s">
        <v>240</v>
      </c>
      <c r="S10" s="358" t="s">
        <v>240</v>
      </c>
      <c r="U10" s="132"/>
    </row>
    <row r="11" spans="1:21" ht="13" customHeight="1">
      <c r="A11" s="124"/>
      <c r="B11" s="28" t="s">
        <v>24</v>
      </c>
      <c r="C11" s="358">
        <v>0</v>
      </c>
      <c r="D11" s="358">
        <v>0</v>
      </c>
      <c r="E11" s="358" t="s">
        <v>240</v>
      </c>
      <c r="F11" s="358" t="s">
        <v>240</v>
      </c>
      <c r="G11" s="358" t="s">
        <v>240</v>
      </c>
      <c r="H11" s="358" t="s">
        <v>240</v>
      </c>
      <c r="I11" s="358" t="s">
        <v>240</v>
      </c>
      <c r="J11" s="358" t="s">
        <v>240</v>
      </c>
      <c r="K11" s="358" t="s">
        <v>240</v>
      </c>
      <c r="L11" s="358" t="s">
        <v>240</v>
      </c>
      <c r="M11" s="358" t="s">
        <v>240</v>
      </c>
      <c r="N11" s="358" t="s">
        <v>240</v>
      </c>
      <c r="O11" s="358" t="s">
        <v>240</v>
      </c>
      <c r="P11" s="358" t="s">
        <v>240</v>
      </c>
      <c r="Q11" s="358" t="s">
        <v>240</v>
      </c>
      <c r="R11" s="358" t="s">
        <v>240</v>
      </c>
      <c r="S11" s="358" t="s">
        <v>240</v>
      </c>
      <c r="U11" s="132"/>
    </row>
    <row r="12" spans="1:21" ht="13" customHeight="1">
      <c r="A12" s="124"/>
      <c r="B12" s="28" t="s">
        <v>25</v>
      </c>
      <c r="C12" s="358">
        <v>0</v>
      </c>
      <c r="D12" s="358">
        <v>0</v>
      </c>
      <c r="E12" s="358" t="s">
        <v>240</v>
      </c>
      <c r="F12" s="358" t="s">
        <v>240</v>
      </c>
      <c r="G12" s="358" t="s">
        <v>240</v>
      </c>
      <c r="H12" s="358" t="s">
        <v>240</v>
      </c>
      <c r="I12" s="358" t="s">
        <v>240</v>
      </c>
      <c r="J12" s="358" t="s">
        <v>240</v>
      </c>
      <c r="K12" s="358" t="s">
        <v>240</v>
      </c>
      <c r="L12" s="358" t="s">
        <v>240</v>
      </c>
      <c r="M12" s="358" t="s">
        <v>240</v>
      </c>
      <c r="N12" s="358" t="s">
        <v>240</v>
      </c>
      <c r="O12" s="358" t="s">
        <v>240</v>
      </c>
      <c r="P12" s="358" t="s">
        <v>240</v>
      </c>
      <c r="Q12" s="358" t="s">
        <v>240</v>
      </c>
      <c r="R12" s="358" t="s">
        <v>240</v>
      </c>
      <c r="S12" s="358" t="s">
        <v>240</v>
      </c>
      <c r="U12" s="132"/>
    </row>
    <row r="13" spans="1:21" ht="13" customHeight="1">
      <c r="A13" s="124"/>
      <c r="B13" s="28" t="s">
        <v>29</v>
      </c>
      <c r="C13" s="358">
        <v>0</v>
      </c>
      <c r="D13" s="358">
        <v>0</v>
      </c>
      <c r="E13" s="358" t="s">
        <v>240</v>
      </c>
      <c r="F13" s="358" t="s">
        <v>240</v>
      </c>
      <c r="G13" s="358" t="s">
        <v>240</v>
      </c>
      <c r="H13" s="358" t="s">
        <v>240</v>
      </c>
      <c r="I13" s="358" t="s">
        <v>240</v>
      </c>
      <c r="J13" s="358" t="s">
        <v>240</v>
      </c>
      <c r="K13" s="358" t="s">
        <v>240</v>
      </c>
      <c r="L13" s="358" t="s">
        <v>240</v>
      </c>
      <c r="M13" s="358" t="s">
        <v>240</v>
      </c>
      <c r="N13" s="358" t="s">
        <v>240</v>
      </c>
      <c r="O13" s="358" t="s">
        <v>240</v>
      </c>
      <c r="P13" s="358" t="s">
        <v>240</v>
      </c>
      <c r="Q13" s="358" t="s">
        <v>240</v>
      </c>
      <c r="R13" s="358" t="s">
        <v>240</v>
      </c>
      <c r="S13" s="358" t="s">
        <v>240</v>
      </c>
      <c r="U13" s="132"/>
    </row>
    <row r="14" spans="1:21" ht="13" customHeight="1">
      <c r="A14" s="124"/>
      <c r="B14" s="28" t="s">
        <v>30</v>
      </c>
      <c r="C14" s="358">
        <v>0</v>
      </c>
      <c r="D14" s="358">
        <v>0</v>
      </c>
      <c r="E14" s="358" t="s">
        <v>240</v>
      </c>
      <c r="F14" s="358" t="s">
        <v>240</v>
      </c>
      <c r="G14" s="358" t="s">
        <v>240</v>
      </c>
      <c r="H14" s="358" t="s">
        <v>240</v>
      </c>
      <c r="I14" s="358" t="s">
        <v>240</v>
      </c>
      <c r="J14" s="358" t="s">
        <v>240</v>
      </c>
      <c r="K14" s="358" t="s">
        <v>240</v>
      </c>
      <c r="L14" s="358" t="s">
        <v>240</v>
      </c>
      <c r="M14" s="358" t="s">
        <v>240</v>
      </c>
      <c r="N14" s="358" t="s">
        <v>240</v>
      </c>
      <c r="O14" s="358" t="s">
        <v>240</v>
      </c>
      <c r="P14" s="358" t="s">
        <v>240</v>
      </c>
      <c r="Q14" s="358" t="s">
        <v>240</v>
      </c>
      <c r="R14" s="358" t="s">
        <v>240</v>
      </c>
      <c r="S14" s="358" t="s">
        <v>240</v>
      </c>
      <c r="U14" s="132"/>
    </row>
    <row r="15" spans="1:21" ht="13" customHeight="1">
      <c r="A15" s="124"/>
      <c r="B15" s="28" t="s">
        <v>31</v>
      </c>
      <c r="C15" s="358">
        <v>107</v>
      </c>
      <c r="D15" s="358">
        <v>109</v>
      </c>
      <c r="E15" s="358">
        <v>110</v>
      </c>
      <c r="F15" s="358">
        <v>96</v>
      </c>
      <c r="G15" s="358">
        <v>106</v>
      </c>
      <c r="H15" s="358">
        <v>88</v>
      </c>
      <c r="I15" s="358">
        <v>70</v>
      </c>
      <c r="J15" s="358">
        <v>72</v>
      </c>
      <c r="K15" s="358">
        <v>56</v>
      </c>
      <c r="L15" s="358">
        <v>57</v>
      </c>
      <c r="M15" s="358">
        <v>53</v>
      </c>
      <c r="N15" s="358">
        <v>55</v>
      </c>
      <c r="O15" s="358">
        <v>50</v>
      </c>
      <c r="P15" s="358">
        <v>75</v>
      </c>
      <c r="Q15" s="358">
        <v>63</v>
      </c>
      <c r="R15" s="358">
        <v>68.831774999999993</v>
      </c>
      <c r="S15" s="358">
        <v>63.390755000000006</v>
      </c>
      <c r="U15" s="132"/>
    </row>
    <row r="16" spans="1:21" ht="13" customHeight="1">
      <c r="A16" s="124"/>
      <c r="B16" s="28" t="s">
        <v>32</v>
      </c>
      <c r="C16" s="358">
        <v>0</v>
      </c>
      <c r="D16" s="358">
        <v>0</v>
      </c>
      <c r="E16" s="358" t="s">
        <v>240</v>
      </c>
      <c r="F16" s="358" t="s">
        <v>240</v>
      </c>
      <c r="G16" s="358" t="s">
        <v>240</v>
      </c>
      <c r="H16" s="358" t="s">
        <v>240</v>
      </c>
      <c r="I16" s="358" t="s">
        <v>240</v>
      </c>
      <c r="J16" s="358" t="s">
        <v>240</v>
      </c>
      <c r="K16" s="358" t="s">
        <v>240</v>
      </c>
      <c r="L16" s="358" t="s">
        <v>240</v>
      </c>
      <c r="M16" s="358" t="s">
        <v>240</v>
      </c>
      <c r="N16" s="358" t="s">
        <v>240</v>
      </c>
      <c r="O16" s="358" t="s">
        <v>240</v>
      </c>
      <c r="P16" s="358" t="s">
        <v>240</v>
      </c>
      <c r="Q16" s="358" t="s">
        <v>240</v>
      </c>
      <c r="R16" s="358" t="s">
        <v>240</v>
      </c>
      <c r="S16" s="358">
        <v>0</v>
      </c>
      <c r="U16" s="132"/>
    </row>
    <row r="17" spans="1:21" ht="13" customHeight="1">
      <c r="A17" s="124"/>
      <c r="B17" s="28" t="s">
        <v>33</v>
      </c>
      <c r="C17" s="358">
        <v>0</v>
      </c>
      <c r="D17" s="358">
        <v>0</v>
      </c>
      <c r="E17" s="358" t="s">
        <v>240</v>
      </c>
      <c r="F17" s="358" t="s">
        <v>240</v>
      </c>
      <c r="G17" s="358" t="s">
        <v>240</v>
      </c>
      <c r="H17" s="358" t="s">
        <v>240</v>
      </c>
      <c r="I17" s="358" t="s">
        <v>240</v>
      </c>
      <c r="J17" s="358" t="s">
        <v>240</v>
      </c>
      <c r="K17" s="358">
        <v>11</v>
      </c>
      <c r="L17" s="358">
        <v>10</v>
      </c>
      <c r="M17" s="358">
        <v>4</v>
      </c>
      <c r="N17" s="358">
        <v>1</v>
      </c>
      <c r="O17" s="358">
        <v>1</v>
      </c>
      <c r="P17" s="358" t="s">
        <v>240</v>
      </c>
      <c r="Q17" s="358" t="s">
        <v>240</v>
      </c>
      <c r="R17" s="358" t="s">
        <v>240</v>
      </c>
      <c r="S17" s="358">
        <v>0</v>
      </c>
      <c r="U17" s="132"/>
    </row>
    <row r="18" spans="1:21" ht="13" customHeight="1">
      <c r="A18" s="124"/>
      <c r="B18" s="28" t="s">
        <v>34</v>
      </c>
      <c r="C18" s="358">
        <v>64</v>
      </c>
      <c r="D18" s="358">
        <v>100</v>
      </c>
      <c r="E18" s="358">
        <v>109</v>
      </c>
      <c r="F18" s="358">
        <v>90</v>
      </c>
      <c r="G18" s="358">
        <v>90</v>
      </c>
      <c r="H18" s="358">
        <v>89</v>
      </c>
      <c r="I18" s="358">
        <v>94</v>
      </c>
      <c r="J18" s="358">
        <v>106</v>
      </c>
      <c r="K18" s="358">
        <v>106</v>
      </c>
      <c r="L18" s="358">
        <v>98</v>
      </c>
      <c r="M18" s="358">
        <v>106</v>
      </c>
      <c r="N18" s="358">
        <v>107</v>
      </c>
      <c r="O18" s="358">
        <v>115</v>
      </c>
      <c r="P18" s="358">
        <v>119</v>
      </c>
      <c r="Q18" s="358">
        <v>111</v>
      </c>
      <c r="R18" s="358">
        <v>107.91896650000001</v>
      </c>
      <c r="S18" s="358">
        <v>119.08182400000001</v>
      </c>
      <c r="U18" s="132"/>
    </row>
    <row r="19" spans="1:21" ht="13" customHeight="1">
      <c r="A19" s="124"/>
      <c r="B19" s="28" t="s">
        <v>35</v>
      </c>
      <c r="C19" s="358">
        <v>97</v>
      </c>
      <c r="D19" s="358">
        <v>98</v>
      </c>
      <c r="E19" s="358">
        <v>105</v>
      </c>
      <c r="F19" s="358">
        <v>95</v>
      </c>
      <c r="G19" s="358">
        <v>104</v>
      </c>
      <c r="H19" s="358">
        <v>109</v>
      </c>
      <c r="I19" s="358">
        <v>157</v>
      </c>
      <c r="J19" s="358">
        <v>176</v>
      </c>
      <c r="K19" s="358">
        <v>182</v>
      </c>
      <c r="L19" s="358">
        <v>194</v>
      </c>
      <c r="M19" s="358">
        <v>202</v>
      </c>
      <c r="N19" s="358">
        <v>233</v>
      </c>
      <c r="O19" s="358">
        <v>273</v>
      </c>
      <c r="P19" s="358">
        <v>324</v>
      </c>
      <c r="Q19" s="358">
        <v>240</v>
      </c>
      <c r="R19" s="358">
        <v>199.6704</v>
      </c>
      <c r="S19" s="358">
        <v>231.67079999999996</v>
      </c>
      <c r="U19" s="132"/>
    </row>
    <row r="20" spans="1:21" ht="13" customHeight="1">
      <c r="A20" s="124"/>
      <c r="B20" s="28" t="s">
        <v>36</v>
      </c>
      <c r="C20" s="358">
        <v>384</v>
      </c>
      <c r="D20" s="358">
        <v>370</v>
      </c>
      <c r="E20" s="358">
        <v>356</v>
      </c>
      <c r="F20" s="358">
        <v>354</v>
      </c>
      <c r="G20" s="358">
        <v>359</v>
      </c>
      <c r="H20" s="358">
        <v>343</v>
      </c>
      <c r="I20" s="358">
        <v>387</v>
      </c>
      <c r="J20" s="358">
        <v>445</v>
      </c>
      <c r="K20" s="358">
        <v>406</v>
      </c>
      <c r="L20" s="358">
        <v>426</v>
      </c>
      <c r="M20" s="358">
        <v>432</v>
      </c>
      <c r="N20" s="358">
        <v>356</v>
      </c>
      <c r="O20" s="358">
        <v>376</v>
      </c>
      <c r="P20" s="358">
        <v>339</v>
      </c>
      <c r="Q20" s="358">
        <v>269</v>
      </c>
      <c r="R20" s="358">
        <v>258.67530325000001</v>
      </c>
      <c r="S20" s="358">
        <v>257.60435699999999</v>
      </c>
      <c r="U20" s="132"/>
    </row>
    <row r="21" spans="1:21" ht="13" customHeight="1">
      <c r="A21" s="124"/>
      <c r="B21" s="28" t="s">
        <v>37</v>
      </c>
      <c r="C21" s="358">
        <v>523</v>
      </c>
      <c r="D21" s="358">
        <v>497</v>
      </c>
      <c r="E21" s="358">
        <v>511</v>
      </c>
      <c r="F21" s="358">
        <v>506</v>
      </c>
      <c r="G21" s="358">
        <v>513</v>
      </c>
      <c r="H21" s="358">
        <v>334</v>
      </c>
      <c r="I21" s="358">
        <v>331</v>
      </c>
      <c r="J21" s="358">
        <v>365</v>
      </c>
      <c r="K21" s="358">
        <v>415</v>
      </c>
      <c r="L21" s="358">
        <v>526</v>
      </c>
      <c r="M21" s="358">
        <v>479</v>
      </c>
      <c r="N21" s="358">
        <v>358</v>
      </c>
      <c r="O21" s="358">
        <v>380</v>
      </c>
      <c r="P21" s="358">
        <v>354</v>
      </c>
      <c r="Q21" s="358">
        <v>324</v>
      </c>
      <c r="R21" s="358">
        <v>380.53530000000001</v>
      </c>
      <c r="S21" s="358">
        <v>435.18440000000004</v>
      </c>
      <c r="U21" s="132"/>
    </row>
    <row r="22" spans="1:21" ht="13" customHeight="1">
      <c r="A22" s="124"/>
      <c r="B22" s="28" t="s">
        <v>38</v>
      </c>
      <c r="C22" s="358">
        <v>89</v>
      </c>
      <c r="D22" s="358">
        <v>89</v>
      </c>
      <c r="E22" s="358">
        <v>91</v>
      </c>
      <c r="F22" s="358">
        <v>77</v>
      </c>
      <c r="G22" s="358">
        <v>93</v>
      </c>
      <c r="H22" s="358">
        <v>112</v>
      </c>
      <c r="I22" s="358">
        <v>117</v>
      </c>
      <c r="J22" s="358">
        <v>110</v>
      </c>
      <c r="K22" s="358">
        <v>123</v>
      </c>
      <c r="L22" s="358">
        <v>101</v>
      </c>
      <c r="M22" s="358">
        <v>98</v>
      </c>
      <c r="N22" s="358">
        <v>101</v>
      </c>
      <c r="O22" s="358">
        <v>77</v>
      </c>
      <c r="P22" s="358">
        <v>62</v>
      </c>
      <c r="Q22" s="358">
        <v>59</v>
      </c>
      <c r="R22" s="358">
        <v>55.839510000000011</v>
      </c>
      <c r="S22" s="358">
        <v>60.364601200000003</v>
      </c>
      <c r="U22" s="132"/>
    </row>
    <row r="23" spans="1:21" ht="13" customHeight="1">
      <c r="A23" s="124"/>
      <c r="B23" s="28" t="s">
        <v>39</v>
      </c>
      <c r="C23" s="358">
        <v>135</v>
      </c>
      <c r="D23" s="358">
        <v>134</v>
      </c>
      <c r="E23" s="358">
        <v>119</v>
      </c>
      <c r="F23" s="358">
        <v>116</v>
      </c>
      <c r="G23" s="358">
        <v>101</v>
      </c>
      <c r="H23" s="358">
        <v>106</v>
      </c>
      <c r="I23" s="358">
        <v>109</v>
      </c>
      <c r="J23" s="358">
        <v>113</v>
      </c>
      <c r="K23" s="358">
        <v>123</v>
      </c>
      <c r="L23" s="358">
        <v>135</v>
      </c>
      <c r="M23" s="358">
        <v>125</v>
      </c>
      <c r="N23" s="358">
        <v>128</v>
      </c>
      <c r="O23" s="358">
        <v>129</v>
      </c>
      <c r="P23" s="358">
        <v>131</v>
      </c>
      <c r="Q23" s="358">
        <v>137</v>
      </c>
      <c r="R23" s="358">
        <v>137.09700000000001</v>
      </c>
      <c r="S23" s="358">
        <v>144.84240000000003</v>
      </c>
      <c r="U23" s="132"/>
    </row>
    <row r="24" spans="1:21" ht="13" customHeight="1">
      <c r="A24" s="124"/>
      <c r="B24" s="28" t="s">
        <v>40</v>
      </c>
      <c r="C24" s="358">
        <v>404</v>
      </c>
      <c r="D24" s="358">
        <v>377</v>
      </c>
      <c r="E24" s="358">
        <v>447</v>
      </c>
      <c r="F24" s="358">
        <v>389</v>
      </c>
      <c r="G24" s="358">
        <v>435</v>
      </c>
      <c r="H24" s="358">
        <v>421</v>
      </c>
      <c r="I24" s="358">
        <v>463</v>
      </c>
      <c r="J24" s="358">
        <v>403</v>
      </c>
      <c r="K24" s="358">
        <v>396</v>
      </c>
      <c r="L24" s="358">
        <v>262</v>
      </c>
      <c r="M24" s="358">
        <v>288</v>
      </c>
      <c r="N24" s="358">
        <v>296</v>
      </c>
      <c r="O24" s="358">
        <v>260</v>
      </c>
      <c r="P24" s="358">
        <v>244</v>
      </c>
      <c r="Q24" s="358">
        <v>252</v>
      </c>
      <c r="R24" s="358">
        <v>206.29370700000001</v>
      </c>
      <c r="S24" s="358">
        <v>169.26830000000001</v>
      </c>
      <c r="U24" s="132"/>
    </row>
    <row r="25" spans="1:21" ht="13" customHeight="1">
      <c r="A25" s="124"/>
      <c r="B25" s="28" t="s">
        <v>41</v>
      </c>
      <c r="C25" s="358">
        <v>190</v>
      </c>
      <c r="D25" s="358">
        <v>204</v>
      </c>
      <c r="E25" s="358">
        <v>255</v>
      </c>
      <c r="F25" s="358">
        <v>244</v>
      </c>
      <c r="G25" s="358">
        <v>269</v>
      </c>
      <c r="H25" s="358">
        <v>275</v>
      </c>
      <c r="I25" s="358">
        <v>290</v>
      </c>
      <c r="J25" s="358">
        <v>299</v>
      </c>
      <c r="K25" s="358">
        <v>292</v>
      </c>
      <c r="L25" s="358">
        <v>289</v>
      </c>
      <c r="M25" s="358">
        <v>288</v>
      </c>
      <c r="N25" s="358">
        <v>291</v>
      </c>
      <c r="O25" s="358">
        <v>291</v>
      </c>
      <c r="P25" s="358">
        <v>286</v>
      </c>
      <c r="Q25" s="358">
        <v>284</v>
      </c>
      <c r="R25" s="358">
        <v>283.57673999999997</v>
      </c>
      <c r="S25" s="358">
        <v>285.362345</v>
      </c>
      <c r="U25" s="132"/>
    </row>
    <row r="26" spans="1:21" ht="13" customHeight="1">
      <c r="A26" s="124"/>
      <c r="B26" s="28" t="s">
        <v>44</v>
      </c>
      <c r="C26" s="358">
        <v>484</v>
      </c>
      <c r="D26" s="358">
        <v>458</v>
      </c>
      <c r="E26" s="358">
        <v>500</v>
      </c>
      <c r="F26" s="358">
        <v>507</v>
      </c>
      <c r="G26" s="358">
        <v>582</v>
      </c>
      <c r="H26" s="358">
        <v>628</v>
      </c>
      <c r="I26" s="358">
        <v>614</v>
      </c>
      <c r="J26" s="358">
        <v>642</v>
      </c>
      <c r="K26" s="358">
        <v>437</v>
      </c>
      <c r="L26" s="358">
        <v>435</v>
      </c>
      <c r="M26" s="358">
        <v>515</v>
      </c>
      <c r="N26" s="358">
        <v>532</v>
      </c>
      <c r="O26" s="358">
        <v>526</v>
      </c>
      <c r="P26" s="358">
        <v>539</v>
      </c>
      <c r="Q26" s="358">
        <v>573</v>
      </c>
      <c r="R26" s="358">
        <v>574.89974999999993</v>
      </c>
      <c r="S26" s="358">
        <v>614.96774999999991</v>
      </c>
      <c r="U26" s="132"/>
    </row>
    <row r="27" spans="1:21" ht="13" customHeight="1">
      <c r="A27" s="124"/>
      <c r="B27" s="28" t="s">
        <v>45</v>
      </c>
      <c r="C27" s="358">
        <v>1385</v>
      </c>
      <c r="D27" s="358">
        <v>1403</v>
      </c>
      <c r="E27" s="358">
        <v>1451</v>
      </c>
      <c r="F27" s="358">
        <v>1498</v>
      </c>
      <c r="G27" s="358">
        <v>1524</v>
      </c>
      <c r="H27" s="358">
        <v>1569</v>
      </c>
      <c r="I27" s="358">
        <v>1604</v>
      </c>
      <c r="J27" s="358">
        <v>1619</v>
      </c>
      <c r="K27" s="358">
        <v>1632</v>
      </c>
      <c r="L27" s="358">
        <v>1637</v>
      </c>
      <c r="M27" s="358">
        <v>1390</v>
      </c>
      <c r="N27" s="358">
        <v>1520</v>
      </c>
      <c r="O27" s="358">
        <v>1529</v>
      </c>
      <c r="P27" s="358">
        <v>1528</v>
      </c>
      <c r="Q27" s="358">
        <v>1537</v>
      </c>
      <c r="R27" s="358">
        <v>1545.0135</v>
      </c>
      <c r="S27" s="358">
        <v>1558.3015</v>
      </c>
      <c r="U27" s="132"/>
    </row>
    <row r="28" spans="1:21" ht="13" customHeight="1">
      <c r="A28" s="124"/>
      <c r="B28" s="123" t="s">
        <v>46</v>
      </c>
      <c r="C28" s="358">
        <v>0</v>
      </c>
      <c r="D28" s="358">
        <v>0</v>
      </c>
      <c r="E28" s="358" t="s">
        <v>240</v>
      </c>
      <c r="F28" s="358" t="s">
        <v>240</v>
      </c>
      <c r="G28" s="358" t="s">
        <v>240</v>
      </c>
      <c r="H28" s="358" t="s">
        <v>240</v>
      </c>
      <c r="I28" s="358" t="s">
        <v>240</v>
      </c>
      <c r="J28" s="358" t="s">
        <v>240</v>
      </c>
      <c r="K28" s="358" t="s">
        <v>240</v>
      </c>
      <c r="L28" s="358" t="s">
        <v>240</v>
      </c>
      <c r="M28" s="358" t="s">
        <v>240</v>
      </c>
      <c r="N28" s="358" t="s">
        <v>240</v>
      </c>
      <c r="O28" s="358" t="s">
        <v>240</v>
      </c>
      <c r="P28" s="358" t="s">
        <v>240</v>
      </c>
      <c r="Q28" s="358" t="s">
        <v>240</v>
      </c>
      <c r="R28" s="358" t="s">
        <v>240</v>
      </c>
      <c r="S28" s="358" t="s">
        <v>240</v>
      </c>
      <c r="U28" s="132"/>
    </row>
    <row r="29" spans="1:21" ht="13" customHeight="1">
      <c r="A29" s="124"/>
      <c r="B29" s="29" t="s">
        <v>47</v>
      </c>
      <c r="C29" s="358">
        <v>0</v>
      </c>
      <c r="D29" s="358">
        <v>0</v>
      </c>
      <c r="E29" s="358" t="s">
        <v>240</v>
      </c>
      <c r="F29" s="358" t="s">
        <v>240</v>
      </c>
      <c r="G29" s="358" t="s">
        <v>240</v>
      </c>
      <c r="H29" s="358" t="s">
        <v>240</v>
      </c>
      <c r="I29" s="358" t="s">
        <v>240</v>
      </c>
      <c r="J29" s="358" t="s">
        <v>240</v>
      </c>
      <c r="K29" s="358" t="s">
        <v>240</v>
      </c>
      <c r="L29" s="358" t="s">
        <v>240</v>
      </c>
      <c r="M29" s="358" t="s">
        <v>240</v>
      </c>
      <c r="N29" s="358" t="s">
        <v>240</v>
      </c>
      <c r="O29" s="358" t="s">
        <v>240</v>
      </c>
      <c r="P29" s="358" t="s">
        <v>240</v>
      </c>
      <c r="Q29" s="358" t="s">
        <v>240</v>
      </c>
      <c r="R29" s="358" t="s">
        <v>240</v>
      </c>
      <c r="S29" s="358" t="s">
        <v>240</v>
      </c>
      <c r="U29" s="132"/>
    </row>
    <row r="30" spans="1:21" ht="13" customHeight="1">
      <c r="A30" s="124"/>
      <c r="B30" s="28" t="s">
        <v>48</v>
      </c>
      <c r="C30" s="358">
        <v>0</v>
      </c>
      <c r="D30" s="358">
        <v>0</v>
      </c>
      <c r="E30" s="358" t="s">
        <v>240</v>
      </c>
      <c r="F30" s="358" t="s">
        <v>240</v>
      </c>
      <c r="G30" s="358" t="s">
        <v>240</v>
      </c>
      <c r="H30" s="358" t="s">
        <v>240</v>
      </c>
      <c r="I30" s="358" t="s">
        <v>240</v>
      </c>
      <c r="J30" s="358" t="s">
        <v>240</v>
      </c>
      <c r="K30" s="358" t="s">
        <v>240</v>
      </c>
      <c r="L30" s="358" t="s">
        <v>240</v>
      </c>
      <c r="M30" s="358" t="s">
        <v>240</v>
      </c>
      <c r="N30" s="358" t="s">
        <v>240</v>
      </c>
      <c r="O30" s="358" t="s">
        <v>240</v>
      </c>
      <c r="P30" s="358" t="s">
        <v>240</v>
      </c>
      <c r="Q30" s="358" t="s">
        <v>240</v>
      </c>
      <c r="R30" s="358" t="s">
        <v>240</v>
      </c>
      <c r="S30" s="358" t="s">
        <v>240</v>
      </c>
      <c r="U30" s="132"/>
    </row>
    <row r="31" spans="1:21" ht="13" customHeight="1" thickBot="1">
      <c r="A31" s="130"/>
      <c r="B31" s="775" t="s">
        <v>49</v>
      </c>
      <c r="C31" s="777">
        <v>0</v>
      </c>
      <c r="D31" s="777">
        <v>0</v>
      </c>
      <c r="E31" s="777" t="s">
        <v>240</v>
      </c>
      <c r="F31" s="777" t="s">
        <v>240</v>
      </c>
      <c r="G31" s="777" t="s">
        <v>240</v>
      </c>
      <c r="H31" s="777" t="s">
        <v>240</v>
      </c>
      <c r="I31" s="777" t="s">
        <v>240</v>
      </c>
      <c r="J31" s="777" t="s">
        <v>240</v>
      </c>
      <c r="K31" s="777" t="s">
        <v>240</v>
      </c>
      <c r="L31" s="777" t="s">
        <v>240</v>
      </c>
      <c r="M31" s="777" t="s">
        <v>240</v>
      </c>
      <c r="N31" s="777" t="s">
        <v>240</v>
      </c>
      <c r="O31" s="777" t="s">
        <v>240</v>
      </c>
      <c r="P31" s="777" t="s">
        <v>240</v>
      </c>
      <c r="Q31" s="777" t="s">
        <v>240</v>
      </c>
      <c r="R31" s="777" t="s">
        <v>240</v>
      </c>
      <c r="S31" s="777" t="s">
        <v>240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7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5" width="8.19921875" style="123" customWidth="1"/>
    <col min="26" max="16384" width="7" style="123"/>
  </cols>
  <sheetData>
    <row r="2" spans="1:19" ht="13" customHeight="1">
      <c r="A2" s="343" t="s">
        <v>572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 t="s">
        <v>50</v>
      </c>
      <c r="D6" s="768" t="s">
        <v>50</v>
      </c>
      <c r="E6" s="768">
        <v>2.31</v>
      </c>
      <c r="F6" s="768">
        <v>2.7</v>
      </c>
      <c r="G6" s="768">
        <v>2.88</v>
      </c>
      <c r="H6" s="768">
        <v>3.02</v>
      </c>
      <c r="I6" s="768">
        <v>3.4</v>
      </c>
      <c r="J6" s="768">
        <v>3.61</v>
      </c>
      <c r="K6" s="768">
        <v>3.87</v>
      </c>
      <c r="L6" s="768">
        <v>4.26</v>
      </c>
      <c r="M6" s="768">
        <v>4.09</v>
      </c>
      <c r="N6" s="768">
        <v>4.32</v>
      </c>
      <c r="O6" s="768">
        <v>4.25</v>
      </c>
      <c r="P6" s="768">
        <v>4.28</v>
      </c>
      <c r="Q6" s="768">
        <v>4.2699999999999996</v>
      </c>
      <c r="R6" s="768">
        <v>4.1260925741620547</v>
      </c>
      <c r="S6" s="768">
        <v>3.9672457341237446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3" customHeight="1">
      <c r="A8" s="124"/>
      <c r="B8" s="28" t="s">
        <v>21</v>
      </c>
      <c r="C8" s="356" t="s">
        <v>75</v>
      </c>
      <c r="D8" s="356" t="s">
        <v>75</v>
      </c>
      <c r="E8" s="356" t="s">
        <v>75</v>
      </c>
      <c r="F8" s="356" t="s">
        <v>75</v>
      </c>
      <c r="G8" s="356" t="s">
        <v>75</v>
      </c>
      <c r="H8" s="356" t="s">
        <v>75</v>
      </c>
      <c r="I8" s="356" t="s">
        <v>75</v>
      </c>
      <c r="J8" s="356" t="s">
        <v>75</v>
      </c>
      <c r="K8" s="356" t="s">
        <v>75</v>
      </c>
      <c r="L8" s="356" t="s">
        <v>75</v>
      </c>
      <c r="M8" s="356" t="s">
        <v>75</v>
      </c>
      <c r="N8" s="356" t="s">
        <v>75</v>
      </c>
      <c r="O8" s="356" t="s">
        <v>75</v>
      </c>
      <c r="P8" s="356" t="s">
        <v>75</v>
      </c>
      <c r="Q8" s="356" t="s">
        <v>75</v>
      </c>
      <c r="R8" s="356" t="s">
        <v>75</v>
      </c>
      <c r="S8" s="356" t="s">
        <v>75</v>
      </c>
    </row>
    <row r="9" spans="1:19" ht="13" customHeight="1">
      <c r="A9" s="124"/>
      <c r="B9" s="28" t="s">
        <v>22</v>
      </c>
      <c r="C9" s="356" t="s">
        <v>75</v>
      </c>
      <c r="D9" s="356" t="s">
        <v>75</v>
      </c>
      <c r="E9" s="356" t="s">
        <v>75</v>
      </c>
      <c r="F9" s="356" t="s">
        <v>75</v>
      </c>
      <c r="G9" s="356" t="s">
        <v>75</v>
      </c>
      <c r="H9" s="356" t="s">
        <v>75</v>
      </c>
      <c r="I9" s="356" t="s">
        <v>75</v>
      </c>
      <c r="J9" s="356" t="s">
        <v>75</v>
      </c>
      <c r="K9" s="356" t="s">
        <v>75</v>
      </c>
      <c r="L9" s="356" t="s">
        <v>75</v>
      </c>
      <c r="M9" s="356" t="s">
        <v>75</v>
      </c>
      <c r="N9" s="356" t="s">
        <v>75</v>
      </c>
      <c r="O9" s="356" t="s">
        <v>75</v>
      </c>
      <c r="P9" s="356" t="s">
        <v>75</v>
      </c>
      <c r="Q9" s="356" t="s">
        <v>75</v>
      </c>
      <c r="R9" s="356" t="s">
        <v>75</v>
      </c>
      <c r="S9" s="356" t="s">
        <v>75</v>
      </c>
    </row>
    <row r="10" spans="1:19" ht="13" customHeight="1">
      <c r="A10" s="124"/>
      <c r="B10" s="28" t="s">
        <v>23</v>
      </c>
      <c r="C10" s="356" t="s">
        <v>75</v>
      </c>
      <c r="D10" s="356" t="s">
        <v>75</v>
      </c>
      <c r="E10" s="356" t="s">
        <v>75</v>
      </c>
      <c r="F10" s="356" t="s">
        <v>75</v>
      </c>
      <c r="G10" s="356" t="s">
        <v>75</v>
      </c>
      <c r="H10" s="356" t="s">
        <v>75</v>
      </c>
      <c r="I10" s="356" t="s">
        <v>75</v>
      </c>
      <c r="J10" s="356" t="s">
        <v>75</v>
      </c>
      <c r="K10" s="356" t="s">
        <v>75</v>
      </c>
      <c r="L10" s="356" t="s">
        <v>75</v>
      </c>
      <c r="M10" s="356" t="s">
        <v>75</v>
      </c>
      <c r="N10" s="356" t="s">
        <v>75</v>
      </c>
      <c r="O10" s="356" t="s">
        <v>75</v>
      </c>
      <c r="P10" s="356" t="s">
        <v>75</v>
      </c>
      <c r="Q10" s="356" t="s">
        <v>75</v>
      </c>
      <c r="R10" s="356" t="s">
        <v>75</v>
      </c>
      <c r="S10" s="356" t="s">
        <v>75</v>
      </c>
    </row>
    <row r="11" spans="1:19" ht="13" customHeight="1">
      <c r="A11" s="124"/>
      <c r="B11" s="28" t="s">
        <v>24</v>
      </c>
      <c r="C11" s="356" t="s">
        <v>75</v>
      </c>
      <c r="D11" s="356" t="s">
        <v>75</v>
      </c>
      <c r="E11" s="356" t="s">
        <v>75</v>
      </c>
      <c r="F11" s="356" t="s">
        <v>75</v>
      </c>
      <c r="G11" s="356" t="s">
        <v>75</v>
      </c>
      <c r="H11" s="356" t="s">
        <v>75</v>
      </c>
      <c r="I11" s="356" t="s">
        <v>75</v>
      </c>
      <c r="J11" s="356" t="s">
        <v>75</v>
      </c>
      <c r="K11" s="356" t="s">
        <v>75</v>
      </c>
      <c r="L11" s="356" t="s">
        <v>75</v>
      </c>
      <c r="M11" s="356" t="s">
        <v>75</v>
      </c>
      <c r="N11" s="356" t="s">
        <v>75</v>
      </c>
      <c r="O11" s="356" t="s">
        <v>75</v>
      </c>
      <c r="P11" s="356" t="s">
        <v>75</v>
      </c>
      <c r="Q11" s="356" t="s">
        <v>75</v>
      </c>
      <c r="R11" s="356" t="s">
        <v>75</v>
      </c>
      <c r="S11" s="356" t="s">
        <v>75</v>
      </c>
    </row>
    <row r="12" spans="1:19" ht="13" customHeight="1">
      <c r="A12" s="124"/>
      <c r="B12" s="28" t="s">
        <v>25</v>
      </c>
      <c r="C12" s="356" t="s">
        <v>75</v>
      </c>
      <c r="D12" s="356" t="s">
        <v>75</v>
      </c>
      <c r="E12" s="356" t="s">
        <v>75</v>
      </c>
      <c r="F12" s="356" t="s">
        <v>75</v>
      </c>
      <c r="G12" s="356" t="s">
        <v>75</v>
      </c>
      <c r="H12" s="356" t="s">
        <v>75</v>
      </c>
      <c r="I12" s="356" t="s">
        <v>75</v>
      </c>
      <c r="J12" s="356" t="s">
        <v>75</v>
      </c>
      <c r="K12" s="356" t="s">
        <v>75</v>
      </c>
      <c r="L12" s="356" t="s">
        <v>75</v>
      </c>
      <c r="M12" s="356" t="s">
        <v>75</v>
      </c>
      <c r="N12" s="356" t="s">
        <v>75</v>
      </c>
      <c r="O12" s="356" t="s">
        <v>75</v>
      </c>
      <c r="P12" s="356" t="s">
        <v>75</v>
      </c>
      <c r="Q12" s="356" t="s">
        <v>75</v>
      </c>
      <c r="R12" s="356" t="s">
        <v>75</v>
      </c>
      <c r="S12" s="356" t="s">
        <v>75</v>
      </c>
    </row>
    <row r="13" spans="1:19" ht="13" customHeight="1">
      <c r="A13" s="124"/>
      <c r="B13" s="28" t="s">
        <v>29</v>
      </c>
      <c r="C13" s="356" t="s">
        <v>75</v>
      </c>
      <c r="D13" s="356" t="s">
        <v>75</v>
      </c>
      <c r="E13" s="356" t="s">
        <v>75</v>
      </c>
      <c r="F13" s="356" t="s">
        <v>75</v>
      </c>
      <c r="G13" s="356" t="s">
        <v>75</v>
      </c>
      <c r="H13" s="356" t="s">
        <v>75</v>
      </c>
      <c r="I13" s="356" t="s">
        <v>75</v>
      </c>
      <c r="J13" s="356" t="s">
        <v>75</v>
      </c>
      <c r="K13" s="356" t="s">
        <v>75</v>
      </c>
      <c r="L13" s="356" t="s">
        <v>75</v>
      </c>
      <c r="M13" s="356" t="s">
        <v>75</v>
      </c>
      <c r="N13" s="356" t="s">
        <v>75</v>
      </c>
      <c r="O13" s="356" t="s">
        <v>75</v>
      </c>
      <c r="P13" s="356" t="s">
        <v>75</v>
      </c>
      <c r="Q13" s="356" t="s">
        <v>75</v>
      </c>
      <c r="R13" s="356" t="s">
        <v>75</v>
      </c>
      <c r="S13" s="356" t="s">
        <v>75</v>
      </c>
    </row>
    <row r="14" spans="1:19" ht="13" customHeight="1">
      <c r="A14" s="124"/>
      <c r="B14" s="28" t="s">
        <v>30</v>
      </c>
      <c r="C14" s="356" t="s">
        <v>75</v>
      </c>
      <c r="D14" s="356" t="s">
        <v>75</v>
      </c>
      <c r="E14" s="356" t="s">
        <v>75</v>
      </c>
      <c r="F14" s="356" t="s">
        <v>75</v>
      </c>
      <c r="G14" s="356" t="s">
        <v>75</v>
      </c>
      <c r="H14" s="356" t="s">
        <v>75</v>
      </c>
      <c r="I14" s="356" t="s">
        <v>75</v>
      </c>
      <c r="J14" s="356" t="s">
        <v>75</v>
      </c>
      <c r="K14" s="356" t="s">
        <v>75</v>
      </c>
      <c r="L14" s="356" t="s">
        <v>75</v>
      </c>
      <c r="M14" s="356" t="s">
        <v>75</v>
      </c>
      <c r="N14" s="356" t="s">
        <v>75</v>
      </c>
      <c r="O14" s="356" t="s">
        <v>75</v>
      </c>
      <c r="P14" s="356" t="s">
        <v>75</v>
      </c>
      <c r="Q14" s="356" t="s">
        <v>75</v>
      </c>
      <c r="R14" s="356" t="s">
        <v>75</v>
      </c>
      <c r="S14" s="356" t="s">
        <v>75</v>
      </c>
    </row>
    <row r="15" spans="1:19" ht="13" customHeight="1">
      <c r="A15" s="124"/>
      <c r="B15" s="28" t="s">
        <v>31</v>
      </c>
      <c r="C15" s="356"/>
      <c r="D15" s="356"/>
      <c r="E15" s="356">
        <v>2.4900000000000002</v>
      </c>
      <c r="F15" s="356">
        <v>2.58</v>
      </c>
      <c r="G15" s="356">
        <v>2.65</v>
      </c>
      <c r="H15" s="356">
        <v>2.91</v>
      </c>
      <c r="I15" s="356">
        <v>3.05</v>
      </c>
      <c r="J15" s="356">
        <v>3.28</v>
      </c>
      <c r="K15" s="356">
        <v>3.36</v>
      </c>
      <c r="L15" s="356">
        <v>3.66</v>
      </c>
      <c r="M15" s="356">
        <v>4.03</v>
      </c>
      <c r="N15" s="356">
        <v>4.8099999999999996</v>
      </c>
      <c r="O15" s="356">
        <v>3.72</v>
      </c>
      <c r="P15" s="356">
        <v>3.76</v>
      </c>
      <c r="Q15" s="356">
        <v>3.81</v>
      </c>
      <c r="R15" s="356">
        <v>3.769442051981081</v>
      </c>
      <c r="S15" s="356">
        <v>3.6372176668348568</v>
      </c>
    </row>
    <row r="16" spans="1:19" ht="13" customHeight="1">
      <c r="A16" s="124"/>
      <c r="B16" s="28" t="s">
        <v>32</v>
      </c>
      <c r="C16" s="356" t="s">
        <v>75</v>
      </c>
      <c r="D16" s="356" t="s">
        <v>75</v>
      </c>
      <c r="E16" s="356" t="s">
        <v>75</v>
      </c>
      <c r="F16" s="356" t="s">
        <v>75</v>
      </c>
      <c r="G16" s="356" t="s">
        <v>75</v>
      </c>
      <c r="H16" s="356" t="s">
        <v>75</v>
      </c>
      <c r="I16" s="356" t="s">
        <v>75</v>
      </c>
      <c r="J16" s="356" t="s">
        <v>75</v>
      </c>
      <c r="K16" s="356" t="s">
        <v>75</v>
      </c>
      <c r="L16" s="356" t="s">
        <v>75</v>
      </c>
      <c r="M16" s="356" t="s">
        <v>75</v>
      </c>
      <c r="N16" s="356" t="s">
        <v>75</v>
      </c>
      <c r="O16" s="356" t="s">
        <v>75</v>
      </c>
      <c r="P16" s="356" t="s">
        <v>75</v>
      </c>
      <c r="Q16" s="356" t="s">
        <v>75</v>
      </c>
      <c r="R16" s="356" t="s">
        <v>75</v>
      </c>
      <c r="S16" s="356" t="s">
        <v>75</v>
      </c>
    </row>
    <row r="17" spans="1:19" ht="13" customHeight="1">
      <c r="A17" s="124"/>
      <c r="B17" s="28" t="s">
        <v>33</v>
      </c>
      <c r="C17" s="356" t="s">
        <v>75</v>
      </c>
      <c r="D17" s="356" t="s">
        <v>75</v>
      </c>
      <c r="E17" s="356" t="s">
        <v>75</v>
      </c>
      <c r="F17" s="356" t="s">
        <v>75</v>
      </c>
      <c r="G17" s="356" t="s">
        <v>75</v>
      </c>
      <c r="H17" s="356" t="s">
        <v>75</v>
      </c>
      <c r="I17" s="356" t="s">
        <v>75</v>
      </c>
      <c r="J17" s="356" t="s">
        <v>75</v>
      </c>
      <c r="K17" s="356">
        <v>3.4</v>
      </c>
      <c r="L17" s="356">
        <v>3.68</v>
      </c>
      <c r="M17" s="356">
        <v>3.95</v>
      </c>
      <c r="N17" s="356">
        <v>3.9</v>
      </c>
      <c r="O17" s="356">
        <v>3.9</v>
      </c>
      <c r="P17" s="356" t="s">
        <v>75</v>
      </c>
      <c r="Q17" s="356" t="s">
        <v>75</v>
      </c>
      <c r="R17" s="356" t="s">
        <v>75</v>
      </c>
      <c r="S17" s="356" t="s">
        <v>75</v>
      </c>
    </row>
    <row r="18" spans="1:19" ht="13" customHeight="1">
      <c r="A18" s="124"/>
      <c r="B18" s="28" t="s">
        <v>34</v>
      </c>
      <c r="C18" s="356" t="s">
        <v>75</v>
      </c>
      <c r="D18" s="356" t="s">
        <v>75</v>
      </c>
      <c r="E18" s="356">
        <v>2.63</v>
      </c>
      <c r="F18" s="356">
        <v>3.01</v>
      </c>
      <c r="G18" s="356">
        <v>2.91</v>
      </c>
      <c r="H18" s="356">
        <v>3.19</v>
      </c>
      <c r="I18" s="356">
        <v>3.64</v>
      </c>
      <c r="J18" s="356">
        <v>3.66</v>
      </c>
      <c r="K18" s="356">
        <v>3.53</v>
      </c>
      <c r="L18" s="356">
        <v>3.91</v>
      </c>
      <c r="M18" s="356">
        <v>4.25</v>
      </c>
      <c r="N18" s="356">
        <v>4.1399999999999997</v>
      </c>
      <c r="O18" s="356">
        <v>3.91</v>
      </c>
      <c r="P18" s="356">
        <v>3.95</v>
      </c>
      <c r="Q18" s="356">
        <v>3.87</v>
      </c>
      <c r="R18" s="356">
        <v>3.7955302261568633</v>
      </c>
      <c r="S18" s="356">
        <v>3.6497959617959825</v>
      </c>
    </row>
    <row r="19" spans="1:19" ht="13" customHeight="1">
      <c r="A19" s="124"/>
      <c r="B19" s="28" t="s">
        <v>35</v>
      </c>
      <c r="C19" s="356" t="s">
        <v>75</v>
      </c>
      <c r="D19" s="356" t="s">
        <v>75</v>
      </c>
      <c r="E19" s="356">
        <v>2.16</v>
      </c>
      <c r="F19" s="356">
        <v>2.4500000000000002</v>
      </c>
      <c r="G19" s="356">
        <v>2.92</v>
      </c>
      <c r="H19" s="356">
        <v>3.16</v>
      </c>
      <c r="I19" s="356">
        <v>3.28</v>
      </c>
      <c r="J19" s="356">
        <v>3.17</v>
      </c>
      <c r="K19" s="356">
        <v>3.35</v>
      </c>
      <c r="L19" s="356">
        <v>3.41</v>
      </c>
      <c r="M19" s="356">
        <v>3.75</v>
      </c>
      <c r="N19" s="356">
        <v>3.84</v>
      </c>
      <c r="O19" s="356">
        <v>3.97</v>
      </c>
      <c r="P19" s="356">
        <v>3.97</v>
      </c>
      <c r="Q19" s="356">
        <v>3.9</v>
      </c>
      <c r="R19" s="356">
        <v>3.8173637883982803</v>
      </c>
      <c r="S19" s="356">
        <v>3.6733903042593208</v>
      </c>
    </row>
    <row r="20" spans="1:19" ht="13" customHeight="1">
      <c r="A20" s="124"/>
      <c r="B20" s="28" t="s">
        <v>36</v>
      </c>
      <c r="C20" s="356" t="s">
        <v>75</v>
      </c>
      <c r="D20" s="356" t="s">
        <v>75</v>
      </c>
      <c r="E20" s="356">
        <v>2.2599999999999998</v>
      </c>
      <c r="F20" s="356">
        <v>2.66</v>
      </c>
      <c r="G20" s="356">
        <v>2.87</v>
      </c>
      <c r="H20" s="356">
        <v>3.1</v>
      </c>
      <c r="I20" s="356">
        <v>3.29</v>
      </c>
      <c r="J20" s="356">
        <v>3.51</v>
      </c>
      <c r="K20" s="356">
        <v>3.49</v>
      </c>
      <c r="L20" s="356">
        <v>3.7</v>
      </c>
      <c r="M20" s="356">
        <v>4.37</v>
      </c>
      <c r="N20" s="356">
        <v>4.24</v>
      </c>
      <c r="O20" s="356">
        <v>4.04</v>
      </c>
      <c r="P20" s="356">
        <v>3.99</v>
      </c>
      <c r="Q20" s="356">
        <v>3.92</v>
      </c>
      <c r="R20" s="356">
        <v>3.7467594821733337</v>
      </c>
      <c r="S20" s="356">
        <v>3.5540993332577835</v>
      </c>
    </row>
    <row r="21" spans="1:19" ht="13" customHeight="1">
      <c r="A21" s="124"/>
      <c r="B21" s="28" t="s">
        <v>37</v>
      </c>
      <c r="C21" s="356" t="s">
        <v>75</v>
      </c>
      <c r="D21" s="356" t="s">
        <v>75</v>
      </c>
      <c r="E21" s="356">
        <v>1.55</v>
      </c>
      <c r="F21" s="356">
        <v>2.72</v>
      </c>
      <c r="G21" s="356">
        <v>2.66</v>
      </c>
      <c r="H21" s="356">
        <v>2.94</v>
      </c>
      <c r="I21" s="356">
        <v>3.32</v>
      </c>
      <c r="J21" s="356">
        <v>3.58</v>
      </c>
      <c r="K21" s="356">
        <v>3.87</v>
      </c>
      <c r="L21" s="356">
        <v>4.25</v>
      </c>
      <c r="M21" s="356">
        <v>4.25</v>
      </c>
      <c r="N21" s="356">
        <v>4.54</v>
      </c>
      <c r="O21" s="356">
        <v>4.41</v>
      </c>
      <c r="P21" s="356">
        <v>4.55</v>
      </c>
      <c r="Q21" s="356">
        <v>4.5599999999999996</v>
      </c>
      <c r="R21" s="356">
        <v>3.6523823272111691</v>
      </c>
      <c r="S21" s="356">
        <v>3.5067714362003777</v>
      </c>
    </row>
    <row r="22" spans="1:19" ht="13" customHeight="1">
      <c r="A22" s="124"/>
      <c r="B22" s="28" t="s">
        <v>38</v>
      </c>
      <c r="C22" s="356" t="s">
        <v>75</v>
      </c>
      <c r="D22" s="356" t="s">
        <v>75</v>
      </c>
      <c r="E22" s="356">
        <v>2.19</v>
      </c>
      <c r="F22" s="356">
        <v>2.41</v>
      </c>
      <c r="G22" s="356">
        <v>2.4500000000000002</v>
      </c>
      <c r="H22" s="356">
        <v>2.69</v>
      </c>
      <c r="I22" s="356">
        <v>3.01</v>
      </c>
      <c r="J22" s="356">
        <v>3.2</v>
      </c>
      <c r="K22" s="356">
        <v>3.4</v>
      </c>
      <c r="L22" s="356">
        <v>3.59</v>
      </c>
      <c r="M22" s="356">
        <v>3.69</v>
      </c>
      <c r="N22" s="356">
        <v>3.89</v>
      </c>
      <c r="O22" s="356">
        <v>3.91</v>
      </c>
      <c r="P22" s="356">
        <v>4.07</v>
      </c>
      <c r="Q22" s="356">
        <v>4.12</v>
      </c>
      <c r="R22" s="356">
        <v>4.0613468749994395</v>
      </c>
      <c r="S22" s="356">
        <v>3.7771835631045301</v>
      </c>
    </row>
    <row r="23" spans="1:19" ht="13" customHeight="1">
      <c r="A23" s="124"/>
      <c r="B23" s="28" t="s">
        <v>39</v>
      </c>
      <c r="C23" s="356" t="s">
        <v>75</v>
      </c>
      <c r="D23" s="356" t="s">
        <v>75</v>
      </c>
      <c r="E23" s="356">
        <v>2.2400000000000002</v>
      </c>
      <c r="F23" s="356">
        <v>2.4900000000000002</v>
      </c>
      <c r="G23" s="356">
        <v>2.5099999999999998</v>
      </c>
      <c r="H23" s="356">
        <v>2.87</v>
      </c>
      <c r="I23" s="356">
        <v>3.01</v>
      </c>
      <c r="J23" s="356">
        <v>3.38</v>
      </c>
      <c r="K23" s="356">
        <v>3.52</v>
      </c>
      <c r="L23" s="356">
        <v>3.75</v>
      </c>
      <c r="M23" s="356">
        <v>3.82</v>
      </c>
      <c r="N23" s="356">
        <v>3.98</v>
      </c>
      <c r="O23" s="356">
        <v>4.03</v>
      </c>
      <c r="P23" s="356">
        <v>4.16</v>
      </c>
      <c r="Q23" s="356">
        <v>4.17</v>
      </c>
      <c r="R23" s="356">
        <v>4.1313296789864102</v>
      </c>
      <c r="S23" s="356">
        <v>3.9520916326987128</v>
      </c>
    </row>
    <row r="24" spans="1:19" ht="13" customHeight="1">
      <c r="A24" s="124"/>
      <c r="B24" s="28" t="s">
        <v>40</v>
      </c>
      <c r="C24" s="356" t="s">
        <v>75</v>
      </c>
      <c r="D24" s="356" t="s">
        <v>75</v>
      </c>
      <c r="E24" s="356">
        <v>2.2999999999999998</v>
      </c>
      <c r="F24" s="356">
        <v>2.63</v>
      </c>
      <c r="G24" s="356">
        <v>2.92</v>
      </c>
      <c r="H24" s="356">
        <v>3.21</v>
      </c>
      <c r="I24" s="356">
        <v>3.32</v>
      </c>
      <c r="J24" s="356">
        <v>3.54</v>
      </c>
      <c r="K24" s="356">
        <v>3.77</v>
      </c>
      <c r="L24" s="356">
        <v>3.76</v>
      </c>
      <c r="M24" s="356">
        <v>4.29</v>
      </c>
      <c r="N24" s="356">
        <v>4.2</v>
      </c>
      <c r="O24" s="356">
        <v>4.08</v>
      </c>
      <c r="P24" s="356">
        <v>4.18</v>
      </c>
      <c r="Q24" s="356">
        <v>4.1900000000000004</v>
      </c>
      <c r="R24" s="356">
        <v>4.1017597383036026</v>
      </c>
      <c r="S24" s="356">
        <v>3.9138740340040039</v>
      </c>
    </row>
    <row r="25" spans="1:19" ht="13" customHeight="1">
      <c r="A25" s="124"/>
      <c r="B25" s="123" t="s">
        <v>41</v>
      </c>
      <c r="C25" s="356" t="s">
        <v>75</v>
      </c>
      <c r="D25" s="356" t="s">
        <v>75</v>
      </c>
      <c r="E25" s="356">
        <v>2.25</v>
      </c>
      <c r="F25" s="356">
        <v>2.23</v>
      </c>
      <c r="G25" s="356">
        <v>2.31</v>
      </c>
      <c r="H25" s="356">
        <v>2.69</v>
      </c>
      <c r="I25" s="356">
        <v>3.54</v>
      </c>
      <c r="J25" s="356">
        <v>3.83</v>
      </c>
      <c r="K25" s="356">
        <v>3.59</v>
      </c>
      <c r="L25" s="356">
        <v>3.48</v>
      </c>
      <c r="M25" s="356">
        <v>3.54</v>
      </c>
      <c r="N25" s="356">
        <v>3.71</v>
      </c>
      <c r="O25" s="356">
        <v>3.6</v>
      </c>
      <c r="P25" s="356">
        <v>3.77</v>
      </c>
      <c r="Q25" s="356">
        <v>3.78</v>
      </c>
      <c r="R25" s="356">
        <v>3.7445472892099692</v>
      </c>
      <c r="S25" s="356">
        <v>3.6375015286757622</v>
      </c>
    </row>
    <row r="26" spans="1:19" ht="13" customHeight="1">
      <c r="A26" s="124"/>
      <c r="B26" s="29" t="s">
        <v>44</v>
      </c>
      <c r="C26" s="356" t="s">
        <v>75</v>
      </c>
      <c r="D26" s="356" t="s">
        <v>75</v>
      </c>
      <c r="E26" s="356">
        <v>2.77</v>
      </c>
      <c r="F26" s="356">
        <v>2.81</v>
      </c>
      <c r="G26" s="356">
        <v>2.87</v>
      </c>
      <c r="H26" s="356">
        <v>2.57</v>
      </c>
      <c r="I26" s="356">
        <v>3.1</v>
      </c>
      <c r="J26" s="356">
        <v>3.28</v>
      </c>
      <c r="K26" s="356">
        <v>3.5</v>
      </c>
      <c r="L26" s="356">
        <v>3.6</v>
      </c>
      <c r="M26" s="356">
        <v>3.82</v>
      </c>
      <c r="N26" s="356">
        <v>3.92</v>
      </c>
      <c r="O26" s="356">
        <v>4.03</v>
      </c>
      <c r="P26" s="356">
        <v>3.83</v>
      </c>
      <c r="Q26" s="356">
        <v>3.96</v>
      </c>
      <c r="R26" s="356">
        <v>3.9704700671203983</v>
      </c>
      <c r="S26" s="356">
        <v>3.9353272739911977</v>
      </c>
    </row>
    <row r="27" spans="1:19" ht="13" customHeight="1">
      <c r="A27" s="124"/>
      <c r="B27" s="259" t="s">
        <v>45</v>
      </c>
      <c r="C27" s="356" t="s">
        <v>75</v>
      </c>
      <c r="D27" s="356" t="s">
        <v>75</v>
      </c>
      <c r="E27" s="356">
        <v>2.42</v>
      </c>
      <c r="F27" s="356">
        <v>2.81</v>
      </c>
      <c r="G27" s="356">
        <v>3.1</v>
      </c>
      <c r="H27" s="356">
        <v>3.24</v>
      </c>
      <c r="I27" s="356">
        <v>3.61</v>
      </c>
      <c r="J27" s="356">
        <v>3.87</v>
      </c>
      <c r="K27" s="356">
        <v>4.3099999999999996</v>
      </c>
      <c r="L27" s="356">
        <v>5.0199999999999996</v>
      </c>
      <c r="M27" s="356">
        <v>4.22</v>
      </c>
      <c r="N27" s="356">
        <v>4.7</v>
      </c>
      <c r="O27" s="356">
        <v>4.63</v>
      </c>
      <c r="P27" s="356">
        <v>4.68</v>
      </c>
      <c r="Q27" s="356">
        <v>4.6100000000000003</v>
      </c>
      <c r="R27" s="356">
        <v>4.5182161415418047</v>
      </c>
      <c r="S27" s="356">
        <v>4.3330594207860278</v>
      </c>
    </row>
    <row r="28" spans="1:19" ht="13" customHeight="1">
      <c r="A28" s="58"/>
      <c r="B28" s="29" t="s">
        <v>46</v>
      </c>
      <c r="C28" s="356" t="s">
        <v>75</v>
      </c>
      <c r="D28" s="356" t="s">
        <v>75</v>
      </c>
      <c r="E28" s="356" t="s">
        <v>75</v>
      </c>
      <c r="F28" s="356" t="s">
        <v>75</v>
      </c>
      <c r="G28" s="356" t="s">
        <v>75</v>
      </c>
      <c r="H28" s="356" t="s">
        <v>75</v>
      </c>
      <c r="I28" s="356" t="s">
        <v>75</v>
      </c>
      <c r="J28" s="356" t="s">
        <v>75</v>
      </c>
      <c r="K28" s="356" t="s">
        <v>75</v>
      </c>
      <c r="L28" s="356" t="s">
        <v>75</v>
      </c>
      <c r="M28" s="356" t="s">
        <v>75</v>
      </c>
      <c r="N28" s="356" t="s">
        <v>75</v>
      </c>
      <c r="O28" s="356" t="s">
        <v>75</v>
      </c>
      <c r="P28" s="356" t="s">
        <v>75</v>
      </c>
      <c r="Q28" s="356" t="s">
        <v>75</v>
      </c>
      <c r="R28" s="356" t="s">
        <v>75</v>
      </c>
      <c r="S28" s="356" t="s">
        <v>75</v>
      </c>
    </row>
    <row r="29" spans="1:19" ht="13" customHeight="1">
      <c r="A29" s="59"/>
      <c r="B29" s="59" t="s">
        <v>47</v>
      </c>
      <c r="C29" s="356" t="s">
        <v>75</v>
      </c>
      <c r="D29" s="356" t="s">
        <v>75</v>
      </c>
      <c r="E29" s="356" t="s">
        <v>75</v>
      </c>
      <c r="F29" s="356" t="s">
        <v>75</v>
      </c>
      <c r="G29" s="356" t="s">
        <v>75</v>
      </c>
      <c r="H29" s="356" t="s">
        <v>75</v>
      </c>
      <c r="I29" s="356" t="s">
        <v>75</v>
      </c>
      <c r="J29" s="356" t="s">
        <v>75</v>
      </c>
      <c r="K29" s="356" t="s">
        <v>75</v>
      </c>
      <c r="L29" s="356" t="s">
        <v>75</v>
      </c>
      <c r="M29" s="356" t="s">
        <v>75</v>
      </c>
      <c r="N29" s="356" t="s">
        <v>75</v>
      </c>
      <c r="O29" s="356" t="s">
        <v>75</v>
      </c>
      <c r="P29" s="356" t="s">
        <v>75</v>
      </c>
      <c r="Q29" s="356" t="s">
        <v>75</v>
      </c>
      <c r="R29" s="356" t="s">
        <v>75</v>
      </c>
      <c r="S29" s="356" t="s">
        <v>75</v>
      </c>
    </row>
    <row r="30" spans="1:19" ht="13" customHeight="1">
      <c r="A30" s="69"/>
      <c r="B30" s="69" t="s">
        <v>48</v>
      </c>
      <c r="C30" s="356" t="s">
        <v>75</v>
      </c>
      <c r="D30" s="356" t="s">
        <v>75</v>
      </c>
      <c r="E30" s="356" t="s">
        <v>75</v>
      </c>
      <c r="F30" s="356" t="s">
        <v>75</v>
      </c>
      <c r="G30" s="356" t="s">
        <v>75</v>
      </c>
      <c r="H30" s="356" t="s">
        <v>75</v>
      </c>
      <c r="I30" s="356" t="s">
        <v>75</v>
      </c>
      <c r="J30" s="356" t="s">
        <v>75</v>
      </c>
      <c r="K30" s="356" t="s">
        <v>75</v>
      </c>
      <c r="L30" s="356" t="s">
        <v>75</v>
      </c>
      <c r="M30" s="356" t="s">
        <v>75</v>
      </c>
      <c r="N30" s="356" t="s">
        <v>75</v>
      </c>
      <c r="O30" s="356" t="s">
        <v>75</v>
      </c>
      <c r="P30" s="356" t="s">
        <v>75</v>
      </c>
      <c r="Q30" s="356" t="s">
        <v>75</v>
      </c>
      <c r="R30" s="356" t="s">
        <v>75</v>
      </c>
      <c r="S30" s="356" t="s">
        <v>75</v>
      </c>
    </row>
    <row r="31" spans="1:19" ht="13" customHeight="1" thickBot="1">
      <c r="A31" s="64"/>
      <c r="B31" s="773" t="s">
        <v>49</v>
      </c>
      <c r="C31" s="774" t="s">
        <v>75</v>
      </c>
      <c r="D31" s="774" t="s">
        <v>75</v>
      </c>
      <c r="E31" s="774" t="s">
        <v>75</v>
      </c>
      <c r="F31" s="774" t="s">
        <v>75</v>
      </c>
      <c r="G31" s="774" t="s">
        <v>75</v>
      </c>
      <c r="H31" s="774" t="s">
        <v>75</v>
      </c>
      <c r="I31" s="774" t="s">
        <v>75</v>
      </c>
      <c r="J31" s="774" t="s">
        <v>75</v>
      </c>
      <c r="K31" s="774" t="s">
        <v>75</v>
      </c>
      <c r="L31" s="774" t="s">
        <v>75</v>
      </c>
      <c r="M31" s="774" t="s">
        <v>75</v>
      </c>
      <c r="N31" s="774" t="s">
        <v>75</v>
      </c>
      <c r="O31" s="774" t="s">
        <v>75</v>
      </c>
      <c r="P31" s="774" t="s">
        <v>75</v>
      </c>
      <c r="Q31" s="774" t="s">
        <v>75</v>
      </c>
      <c r="R31" s="774" t="s">
        <v>75</v>
      </c>
      <c r="S31" s="774" t="s">
        <v>75</v>
      </c>
    </row>
    <row r="32" spans="1:19" ht="9" customHeight="1">
      <c r="A32" s="999" t="s">
        <v>538</v>
      </c>
      <c r="B32" s="1001"/>
      <c r="C32" s="1028"/>
      <c r="D32" s="1028"/>
      <c r="E32" s="1028"/>
      <c r="F32" s="1028"/>
      <c r="G32" s="1028"/>
      <c r="H32" s="1124" t="s">
        <v>568</v>
      </c>
      <c r="I32" s="1028"/>
      <c r="J32" s="339"/>
      <c r="K32" s="339"/>
      <c r="L32" s="339"/>
      <c r="M32" s="339"/>
      <c r="N32" s="339"/>
      <c r="O32" s="339"/>
      <c r="P32" s="339"/>
      <c r="Q32" s="339"/>
      <c r="R32" s="339"/>
      <c r="S32" s="339"/>
    </row>
    <row r="33" spans="1:19" ht="9" customHeight="1">
      <c r="A33" s="999" t="s">
        <v>367</v>
      </c>
      <c r="B33" s="1001"/>
      <c r="C33" s="1028"/>
      <c r="D33" s="1028"/>
      <c r="E33" s="1028"/>
      <c r="F33" s="1028"/>
      <c r="G33" s="1028"/>
      <c r="H33" s="1028"/>
      <c r="I33" s="1028"/>
      <c r="J33" s="339"/>
      <c r="K33" s="339"/>
      <c r="L33" s="339"/>
      <c r="M33" s="339"/>
      <c r="N33" s="339"/>
      <c r="O33" s="339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8"/>
      <c r="D34" s="1028"/>
      <c r="E34" s="1028"/>
      <c r="F34" s="1028"/>
      <c r="G34" s="1028"/>
      <c r="H34" s="1028"/>
      <c r="I34" s="1028"/>
      <c r="J34" s="339"/>
      <c r="K34" s="339"/>
      <c r="L34" s="339"/>
      <c r="M34" s="339"/>
      <c r="N34" s="339"/>
      <c r="O34" s="339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8">
    <tabColor theme="9" tint="0.59999389629810485"/>
  </sheetPr>
  <dimension ref="A2:U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4" width="8.19921875" style="123" customWidth="1"/>
    <col min="25" max="16384" width="7" style="123"/>
  </cols>
  <sheetData>
    <row r="2" spans="1:21" ht="13" customHeight="1">
      <c r="A2" s="343" t="s">
        <v>440</v>
      </c>
      <c r="B2" s="344"/>
    </row>
    <row r="3" spans="1:21" ht="13" customHeight="1">
      <c r="A3" s="345" t="s">
        <v>238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71">
        <f>(C8+C9+C10+C11+C12+C13+C14+C15+C16+C17+C18+C19+C20+C21+C22+C23+C24+C25+C26+C27+C28+C29+C30+C31)</f>
        <v>388716</v>
      </c>
      <c r="D6" s="771">
        <f>(D8+D9+D10+D11+D12+D13+D14+D15+D16+D17+D18+D19+D20+D21+D22+D23+D24+D25+D26+D27+D28+D29+D30+D31)</f>
        <v>400609</v>
      </c>
      <c r="E6" s="771">
        <v>452090</v>
      </c>
      <c r="F6" s="771">
        <v>444255</v>
      </c>
      <c r="G6" s="771">
        <v>447983</v>
      </c>
      <c r="H6" s="771">
        <v>403510</v>
      </c>
      <c r="I6" s="771">
        <v>434702</v>
      </c>
      <c r="J6" s="771">
        <v>449117</v>
      </c>
      <c r="K6" s="771">
        <v>415602</v>
      </c>
      <c r="L6" s="771">
        <v>485141</v>
      </c>
      <c r="M6" s="771">
        <v>365636</v>
      </c>
      <c r="N6" s="771">
        <v>374408</v>
      </c>
      <c r="O6" s="771">
        <v>373971</v>
      </c>
      <c r="P6" s="771">
        <v>356929</v>
      </c>
      <c r="Q6" s="771">
        <f>SUM(Q8:Q31)</f>
        <v>340347</v>
      </c>
      <c r="R6" s="771">
        <f>SUM(R8:R31)</f>
        <v>331804.37</v>
      </c>
      <c r="S6" s="771">
        <f>SUM(S8:S31)</f>
        <v>338242.3</v>
      </c>
    </row>
    <row r="7" spans="1:21" ht="5" customHeight="1">
      <c r="A7" s="124"/>
      <c r="B7" s="125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</row>
    <row r="8" spans="1:21" ht="13" customHeight="1">
      <c r="A8" s="124"/>
      <c r="B8" s="28" t="s">
        <v>21</v>
      </c>
      <c r="C8" s="357">
        <v>0</v>
      </c>
      <c r="D8" s="357">
        <v>0</v>
      </c>
      <c r="E8" s="357" t="s">
        <v>243</v>
      </c>
      <c r="F8" s="357" t="s">
        <v>243</v>
      </c>
      <c r="G8" s="357" t="s">
        <v>243</v>
      </c>
      <c r="H8" s="357" t="s">
        <v>243</v>
      </c>
      <c r="I8" s="357" t="s">
        <v>243</v>
      </c>
      <c r="J8" s="357" t="s">
        <v>243</v>
      </c>
      <c r="K8" s="357" t="s">
        <v>243</v>
      </c>
      <c r="L8" s="357" t="s">
        <v>243</v>
      </c>
      <c r="M8" s="357" t="s">
        <v>243</v>
      </c>
      <c r="N8" s="357" t="s">
        <v>243</v>
      </c>
      <c r="O8" s="357" t="s">
        <v>243</v>
      </c>
      <c r="P8" s="357" t="s">
        <v>243</v>
      </c>
      <c r="Q8" s="357" t="s">
        <v>243</v>
      </c>
      <c r="R8" s="357" t="s">
        <v>243</v>
      </c>
      <c r="S8" s="357" t="s">
        <v>243</v>
      </c>
    </row>
    <row r="9" spans="1:21" ht="13" customHeight="1">
      <c r="A9" s="124"/>
      <c r="B9" s="28" t="s">
        <v>22</v>
      </c>
      <c r="C9" s="357">
        <v>0</v>
      </c>
      <c r="D9" s="357">
        <v>0</v>
      </c>
      <c r="E9" s="357" t="s">
        <v>243</v>
      </c>
      <c r="F9" s="357" t="s">
        <v>243</v>
      </c>
      <c r="G9" s="357" t="s">
        <v>243</v>
      </c>
      <c r="H9" s="357" t="s">
        <v>243</v>
      </c>
      <c r="I9" s="357" t="s">
        <v>243</v>
      </c>
      <c r="J9" s="357" t="s">
        <v>243</v>
      </c>
      <c r="K9" s="357" t="s">
        <v>243</v>
      </c>
      <c r="L9" s="357" t="s">
        <v>243</v>
      </c>
      <c r="M9" s="357" t="s">
        <v>243</v>
      </c>
      <c r="N9" s="357" t="s">
        <v>243</v>
      </c>
      <c r="O9" s="357" t="s">
        <v>243</v>
      </c>
      <c r="P9" s="357" t="s">
        <v>243</v>
      </c>
      <c r="Q9" s="357" t="s">
        <v>243</v>
      </c>
      <c r="R9" s="357" t="s">
        <v>243</v>
      </c>
      <c r="S9" s="357" t="s">
        <v>243</v>
      </c>
      <c r="U9" s="132"/>
    </row>
    <row r="10" spans="1:21" ht="13" customHeight="1">
      <c r="A10" s="124"/>
      <c r="B10" s="28" t="s">
        <v>23</v>
      </c>
      <c r="C10" s="357">
        <v>0</v>
      </c>
      <c r="D10" s="357">
        <v>0</v>
      </c>
      <c r="E10" s="357" t="s">
        <v>243</v>
      </c>
      <c r="F10" s="357" t="s">
        <v>243</v>
      </c>
      <c r="G10" s="357" t="s">
        <v>243</v>
      </c>
      <c r="H10" s="357" t="s">
        <v>243</v>
      </c>
      <c r="I10" s="357" t="s">
        <v>243</v>
      </c>
      <c r="J10" s="357" t="s">
        <v>243</v>
      </c>
      <c r="K10" s="357" t="s">
        <v>243</v>
      </c>
      <c r="L10" s="357" t="s">
        <v>243</v>
      </c>
      <c r="M10" s="357" t="s">
        <v>243</v>
      </c>
      <c r="N10" s="357" t="s">
        <v>243</v>
      </c>
      <c r="O10" s="357" t="s">
        <v>243</v>
      </c>
      <c r="P10" s="357" t="s">
        <v>243</v>
      </c>
      <c r="Q10" s="357" t="s">
        <v>243</v>
      </c>
      <c r="R10" s="357" t="s">
        <v>243</v>
      </c>
      <c r="S10" s="357" t="s">
        <v>243</v>
      </c>
      <c r="U10" s="132"/>
    </row>
    <row r="11" spans="1:21" ht="13" customHeight="1">
      <c r="A11" s="124"/>
      <c r="B11" s="28" t="s">
        <v>24</v>
      </c>
      <c r="C11" s="357">
        <v>0</v>
      </c>
      <c r="D11" s="357">
        <v>0</v>
      </c>
      <c r="E11" s="357" t="s">
        <v>243</v>
      </c>
      <c r="F11" s="357" t="s">
        <v>243</v>
      </c>
      <c r="G11" s="357" t="s">
        <v>243</v>
      </c>
      <c r="H11" s="357" t="s">
        <v>243</v>
      </c>
      <c r="I11" s="357" t="s">
        <v>243</v>
      </c>
      <c r="J11" s="357" t="s">
        <v>243</v>
      </c>
      <c r="K11" s="357" t="s">
        <v>243</v>
      </c>
      <c r="L11" s="357" t="s">
        <v>243</v>
      </c>
      <c r="M11" s="357" t="s">
        <v>243</v>
      </c>
      <c r="N11" s="357" t="s">
        <v>243</v>
      </c>
      <c r="O11" s="357" t="s">
        <v>243</v>
      </c>
      <c r="P11" s="357" t="s">
        <v>243</v>
      </c>
      <c r="Q11" s="357" t="s">
        <v>243</v>
      </c>
      <c r="R11" s="357" t="s">
        <v>243</v>
      </c>
      <c r="S11" s="357" t="s">
        <v>243</v>
      </c>
      <c r="U11" s="132"/>
    </row>
    <row r="12" spans="1:21" ht="13" customHeight="1">
      <c r="A12" s="124"/>
      <c r="B12" s="28" t="s">
        <v>25</v>
      </c>
      <c r="C12" s="357">
        <v>0</v>
      </c>
      <c r="D12" s="357">
        <v>0</v>
      </c>
      <c r="E12" s="357" t="s">
        <v>243</v>
      </c>
      <c r="F12" s="357" t="s">
        <v>243</v>
      </c>
      <c r="G12" s="357" t="s">
        <v>243</v>
      </c>
      <c r="H12" s="357" t="s">
        <v>243</v>
      </c>
      <c r="I12" s="357" t="s">
        <v>243</v>
      </c>
      <c r="J12" s="357" t="s">
        <v>243</v>
      </c>
      <c r="K12" s="357" t="s">
        <v>243</v>
      </c>
      <c r="L12" s="357" t="s">
        <v>243</v>
      </c>
      <c r="M12" s="357" t="s">
        <v>243</v>
      </c>
      <c r="N12" s="357" t="s">
        <v>243</v>
      </c>
      <c r="O12" s="357" t="s">
        <v>243</v>
      </c>
      <c r="P12" s="357" t="s">
        <v>243</v>
      </c>
      <c r="Q12" s="357" t="s">
        <v>243</v>
      </c>
      <c r="R12" s="357" t="s">
        <v>243</v>
      </c>
      <c r="S12" s="357" t="s">
        <v>243</v>
      </c>
      <c r="U12" s="132"/>
    </row>
    <row r="13" spans="1:21" ht="13" customHeight="1">
      <c r="A13" s="124"/>
      <c r="B13" s="28" t="s">
        <v>29</v>
      </c>
      <c r="C13" s="357">
        <v>0</v>
      </c>
      <c r="D13" s="357">
        <v>0</v>
      </c>
      <c r="E13" s="357" t="s">
        <v>243</v>
      </c>
      <c r="F13" s="357" t="s">
        <v>243</v>
      </c>
      <c r="G13" s="357" t="s">
        <v>243</v>
      </c>
      <c r="H13" s="357" t="s">
        <v>243</v>
      </c>
      <c r="I13" s="357" t="s">
        <v>243</v>
      </c>
      <c r="J13" s="357" t="s">
        <v>243</v>
      </c>
      <c r="K13" s="357" t="s">
        <v>243</v>
      </c>
      <c r="L13" s="357" t="s">
        <v>243</v>
      </c>
      <c r="M13" s="357" t="s">
        <v>243</v>
      </c>
      <c r="N13" s="357" t="s">
        <v>243</v>
      </c>
      <c r="O13" s="357" t="s">
        <v>243</v>
      </c>
      <c r="P13" s="357" t="s">
        <v>243</v>
      </c>
      <c r="Q13" s="357" t="s">
        <v>243</v>
      </c>
      <c r="R13" s="357" t="s">
        <v>243</v>
      </c>
      <c r="S13" s="357" t="s">
        <v>243</v>
      </c>
      <c r="U13" s="132"/>
    </row>
    <row r="14" spans="1:21" ht="13" customHeight="1">
      <c r="A14" s="124"/>
      <c r="B14" s="28" t="s">
        <v>30</v>
      </c>
      <c r="C14" s="357">
        <v>0</v>
      </c>
      <c r="D14" s="357">
        <v>0</v>
      </c>
      <c r="E14" s="357" t="s">
        <v>243</v>
      </c>
      <c r="F14" s="357" t="s">
        <v>243</v>
      </c>
      <c r="G14" s="357" t="s">
        <v>243</v>
      </c>
      <c r="H14" s="357" t="s">
        <v>243</v>
      </c>
      <c r="I14" s="357" t="s">
        <v>243</v>
      </c>
      <c r="J14" s="357" t="s">
        <v>243</v>
      </c>
      <c r="K14" s="357" t="s">
        <v>243</v>
      </c>
      <c r="L14" s="357" t="s">
        <v>243</v>
      </c>
      <c r="M14" s="357" t="s">
        <v>243</v>
      </c>
      <c r="N14" s="357" t="s">
        <v>243</v>
      </c>
      <c r="O14" s="357" t="s">
        <v>243</v>
      </c>
      <c r="P14" s="357" t="s">
        <v>243</v>
      </c>
      <c r="Q14" s="357" t="s">
        <v>243</v>
      </c>
      <c r="R14" s="357" t="s">
        <v>243</v>
      </c>
      <c r="S14" s="357" t="s">
        <v>243</v>
      </c>
      <c r="U14" s="132"/>
    </row>
    <row r="15" spans="1:21" ht="13" customHeight="1">
      <c r="A15" s="124"/>
      <c r="B15" s="28" t="s">
        <v>31</v>
      </c>
      <c r="C15" s="357">
        <v>0</v>
      </c>
      <c r="D15" s="357">
        <v>200</v>
      </c>
      <c r="E15" s="357">
        <v>1610</v>
      </c>
      <c r="F15" s="357">
        <v>1690</v>
      </c>
      <c r="G15" s="357">
        <v>1170</v>
      </c>
      <c r="H15" s="357">
        <v>905</v>
      </c>
      <c r="I15" s="357">
        <v>343</v>
      </c>
      <c r="J15" s="357">
        <v>844</v>
      </c>
      <c r="K15" s="357">
        <v>599</v>
      </c>
      <c r="L15" s="357">
        <v>588</v>
      </c>
      <c r="M15" s="357">
        <v>720</v>
      </c>
      <c r="N15" s="357">
        <v>595</v>
      </c>
      <c r="O15" s="357">
        <v>634</v>
      </c>
      <c r="P15" s="357">
        <v>837</v>
      </c>
      <c r="Q15" s="357">
        <v>1325</v>
      </c>
      <c r="R15" s="357">
        <v>1792</v>
      </c>
      <c r="S15" s="357">
        <v>1915</v>
      </c>
      <c r="U15" s="132"/>
    </row>
    <row r="16" spans="1:21" ht="13" customHeight="1">
      <c r="A16" s="124"/>
      <c r="B16" s="28" t="s">
        <v>32</v>
      </c>
      <c r="C16" s="357">
        <v>0</v>
      </c>
      <c r="D16" s="357">
        <v>0</v>
      </c>
      <c r="E16" s="357" t="s">
        <v>243</v>
      </c>
      <c r="F16" s="357" t="s">
        <v>243</v>
      </c>
      <c r="G16" s="357" t="s">
        <v>243</v>
      </c>
      <c r="H16" s="357" t="s">
        <v>243</v>
      </c>
      <c r="I16" s="357" t="s">
        <v>243</v>
      </c>
      <c r="J16" s="357" t="s">
        <v>243</v>
      </c>
      <c r="K16" s="357" t="s">
        <v>243</v>
      </c>
      <c r="L16" s="357" t="s">
        <v>243</v>
      </c>
      <c r="M16" s="357" t="s">
        <v>243</v>
      </c>
      <c r="N16" s="357" t="s">
        <v>243</v>
      </c>
      <c r="O16" s="357" t="s">
        <v>243</v>
      </c>
      <c r="P16" s="357" t="s">
        <v>243</v>
      </c>
      <c r="Q16" s="357" t="s">
        <v>243</v>
      </c>
      <c r="R16" s="357" t="s">
        <v>243</v>
      </c>
      <c r="S16" s="357">
        <v>0</v>
      </c>
      <c r="U16" s="132"/>
    </row>
    <row r="17" spans="1:21" ht="13" customHeight="1">
      <c r="A17" s="124"/>
      <c r="B17" s="28" t="s">
        <v>33</v>
      </c>
      <c r="C17" s="357">
        <v>0</v>
      </c>
      <c r="D17" s="357">
        <v>0</v>
      </c>
      <c r="E17" s="357" t="s">
        <v>243</v>
      </c>
      <c r="F17" s="357" t="s">
        <v>243</v>
      </c>
      <c r="G17" s="357" t="s">
        <v>243</v>
      </c>
      <c r="H17" s="357" t="s">
        <v>243</v>
      </c>
      <c r="I17" s="357" t="s">
        <v>243</v>
      </c>
      <c r="J17" s="357" t="s">
        <v>243</v>
      </c>
      <c r="K17" s="357" t="s">
        <v>243</v>
      </c>
      <c r="L17" s="357" t="s">
        <v>243</v>
      </c>
      <c r="M17" s="357" t="s">
        <v>243</v>
      </c>
      <c r="N17" s="357" t="s">
        <v>243</v>
      </c>
      <c r="O17" s="357" t="s">
        <v>243</v>
      </c>
      <c r="P17" s="357" t="s">
        <v>243</v>
      </c>
      <c r="Q17" s="357" t="s">
        <v>243</v>
      </c>
      <c r="R17" s="357" t="s">
        <v>243</v>
      </c>
      <c r="S17" s="357">
        <v>0</v>
      </c>
      <c r="U17" s="132"/>
    </row>
    <row r="18" spans="1:21" ht="13" customHeight="1">
      <c r="A18" s="124"/>
      <c r="B18" s="28" t="s">
        <v>34</v>
      </c>
      <c r="C18" s="357">
        <v>17916</v>
      </c>
      <c r="D18" s="357">
        <v>13460</v>
      </c>
      <c r="E18" s="357">
        <v>12107</v>
      </c>
      <c r="F18" s="357">
        <v>15221</v>
      </c>
      <c r="G18" s="357">
        <v>15365</v>
      </c>
      <c r="H18" s="357">
        <v>5856</v>
      </c>
      <c r="I18" s="357">
        <v>5265</v>
      </c>
      <c r="J18" s="357">
        <v>5276</v>
      </c>
      <c r="K18" s="357">
        <v>8656</v>
      </c>
      <c r="L18" s="357">
        <v>13090</v>
      </c>
      <c r="M18" s="357">
        <v>8960</v>
      </c>
      <c r="N18" s="357">
        <v>6062</v>
      </c>
      <c r="O18" s="357">
        <v>8906</v>
      </c>
      <c r="P18" s="357">
        <v>10955</v>
      </c>
      <c r="Q18" s="357">
        <v>8496</v>
      </c>
      <c r="R18" s="357">
        <v>8195.6</v>
      </c>
      <c r="S18" s="357">
        <v>9553</v>
      </c>
      <c r="U18" s="132"/>
    </row>
    <row r="19" spans="1:21" ht="13" customHeight="1">
      <c r="A19" s="124"/>
      <c r="B19" s="28" t="s">
        <v>35</v>
      </c>
      <c r="C19" s="357">
        <v>17850</v>
      </c>
      <c r="D19" s="357">
        <v>18080</v>
      </c>
      <c r="E19" s="357">
        <v>12500</v>
      </c>
      <c r="F19" s="357">
        <v>17032</v>
      </c>
      <c r="G19" s="357">
        <v>22068</v>
      </c>
      <c r="H19" s="357">
        <v>20841</v>
      </c>
      <c r="I19" s="357">
        <v>22674</v>
      </c>
      <c r="J19" s="357">
        <v>27743</v>
      </c>
      <c r="K19" s="357">
        <v>20143</v>
      </c>
      <c r="L19" s="357">
        <v>25753</v>
      </c>
      <c r="M19" s="357">
        <v>24674</v>
      </c>
      <c r="N19" s="357">
        <v>28350</v>
      </c>
      <c r="O19" s="357">
        <v>27988</v>
      </c>
      <c r="P19" s="357">
        <v>29248</v>
      </c>
      <c r="Q19" s="357">
        <v>33535</v>
      </c>
      <c r="R19" s="357">
        <v>32413</v>
      </c>
      <c r="S19" s="357">
        <v>33204</v>
      </c>
      <c r="U19" s="132"/>
    </row>
    <row r="20" spans="1:21" ht="13" customHeight="1">
      <c r="A20" s="124"/>
      <c r="B20" s="28" t="s">
        <v>36</v>
      </c>
      <c r="C20" s="357">
        <v>15297</v>
      </c>
      <c r="D20" s="357">
        <v>8283</v>
      </c>
      <c r="E20" s="357">
        <v>6866</v>
      </c>
      <c r="F20" s="357">
        <v>2620</v>
      </c>
      <c r="G20" s="357">
        <v>6302</v>
      </c>
      <c r="H20" s="357">
        <v>3733</v>
      </c>
      <c r="I20" s="357">
        <v>2439</v>
      </c>
      <c r="J20" s="357">
        <v>3886</v>
      </c>
      <c r="K20" s="357">
        <v>4674</v>
      </c>
      <c r="L20" s="357">
        <v>4571</v>
      </c>
      <c r="M20" s="357">
        <v>8747</v>
      </c>
      <c r="N20" s="357">
        <v>6607</v>
      </c>
      <c r="O20" s="357">
        <v>20829</v>
      </c>
      <c r="P20" s="357">
        <v>12586</v>
      </c>
      <c r="Q20" s="357">
        <v>7123</v>
      </c>
      <c r="R20" s="357">
        <v>6758.54</v>
      </c>
      <c r="S20" s="357">
        <v>6470.1</v>
      </c>
      <c r="U20" s="132"/>
    </row>
    <row r="21" spans="1:21" ht="13" customHeight="1">
      <c r="A21" s="124"/>
      <c r="B21" s="28" t="s">
        <v>37</v>
      </c>
      <c r="C21" s="357">
        <v>26002</v>
      </c>
      <c r="D21" s="357">
        <v>36924</v>
      </c>
      <c r="E21" s="357">
        <v>52223</v>
      </c>
      <c r="F21" s="357">
        <v>45751</v>
      </c>
      <c r="G21" s="357">
        <v>38845</v>
      </c>
      <c r="H21" s="357">
        <v>33428</v>
      </c>
      <c r="I21" s="357">
        <v>32798</v>
      </c>
      <c r="J21" s="357">
        <v>30313</v>
      </c>
      <c r="K21" s="357">
        <v>31756</v>
      </c>
      <c r="L21" s="357">
        <v>53646</v>
      </c>
      <c r="M21" s="357">
        <v>27406</v>
      </c>
      <c r="N21" s="357">
        <v>24133</v>
      </c>
      <c r="O21" s="357">
        <v>21926</v>
      </c>
      <c r="P21" s="357">
        <v>16714</v>
      </c>
      <c r="Q21" s="357">
        <v>17224</v>
      </c>
      <c r="R21" s="357">
        <v>19032</v>
      </c>
      <c r="S21" s="357">
        <v>17580</v>
      </c>
      <c r="U21" s="132"/>
    </row>
    <row r="22" spans="1:21" ht="13" customHeight="1">
      <c r="A22" s="124"/>
      <c r="B22" s="28" t="s">
        <v>38</v>
      </c>
      <c r="C22" s="357">
        <v>3607</v>
      </c>
      <c r="D22" s="357">
        <v>1330</v>
      </c>
      <c r="E22" s="357">
        <v>180</v>
      </c>
      <c r="F22" s="357">
        <v>3870</v>
      </c>
      <c r="G22" s="357">
        <v>3108</v>
      </c>
      <c r="H22" s="357">
        <v>3130</v>
      </c>
      <c r="I22" s="357">
        <v>1498</v>
      </c>
      <c r="J22" s="357">
        <v>6495</v>
      </c>
      <c r="K22" s="357">
        <v>5685</v>
      </c>
      <c r="L22" s="357">
        <v>2163</v>
      </c>
      <c r="M22" s="357">
        <v>3084</v>
      </c>
      <c r="N22" s="357">
        <v>3078</v>
      </c>
      <c r="O22" s="357">
        <v>1290</v>
      </c>
      <c r="P22" s="357">
        <v>2482</v>
      </c>
      <c r="Q22" s="357">
        <v>2596</v>
      </c>
      <c r="R22" s="357">
        <v>2679.5</v>
      </c>
      <c r="S22" s="357">
        <v>3787</v>
      </c>
      <c r="U22" s="132"/>
    </row>
    <row r="23" spans="1:21" ht="13" customHeight="1">
      <c r="A23" s="124"/>
      <c r="B23" s="28" t="s">
        <v>39</v>
      </c>
      <c r="C23" s="357">
        <v>0</v>
      </c>
      <c r="D23" s="357">
        <v>0</v>
      </c>
      <c r="E23" s="357">
        <v>5426</v>
      </c>
      <c r="F23" s="357" t="s">
        <v>243</v>
      </c>
      <c r="G23" s="357">
        <v>160</v>
      </c>
      <c r="H23" s="357" t="s">
        <v>243</v>
      </c>
      <c r="I23" s="357" t="s">
        <v>243</v>
      </c>
      <c r="J23" s="357">
        <v>8400</v>
      </c>
      <c r="K23" s="357">
        <v>5280</v>
      </c>
      <c r="L23" s="357">
        <v>5010</v>
      </c>
      <c r="M23" s="357">
        <v>3027</v>
      </c>
      <c r="N23" s="357">
        <v>3080</v>
      </c>
      <c r="O23" s="357">
        <v>2780</v>
      </c>
      <c r="P23" s="357" t="s">
        <v>243</v>
      </c>
      <c r="Q23" s="357" t="s">
        <v>243</v>
      </c>
      <c r="R23" s="357" t="s">
        <v>243</v>
      </c>
      <c r="S23" s="357">
        <v>0</v>
      </c>
      <c r="U23" s="132"/>
    </row>
    <row r="24" spans="1:21" ht="13" customHeight="1">
      <c r="A24" s="124"/>
      <c r="B24" s="28" t="s">
        <v>40</v>
      </c>
      <c r="C24" s="357">
        <v>48675</v>
      </c>
      <c r="D24" s="357">
        <v>38154</v>
      </c>
      <c r="E24" s="357">
        <v>41799</v>
      </c>
      <c r="F24" s="357">
        <v>44786</v>
      </c>
      <c r="G24" s="357">
        <v>39394</v>
      </c>
      <c r="H24" s="357">
        <v>28010</v>
      </c>
      <c r="I24" s="357">
        <v>43207</v>
      </c>
      <c r="J24" s="357">
        <v>35828</v>
      </c>
      <c r="K24" s="357">
        <v>36426</v>
      </c>
      <c r="L24" s="357">
        <v>20279</v>
      </c>
      <c r="M24" s="357">
        <v>15614</v>
      </c>
      <c r="N24" s="357">
        <v>13458</v>
      </c>
      <c r="O24" s="357">
        <v>13057</v>
      </c>
      <c r="P24" s="357">
        <v>12552</v>
      </c>
      <c r="Q24" s="357">
        <v>8975</v>
      </c>
      <c r="R24" s="357">
        <v>6623</v>
      </c>
      <c r="S24" s="357">
        <v>6425</v>
      </c>
      <c r="U24" s="132"/>
    </row>
    <row r="25" spans="1:21" ht="13" customHeight="1">
      <c r="A25" s="124"/>
      <c r="B25" s="28" t="s">
        <v>41</v>
      </c>
      <c r="C25" s="357">
        <v>16125</v>
      </c>
      <c r="D25" s="357">
        <v>20636</v>
      </c>
      <c r="E25" s="357">
        <v>22555</v>
      </c>
      <c r="F25" s="357">
        <v>20698</v>
      </c>
      <c r="G25" s="357">
        <v>13830</v>
      </c>
      <c r="H25" s="357">
        <v>17214</v>
      </c>
      <c r="I25" s="357">
        <v>33921</v>
      </c>
      <c r="J25" s="357">
        <v>32014</v>
      </c>
      <c r="K25" s="357">
        <v>29615</v>
      </c>
      <c r="L25" s="357">
        <v>27138</v>
      </c>
      <c r="M25" s="357">
        <v>26058</v>
      </c>
      <c r="N25" s="357">
        <v>24685</v>
      </c>
      <c r="O25" s="357">
        <v>20245</v>
      </c>
      <c r="P25" s="357">
        <v>18050</v>
      </c>
      <c r="Q25" s="357">
        <v>17723</v>
      </c>
      <c r="R25" s="357">
        <v>17930.730000000003</v>
      </c>
      <c r="S25" s="357">
        <v>17583.2</v>
      </c>
      <c r="U25" s="132"/>
    </row>
    <row r="26" spans="1:21" ht="13" customHeight="1">
      <c r="A26" s="124"/>
      <c r="B26" s="28" t="s">
        <v>44</v>
      </c>
      <c r="C26" s="357">
        <v>12654</v>
      </c>
      <c r="D26" s="357">
        <v>30502</v>
      </c>
      <c r="E26" s="357">
        <v>59654</v>
      </c>
      <c r="F26" s="357">
        <v>52397</v>
      </c>
      <c r="G26" s="357">
        <v>64641</v>
      </c>
      <c r="H26" s="357">
        <v>46483</v>
      </c>
      <c r="I26" s="357">
        <v>47587</v>
      </c>
      <c r="J26" s="357">
        <v>59798</v>
      </c>
      <c r="K26" s="357">
        <v>28768</v>
      </c>
      <c r="L26" s="357">
        <v>17271</v>
      </c>
      <c r="M26" s="357">
        <v>25545</v>
      </c>
      <c r="N26" s="357">
        <v>19529</v>
      </c>
      <c r="O26" s="357">
        <v>19835</v>
      </c>
      <c r="P26" s="357">
        <v>19545</v>
      </c>
      <c r="Q26" s="357">
        <v>18675</v>
      </c>
      <c r="R26" s="357">
        <v>17410</v>
      </c>
      <c r="S26" s="357">
        <v>19525</v>
      </c>
      <c r="U26" s="132"/>
    </row>
    <row r="27" spans="1:21" ht="13" customHeight="1">
      <c r="A27" s="124"/>
      <c r="B27" s="28" t="s">
        <v>45</v>
      </c>
      <c r="C27" s="357">
        <v>230590</v>
      </c>
      <c r="D27" s="357">
        <v>233040</v>
      </c>
      <c r="E27" s="357">
        <v>237170</v>
      </c>
      <c r="F27" s="357">
        <v>240190</v>
      </c>
      <c r="G27" s="357">
        <v>243100</v>
      </c>
      <c r="H27" s="357">
        <v>243910</v>
      </c>
      <c r="I27" s="357">
        <v>244970</v>
      </c>
      <c r="J27" s="357">
        <v>238520</v>
      </c>
      <c r="K27" s="357">
        <v>244000</v>
      </c>
      <c r="L27" s="357">
        <v>315632</v>
      </c>
      <c r="M27" s="357">
        <v>221801</v>
      </c>
      <c r="N27" s="357">
        <v>244831</v>
      </c>
      <c r="O27" s="357">
        <v>236481</v>
      </c>
      <c r="P27" s="357">
        <v>233960</v>
      </c>
      <c r="Q27" s="357">
        <v>224675</v>
      </c>
      <c r="R27" s="357">
        <v>218970</v>
      </c>
      <c r="S27" s="357">
        <v>222200</v>
      </c>
      <c r="U27" s="132"/>
    </row>
    <row r="28" spans="1:21" ht="13" customHeight="1">
      <c r="A28" s="124"/>
      <c r="B28" s="123" t="s">
        <v>46</v>
      </c>
      <c r="C28" s="357">
        <v>0</v>
      </c>
      <c r="D28" s="357">
        <v>0</v>
      </c>
      <c r="E28" s="357" t="s">
        <v>243</v>
      </c>
      <c r="F28" s="357" t="s">
        <v>243</v>
      </c>
      <c r="G28" s="357" t="s">
        <v>243</v>
      </c>
      <c r="H28" s="357" t="s">
        <v>243</v>
      </c>
      <c r="I28" s="357" t="s">
        <v>243</v>
      </c>
      <c r="J28" s="357" t="s">
        <v>243</v>
      </c>
      <c r="K28" s="357" t="s">
        <v>243</v>
      </c>
      <c r="L28" s="357" t="s">
        <v>243</v>
      </c>
      <c r="M28" s="357" t="s">
        <v>243</v>
      </c>
      <c r="N28" s="357" t="s">
        <v>243</v>
      </c>
      <c r="O28" s="357" t="s">
        <v>243</v>
      </c>
      <c r="P28" s="357" t="s">
        <v>243</v>
      </c>
      <c r="Q28" s="357" t="s">
        <v>243</v>
      </c>
      <c r="R28" s="357" t="s">
        <v>243</v>
      </c>
      <c r="S28" s="357" t="s">
        <v>243</v>
      </c>
      <c r="U28" s="132"/>
    </row>
    <row r="29" spans="1:21" ht="13" customHeight="1">
      <c r="A29" s="124"/>
      <c r="B29" s="29" t="s">
        <v>47</v>
      </c>
      <c r="C29" s="357">
        <v>0</v>
      </c>
      <c r="D29" s="357">
        <v>0</v>
      </c>
      <c r="E29" s="357" t="s">
        <v>243</v>
      </c>
      <c r="F29" s="357" t="s">
        <v>243</v>
      </c>
      <c r="G29" s="357" t="s">
        <v>243</v>
      </c>
      <c r="H29" s="357" t="s">
        <v>243</v>
      </c>
      <c r="I29" s="357" t="s">
        <v>243</v>
      </c>
      <c r="J29" s="357" t="s">
        <v>243</v>
      </c>
      <c r="K29" s="357" t="s">
        <v>243</v>
      </c>
      <c r="L29" s="357" t="s">
        <v>243</v>
      </c>
      <c r="M29" s="357" t="s">
        <v>243</v>
      </c>
      <c r="N29" s="357" t="s">
        <v>243</v>
      </c>
      <c r="O29" s="357" t="s">
        <v>243</v>
      </c>
      <c r="P29" s="357" t="s">
        <v>243</v>
      </c>
      <c r="Q29" s="357" t="s">
        <v>243</v>
      </c>
      <c r="R29" s="357" t="s">
        <v>243</v>
      </c>
      <c r="S29" s="357" t="s">
        <v>243</v>
      </c>
      <c r="U29" s="132"/>
    </row>
    <row r="30" spans="1:21" ht="13" customHeight="1">
      <c r="A30" s="124"/>
      <c r="B30" s="28" t="s">
        <v>48</v>
      </c>
      <c r="C30" s="357">
        <v>0</v>
      </c>
      <c r="D30" s="357">
        <v>0</v>
      </c>
      <c r="E30" s="357" t="s">
        <v>243</v>
      </c>
      <c r="F30" s="357" t="s">
        <v>243</v>
      </c>
      <c r="G30" s="357" t="s">
        <v>243</v>
      </c>
      <c r="H30" s="357" t="s">
        <v>243</v>
      </c>
      <c r="I30" s="357" t="s">
        <v>243</v>
      </c>
      <c r="J30" s="357" t="s">
        <v>243</v>
      </c>
      <c r="K30" s="357" t="s">
        <v>243</v>
      </c>
      <c r="L30" s="357" t="s">
        <v>243</v>
      </c>
      <c r="M30" s="357" t="s">
        <v>243</v>
      </c>
      <c r="N30" s="357" t="s">
        <v>243</v>
      </c>
      <c r="O30" s="357" t="s">
        <v>243</v>
      </c>
      <c r="P30" s="357" t="s">
        <v>243</v>
      </c>
      <c r="Q30" s="357" t="s">
        <v>243</v>
      </c>
      <c r="R30" s="357" t="s">
        <v>243</v>
      </c>
      <c r="S30" s="357" t="s">
        <v>243</v>
      </c>
      <c r="U30" s="132"/>
    </row>
    <row r="31" spans="1:21" ht="13" customHeight="1" thickBot="1">
      <c r="A31" s="130"/>
      <c r="B31" s="775" t="s">
        <v>49</v>
      </c>
      <c r="C31" s="778">
        <v>0</v>
      </c>
      <c r="D31" s="778">
        <v>0</v>
      </c>
      <c r="E31" s="778" t="s">
        <v>243</v>
      </c>
      <c r="F31" s="778" t="s">
        <v>243</v>
      </c>
      <c r="G31" s="778" t="s">
        <v>243</v>
      </c>
      <c r="H31" s="778" t="s">
        <v>243</v>
      </c>
      <c r="I31" s="778" t="s">
        <v>243</v>
      </c>
      <c r="J31" s="778" t="s">
        <v>243</v>
      </c>
      <c r="K31" s="778" t="s">
        <v>243</v>
      </c>
      <c r="L31" s="778" t="s">
        <v>243</v>
      </c>
      <c r="M31" s="778" t="s">
        <v>243</v>
      </c>
      <c r="N31" s="778" t="s">
        <v>243</v>
      </c>
      <c r="O31" s="778" t="s">
        <v>243</v>
      </c>
      <c r="P31" s="778" t="s">
        <v>243</v>
      </c>
      <c r="Q31" s="778" t="s">
        <v>243</v>
      </c>
      <c r="R31" s="778" t="s">
        <v>243</v>
      </c>
      <c r="S31" s="778" t="s">
        <v>243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9">
    <tabColor theme="9" tint="0.59999389629810485"/>
  </sheetPr>
  <dimension ref="A2:U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3" width="8.19921875" style="123" customWidth="1"/>
    <col min="24" max="16384" width="7" style="123"/>
  </cols>
  <sheetData>
    <row r="2" spans="1:21" ht="13" customHeight="1">
      <c r="A2" s="343" t="s">
        <v>441</v>
      </c>
      <c r="B2" s="344"/>
    </row>
    <row r="3" spans="1:21" ht="13" customHeight="1">
      <c r="A3" s="345" t="s">
        <v>236</v>
      </c>
      <c r="B3" s="345"/>
    </row>
    <row r="4" spans="1:21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21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21" ht="15" customHeight="1">
      <c r="A6" s="1179" t="s">
        <v>96</v>
      </c>
      <c r="B6" s="1179"/>
      <c r="C6" s="769">
        <f>(C8+C9+C10+C11+C12+C13+C14+C15+C16+C17+C18+C19+C20+C21+C22+C23+C24+C25+C26+C27+C28+C29+C30+C31)</f>
        <v>604</v>
      </c>
      <c r="D6" s="769">
        <f>(D8+D9+D10+D11+D12+D13+D14+D15+D16+D17+D18+D19+D20+D21+D22+D23+D24+D25+D26+D27+D28+D29+D30+D31)</f>
        <v>623</v>
      </c>
      <c r="E6" s="770">
        <v>740</v>
      </c>
      <c r="F6" s="770">
        <v>704</v>
      </c>
      <c r="G6" s="770">
        <v>696</v>
      </c>
      <c r="H6" s="770">
        <v>632</v>
      </c>
      <c r="I6" s="770">
        <v>677</v>
      </c>
      <c r="J6" s="770">
        <v>745</v>
      </c>
      <c r="K6" s="770">
        <v>726</v>
      </c>
      <c r="L6" s="770">
        <v>745</v>
      </c>
      <c r="M6" s="770">
        <v>656</v>
      </c>
      <c r="N6" s="770">
        <v>670</v>
      </c>
      <c r="O6" s="770">
        <v>681</v>
      </c>
      <c r="P6" s="770">
        <v>660</v>
      </c>
      <c r="Q6" s="770">
        <f>SUM(Q8:Q31)</f>
        <v>656</v>
      </c>
      <c r="R6" s="770">
        <f>SUM(R8:R31)</f>
        <v>664.5561372023999</v>
      </c>
      <c r="S6" s="770">
        <f>SUM(S8:S31)</f>
        <v>672.83795209999994</v>
      </c>
    </row>
    <row r="7" spans="1:21" ht="5" customHeight="1">
      <c r="A7" s="124"/>
      <c r="B7" s="125"/>
      <c r="C7" s="359"/>
      <c r="D7" s="359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</row>
    <row r="8" spans="1:21" ht="13" customHeight="1">
      <c r="A8" s="124"/>
      <c r="B8" s="28" t="s">
        <v>21</v>
      </c>
      <c r="C8" s="360">
        <v>0</v>
      </c>
      <c r="D8" s="360">
        <v>0</v>
      </c>
      <c r="E8" s="358" t="s">
        <v>244</v>
      </c>
      <c r="F8" s="358" t="s">
        <v>244</v>
      </c>
      <c r="G8" s="358" t="s">
        <v>244</v>
      </c>
      <c r="H8" s="358" t="s">
        <v>244</v>
      </c>
      <c r="I8" s="358" t="s">
        <v>244</v>
      </c>
      <c r="J8" s="358" t="s">
        <v>244</v>
      </c>
      <c r="K8" s="358" t="s">
        <v>244</v>
      </c>
      <c r="L8" s="358" t="s">
        <v>244</v>
      </c>
      <c r="M8" s="358" t="s">
        <v>244</v>
      </c>
      <c r="N8" s="358" t="s">
        <v>244</v>
      </c>
      <c r="O8" s="358" t="s">
        <v>244</v>
      </c>
      <c r="P8" s="358" t="s">
        <v>244</v>
      </c>
      <c r="Q8" s="358" t="s">
        <v>244</v>
      </c>
      <c r="R8" s="358" t="s">
        <v>244</v>
      </c>
      <c r="S8" s="358" t="s">
        <v>244</v>
      </c>
      <c r="U8" s="132"/>
    </row>
    <row r="9" spans="1:21" ht="13" customHeight="1">
      <c r="A9" s="124"/>
      <c r="B9" s="28" t="s">
        <v>22</v>
      </c>
      <c r="C9" s="360">
        <v>0</v>
      </c>
      <c r="D9" s="360">
        <v>0</v>
      </c>
      <c r="E9" s="358" t="s">
        <v>244</v>
      </c>
      <c r="F9" s="358" t="s">
        <v>244</v>
      </c>
      <c r="G9" s="358" t="s">
        <v>244</v>
      </c>
      <c r="H9" s="358" t="s">
        <v>244</v>
      </c>
      <c r="I9" s="358" t="s">
        <v>244</v>
      </c>
      <c r="J9" s="358" t="s">
        <v>244</v>
      </c>
      <c r="K9" s="358" t="s">
        <v>244</v>
      </c>
      <c r="L9" s="358" t="s">
        <v>244</v>
      </c>
      <c r="M9" s="358" t="s">
        <v>244</v>
      </c>
      <c r="N9" s="358" t="s">
        <v>244</v>
      </c>
      <c r="O9" s="358" t="s">
        <v>244</v>
      </c>
      <c r="P9" s="358" t="s">
        <v>244</v>
      </c>
      <c r="Q9" s="358" t="s">
        <v>244</v>
      </c>
      <c r="R9" s="358" t="s">
        <v>244</v>
      </c>
      <c r="S9" s="358" t="s">
        <v>244</v>
      </c>
      <c r="U9" s="132"/>
    </row>
    <row r="10" spans="1:21" ht="13" customHeight="1">
      <c r="A10" s="124"/>
      <c r="B10" s="28" t="s">
        <v>23</v>
      </c>
      <c r="C10" s="360">
        <v>0</v>
      </c>
      <c r="D10" s="360">
        <v>0</v>
      </c>
      <c r="E10" s="358" t="s">
        <v>244</v>
      </c>
      <c r="F10" s="358" t="s">
        <v>244</v>
      </c>
      <c r="G10" s="358" t="s">
        <v>244</v>
      </c>
      <c r="H10" s="358" t="s">
        <v>244</v>
      </c>
      <c r="I10" s="358" t="s">
        <v>244</v>
      </c>
      <c r="J10" s="358" t="s">
        <v>244</v>
      </c>
      <c r="K10" s="358" t="s">
        <v>244</v>
      </c>
      <c r="L10" s="358" t="s">
        <v>244</v>
      </c>
      <c r="M10" s="358" t="s">
        <v>244</v>
      </c>
      <c r="N10" s="358" t="s">
        <v>244</v>
      </c>
      <c r="O10" s="358" t="s">
        <v>244</v>
      </c>
      <c r="P10" s="358" t="s">
        <v>244</v>
      </c>
      <c r="Q10" s="358" t="s">
        <v>244</v>
      </c>
      <c r="R10" s="358" t="s">
        <v>244</v>
      </c>
      <c r="S10" s="358" t="s">
        <v>244</v>
      </c>
      <c r="U10" s="132"/>
    </row>
    <row r="11" spans="1:21" ht="13" customHeight="1">
      <c r="A11" s="124"/>
      <c r="B11" s="28" t="s">
        <v>24</v>
      </c>
      <c r="C11" s="360">
        <v>0</v>
      </c>
      <c r="D11" s="360">
        <v>0</v>
      </c>
      <c r="E11" s="358" t="s">
        <v>244</v>
      </c>
      <c r="F11" s="358" t="s">
        <v>244</v>
      </c>
      <c r="G11" s="358" t="s">
        <v>244</v>
      </c>
      <c r="H11" s="358" t="s">
        <v>244</v>
      </c>
      <c r="I11" s="358" t="s">
        <v>244</v>
      </c>
      <c r="J11" s="358" t="s">
        <v>244</v>
      </c>
      <c r="K11" s="358" t="s">
        <v>244</v>
      </c>
      <c r="L11" s="358" t="s">
        <v>244</v>
      </c>
      <c r="M11" s="358" t="s">
        <v>244</v>
      </c>
      <c r="N11" s="358" t="s">
        <v>244</v>
      </c>
      <c r="O11" s="358" t="s">
        <v>244</v>
      </c>
      <c r="P11" s="358" t="s">
        <v>244</v>
      </c>
      <c r="Q11" s="358" t="s">
        <v>244</v>
      </c>
      <c r="R11" s="358" t="s">
        <v>244</v>
      </c>
      <c r="S11" s="358" t="s">
        <v>244</v>
      </c>
      <c r="U11" s="132"/>
    </row>
    <row r="12" spans="1:21" ht="13" customHeight="1">
      <c r="A12" s="124"/>
      <c r="B12" s="28" t="s">
        <v>25</v>
      </c>
      <c r="C12" s="360">
        <v>0</v>
      </c>
      <c r="D12" s="360">
        <v>0</v>
      </c>
      <c r="E12" s="358" t="s">
        <v>244</v>
      </c>
      <c r="F12" s="358" t="s">
        <v>244</v>
      </c>
      <c r="G12" s="358" t="s">
        <v>244</v>
      </c>
      <c r="H12" s="358" t="s">
        <v>244</v>
      </c>
      <c r="I12" s="358" t="s">
        <v>244</v>
      </c>
      <c r="J12" s="358" t="s">
        <v>244</v>
      </c>
      <c r="K12" s="358" t="s">
        <v>244</v>
      </c>
      <c r="L12" s="358" t="s">
        <v>244</v>
      </c>
      <c r="M12" s="358" t="s">
        <v>244</v>
      </c>
      <c r="N12" s="358" t="s">
        <v>244</v>
      </c>
      <c r="O12" s="358" t="s">
        <v>244</v>
      </c>
      <c r="P12" s="358" t="s">
        <v>244</v>
      </c>
      <c r="Q12" s="358" t="s">
        <v>244</v>
      </c>
      <c r="R12" s="358" t="s">
        <v>244</v>
      </c>
      <c r="S12" s="358" t="s">
        <v>244</v>
      </c>
      <c r="U12" s="132"/>
    </row>
    <row r="13" spans="1:21" ht="13" customHeight="1">
      <c r="A13" s="124"/>
      <c r="B13" s="28" t="s">
        <v>29</v>
      </c>
      <c r="C13" s="360">
        <v>0</v>
      </c>
      <c r="D13" s="360">
        <v>0</v>
      </c>
      <c r="E13" s="358" t="s">
        <v>244</v>
      </c>
      <c r="F13" s="358" t="s">
        <v>244</v>
      </c>
      <c r="G13" s="358" t="s">
        <v>244</v>
      </c>
      <c r="H13" s="358" t="s">
        <v>244</v>
      </c>
      <c r="I13" s="358" t="s">
        <v>244</v>
      </c>
      <c r="J13" s="358" t="s">
        <v>244</v>
      </c>
      <c r="K13" s="358" t="s">
        <v>244</v>
      </c>
      <c r="L13" s="358" t="s">
        <v>244</v>
      </c>
      <c r="M13" s="358" t="s">
        <v>244</v>
      </c>
      <c r="N13" s="358" t="s">
        <v>244</v>
      </c>
      <c r="O13" s="358" t="s">
        <v>244</v>
      </c>
      <c r="P13" s="358" t="s">
        <v>244</v>
      </c>
      <c r="Q13" s="358" t="s">
        <v>244</v>
      </c>
      <c r="R13" s="358" t="s">
        <v>244</v>
      </c>
      <c r="S13" s="358" t="s">
        <v>244</v>
      </c>
      <c r="U13" s="132"/>
    </row>
    <row r="14" spans="1:21" ht="13" customHeight="1">
      <c r="A14" s="124"/>
      <c r="B14" s="28" t="s">
        <v>30</v>
      </c>
      <c r="C14" s="360">
        <v>0</v>
      </c>
      <c r="D14" s="360">
        <v>0</v>
      </c>
      <c r="E14" s="358" t="s">
        <v>244</v>
      </c>
      <c r="F14" s="358" t="s">
        <v>244</v>
      </c>
      <c r="G14" s="358" t="s">
        <v>244</v>
      </c>
      <c r="H14" s="358" t="s">
        <v>244</v>
      </c>
      <c r="I14" s="358" t="s">
        <v>244</v>
      </c>
      <c r="J14" s="358" t="s">
        <v>244</v>
      </c>
      <c r="K14" s="358" t="s">
        <v>244</v>
      </c>
      <c r="L14" s="358" t="s">
        <v>244</v>
      </c>
      <c r="M14" s="358" t="s">
        <v>244</v>
      </c>
      <c r="N14" s="358" t="s">
        <v>244</v>
      </c>
      <c r="O14" s="358" t="s">
        <v>244</v>
      </c>
      <c r="P14" s="358" t="s">
        <v>244</v>
      </c>
      <c r="Q14" s="358" t="s">
        <v>244</v>
      </c>
      <c r="R14" s="358" t="s">
        <v>244</v>
      </c>
      <c r="S14" s="358" t="s">
        <v>244</v>
      </c>
      <c r="U14" s="132"/>
    </row>
    <row r="15" spans="1:21" ht="13" customHeight="1">
      <c r="A15" s="124"/>
      <c r="B15" s="28" t="s">
        <v>31</v>
      </c>
      <c r="C15" s="360">
        <v>0</v>
      </c>
      <c r="D15" s="360">
        <v>0</v>
      </c>
      <c r="E15" s="358">
        <v>3</v>
      </c>
      <c r="F15" s="358">
        <v>3</v>
      </c>
      <c r="G15" s="358">
        <v>2</v>
      </c>
      <c r="H15" s="358">
        <v>2</v>
      </c>
      <c r="I15" s="358">
        <v>1</v>
      </c>
      <c r="J15" s="358">
        <v>1</v>
      </c>
      <c r="K15" s="358">
        <v>1</v>
      </c>
      <c r="L15" s="358">
        <v>1</v>
      </c>
      <c r="M15" s="358">
        <v>1</v>
      </c>
      <c r="N15" s="358">
        <v>1</v>
      </c>
      <c r="O15" s="358">
        <v>1</v>
      </c>
      <c r="P15" s="358">
        <v>1</v>
      </c>
      <c r="Q15" s="358">
        <v>2</v>
      </c>
      <c r="R15" s="358">
        <v>2.4248127999999998</v>
      </c>
      <c r="S15" s="358">
        <v>2.4991455999999999</v>
      </c>
      <c r="U15" s="132"/>
    </row>
    <row r="16" spans="1:21" ht="13" customHeight="1">
      <c r="A16" s="124"/>
      <c r="B16" s="28" t="s">
        <v>32</v>
      </c>
      <c r="C16" s="360">
        <v>0</v>
      </c>
      <c r="D16" s="360">
        <v>0</v>
      </c>
      <c r="E16" s="358" t="s">
        <v>244</v>
      </c>
      <c r="F16" s="358" t="s">
        <v>244</v>
      </c>
      <c r="G16" s="358" t="s">
        <v>244</v>
      </c>
      <c r="H16" s="358" t="s">
        <v>244</v>
      </c>
      <c r="I16" s="358" t="s">
        <v>244</v>
      </c>
      <c r="J16" s="358" t="s">
        <v>244</v>
      </c>
      <c r="K16" s="358" t="s">
        <v>244</v>
      </c>
      <c r="L16" s="358" t="s">
        <v>244</v>
      </c>
      <c r="M16" s="358" t="s">
        <v>244</v>
      </c>
      <c r="N16" s="358" t="s">
        <v>244</v>
      </c>
      <c r="O16" s="358" t="s">
        <v>244</v>
      </c>
      <c r="P16" s="358"/>
      <c r="Q16" s="358" t="s">
        <v>244</v>
      </c>
      <c r="R16" s="358" t="s">
        <v>244</v>
      </c>
      <c r="S16" s="358" t="s">
        <v>244</v>
      </c>
      <c r="U16" s="132"/>
    </row>
    <row r="17" spans="1:21" ht="13" customHeight="1">
      <c r="A17" s="124"/>
      <c r="B17" s="28" t="s">
        <v>33</v>
      </c>
      <c r="C17" s="360">
        <v>0</v>
      </c>
      <c r="D17" s="360">
        <v>0</v>
      </c>
      <c r="E17" s="358" t="s">
        <v>244</v>
      </c>
      <c r="F17" s="358" t="s">
        <v>244</v>
      </c>
      <c r="G17" s="358" t="s">
        <v>244</v>
      </c>
      <c r="H17" s="358" t="s">
        <v>244</v>
      </c>
      <c r="I17" s="358" t="s">
        <v>244</v>
      </c>
      <c r="J17" s="358" t="s">
        <v>244</v>
      </c>
      <c r="K17" s="358" t="s">
        <v>244</v>
      </c>
      <c r="L17" s="358" t="s">
        <v>244</v>
      </c>
      <c r="M17" s="358" t="s">
        <v>244</v>
      </c>
      <c r="N17" s="358" t="s">
        <v>244</v>
      </c>
      <c r="O17" s="358" t="s">
        <v>244</v>
      </c>
      <c r="P17" s="358"/>
      <c r="Q17" s="358" t="s">
        <v>244</v>
      </c>
      <c r="R17" s="358" t="s">
        <v>244</v>
      </c>
      <c r="S17" s="358" t="s">
        <v>244</v>
      </c>
      <c r="U17" s="132"/>
    </row>
    <row r="18" spans="1:21" ht="13" customHeight="1">
      <c r="A18" s="124"/>
      <c r="B18" s="28" t="s">
        <v>34</v>
      </c>
      <c r="C18" s="360">
        <v>24</v>
      </c>
      <c r="D18" s="360">
        <v>37</v>
      </c>
      <c r="E18" s="358">
        <v>29</v>
      </c>
      <c r="F18" s="358">
        <v>28</v>
      </c>
      <c r="G18" s="358">
        <v>26</v>
      </c>
      <c r="H18" s="358">
        <v>12</v>
      </c>
      <c r="I18" s="358">
        <v>13</v>
      </c>
      <c r="J18" s="358">
        <v>9</v>
      </c>
      <c r="K18" s="358">
        <v>14</v>
      </c>
      <c r="L18" s="358">
        <v>22</v>
      </c>
      <c r="M18" s="358">
        <v>14</v>
      </c>
      <c r="N18" s="358">
        <v>9</v>
      </c>
      <c r="O18" s="358">
        <v>12</v>
      </c>
      <c r="P18" s="358">
        <v>16</v>
      </c>
      <c r="Q18" s="358">
        <v>12</v>
      </c>
      <c r="R18" s="358">
        <v>12.069928602400001</v>
      </c>
      <c r="S18" s="358">
        <v>15.830186400000002</v>
      </c>
      <c r="U18" s="132"/>
    </row>
    <row r="19" spans="1:21" ht="13" customHeight="1">
      <c r="A19" s="124"/>
      <c r="B19" s="28" t="s">
        <v>35</v>
      </c>
      <c r="C19" s="360">
        <v>32</v>
      </c>
      <c r="D19" s="360">
        <v>34</v>
      </c>
      <c r="E19" s="358">
        <v>26</v>
      </c>
      <c r="F19" s="358">
        <v>37</v>
      </c>
      <c r="G19" s="358">
        <v>47</v>
      </c>
      <c r="H19" s="358">
        <v>40</v>
      </c>
      <c r="I19" s="358">
        <v>45</v>
      </c>
      <c r="J19" s="358">
        <v>58</v>
      </c>
      <c r="K19" s="358">
        <v>41</v>
      </c>
      <c r="L19" s="358">
        <v>52</v>
      </c>
      <c r="M19" s="358">
        <v>51</v>
      </c>
      <c r="N19" s="358">
        <v>57</v>
      </c>
      <c r="O19" s="358">
        <v>63</v>
      </c>
      <c r="P19" s="358">
        <v>66</v>
      </c>
      <c r="Q19" s="358">
        <v>77</v>
      </c>
      <c r="R19" s="358">
        <v>77.562878400000017</v>
      </c>
      <c r="S19" s="358">
        <v>79.393154399999986</v>
      </c>
      <c r="U19" s="132"/>
    </row>
    <row r="20" spans="1:21" ht="13" customHeight="1">
      <c r="A20" s="124"/>
      <c r="B20" s="28" t="s">
        <v>36</v>
      </c>
      <c r="C20" s="360">
        <v>46</v>
      </c>
      <c r="D20" s="360">
        <v>13</v>
      </c>
      <c r="E20" s="358">
        <v>12</v>
      </c>
      <c r="F20" s="358">
        <v>5</v>
      </c>
      <c r="G20" s="358">
        <v>10</v>
      </c>
      <c r="H20" s="358">
        <v>8</v>
      </c>
      <c r="I20" s="358">
        <v>6</v>
      </c>
      <c r="J20" s="358">
        <v>10</v>
      </c>
      <c r="K20" s="358">
        <v>11</v>
      </c>
      <c r="L20" s="358">
        <v>8</v>
      </c>
      <c r="M20" s="358">
        <v>13</v>
      </c>
      <c r="N20" s="358">
        <v>8</v>
      </c>
      <c r="O20" s="358">
        <v>38</v>
      </c>
      <c r="P20" s="358">
        <v>23</v>
      </c>
      <c r="Q20" s="358">
        <v>13</v>
      </c>
      <c r="R20" s="358">
        <v>12.555553400000001</v>
      </c>
      <c r="S20" s="358">
        <v>12.204976</v>
      </c>
      <c r="U20" s="132"/>
    </row>
    <row r="21" spans="1:21" ht="13" customHeight="1">
      <c r="A21" s="124"/>
      <c r="B21" s="28" t="s">
        <v>37</v>
      </c>
      <c r="C21" s="360">
        <v>52</v>
      </c>
      <c r="D21" s="360">
        <v>74</v>
      </c>
      <c r="E21" s="358">
        <v>119</v>
      </c>
      <c r="F21" s="358">
        <v>95</v>
      </c>
      <c r="G21" s="358">
        <v>80</v>
      </c>
      <c r="H21" s="358">
        <v>69</v>
      </c>
      <c r="I21" s="358">
        <v>66</v>
      </c>
      <c r="J21" s="358">
        <v>63</v>
      </c>
      <c r="K21" s="358">
        <v>66</v>
      </c>
      <c r="L21" s="358">
        <v>113</v>
      </c>
      <c r="M21" s="358">
        <v>58</v>
      </c>
      <c r="N21" s="358">
        <v>51</v>
      </c>
      <c r="O21" s="358">
        <v>46</v>
      </c>
      <c r="P21" s="358">
        <v>38</v>
      </c>
      <c r="Q21" s="358">
        <v>37</v>
      </c>
      <c r="R21" s="358">
        <v>41.506199999999993</v>
      </c>
      <c r="S21" s="358">
        <v>38.264749999999999</v>
      </c>
      <c r="U21" s="132"/>
    </row>
    <row r="22" spans="1:21" ht="13" customHeight="1">
      <c r="A22" s="124"/>
      <c r="B22" s="28" t="s">
        <v>38</v>
      </c>
      <c r="C22" s="360">
        <v>8</v>
      </c>
      <c r="D22" s="360">
        <v>3</v>
      </c>
      <c r="E22" s="358">
        <v>0</v>
      </c>
      <c r="F22" s="358">
        <v>11</v>
      </c>
      <c r="G22" s="358">
        <v>8</v>
      </c>
      <c r="H22" s="358">
        <v>7</v>
      </c>
      <c r="I22" s="358">
        <v>2</v>
      </c>
      <c r="J22" s="358">
        <v>8</v>
      </c>
      <c r="K22" s="358">
        <v>11</v>
      </c>
      <c r="L22" s="358">
        <v>5</v>
      </c>
      <c r="M22" s="358">
        <v>7</v>
      </c>
      <c r="N22" s="358">
        <v>7</v>
      </c>
      <c r="O22" s="358">
        <v>3</v>
      </c>
      <c r="P22" s="358">
        <v>6</v>
      </c>
      <c r="Q22" s="358">
        <v>6</v>
      </c>
      <c r="R22" s="358">
        <v>6.1148799999999994</v>
      </c>
      <c r="S22" s="358">
        <v>7.3089466999999999</v>
      </c>
      <c r="U22" s="132"/>
    </row>
    <row r="23" spans="1:21" ht="13" customHeight="1">
      <c r="A23" s="124"/>
      <c r="B23" s="28" t="s">
        <v>39</v>
      </c>
      <c r="C23" s="360">
        <v>0</v>
      </c>
      <c r="D23" s="360">
        <v>0</v>
      </c>
      <c r="E23" s="358">
        <v>11</v>
      </c>
      <c r="F23" s="358" t="s">
        <v>244</v>
      </c>
      <c r="G23" s="358" t="s">
        <v>244</v>
      </c>
      <c r="H23" s="358" t="s">
        <v>244</v>
      </c>
      <c r="I23" s="358" t="s">
        <v>244</v>
      </c>
      <c r="J23" s="358">
        <v>17</v>
      </c>
      <c r="K23" s="358">
        <v>10</v>
      </c>
      <c r="L23" s="358">
        <v>9</v>
      </c>
      <c r="M23" s="358">
        <v>6</v>
      </c>
      <c r="N23" s="358">
        <v>6</v>
      </c>
      <c r="O23" s="358">
        <v>5</v>
      </c>
      <c r="P23" s="358">
        <v>0</v>
      </c>
      <c r="Q23" s="358">
        <v>0</v>
      </c>
      <c r="R23" s="358">
        <v>0</v>
      </c>
      <c r="S23" s="358">
        <v>0</v>
      </c>
      <c r="U23" s="132"/>
    </row>
    <row r="24" spans="1:21" ht="13" customHeight="1">
      <c r="A24" s="124"/>
      <c r="B24" s="28" t="s">
        <v>40</v>
      </c>
      <c r="C24" s="360">
        <v>77</v>
      </c>
      <c r="D24" s="360">
        <v>59</v>
      </c>
      <c r="E24" s="358">
        <v>63</v>
      </c>
      <c r="F24" s="358">
        <v>65</v>
      </c>
      <c r="G24" s="358">
        <v>44</v>
      </c>
      <c r="H24" s="358">
        <v>32</v>
      </c>
      <c r="I24" s="358">
        <v>56</v>
      </c>
      <c r="J24" s="358">
        <v>37</v>
      </c>
      <c r="K24" s="358">
        <v>46</v>
      </c>
      <c r="L24" s="358">
        <v>23</v>
      </c>
      <c r="M24" s="358">
        <v>18</v>
      </c>
      <c r="N24" s="358">
        <v>16</v>
      </c>
      <c r="O24" s="358">
        <v>15</v>
      </c>
      <c r="P24" s="358">
        <v>14</v>
      </c>
      <c r="Q24" s="358">
        <v>10</v>
      </c>
      <c r="R24" s="358">
        <v>8.4798000000000009</v>
      </c>
      <c r="S24" s="358">
        <v>8.8813200000000005</v>
      </c>
      <c r="U24" s="132"/>
    </row>
    <row r="25" spans="1:21" ht="13" customHeight="1">
      <c r="A25" s="124"/>
      <c r="B25" s="28" t="s">
        <v>41</v>
      </c>
      <c r="C25" s="360">
        <v>33</v>
      </c>
      <c r="D25" s="360">
        <v>38</v>
      </c>
      <c r="E25" s="358">
        <v>40</v>
      </c>
      <c r="F25" s="358">
        <v>39</v>
      </c>
      <c r="G25" s="358">
        <v>23</v>
      </c>
      <c r="H25" s="358">
        <v>27</v>
      </c>
      <c r="I25" s="358">
        <v>53</v>
      </c>
      <c r="J25" s="358">
        <v>63</v>
      </c>
      <c r="K25" s="358">
        <v>54</v>
      </c>
      <c r="L25" s="358">
        <v>50</v>
      </c>
      <c r="M25" s="358">
        <v>50</v>
      </c>
      <c r="N25" s="358">
        <v>46</v>
      </c>
      <c r="O25" s="358">
        <v>37</v>
      </c>
      <c r="P25" s="358">
        <v>32</v>
      </c>
      <c r="Q25" s="358">
        <v>31</v>
      </c>
      <c r="R25" s="358">
        <v>31.548151999999995</v>
      </c>
      <c r="S25" s="358">
        <v>30.610896999999998</v>
      </c>
      <c r="U25" s="132"/>
    </row>
    <row r="26" spans="1:21" ht="13" customHeight="1">
      <c r="A26" s="124"/>
      <c r="B26" s="28" t="s">
        <v>44</v>
      </c>
      <c r="C26" s="360">
        <v>19</v>
      </c>
      <c r="D26" s="360">
        <v>51</v>
      </c>
      <c r="E26" s="358">
        <v>107</v>
      </c>
      <c r="F26" s="358">
        <v>74</v>
      </c>
      <c r="G26" s="358">
        <v>103</v>
      </c>
      <c r="H26" s="358">
        <v>70</v>
      </c>
      <c r="I26" s="358">
        <v>70</v>
      </c>
      <c r="J26" s="358">
        <v>95</v>
      </c>
      <c r="K26" s="358">
        <v>49</v>
      </c>
      <c r="L26" s="358">
        <v>30</v>
      </c>
      <c r="M26" s="358">
        <v>44</v>
      </c>
      <c r="N26" s="358">
        <v>32</v>
      </c>
      <c r="O26" s="358">
        <v>32</v>
      </c>
      <c r="P26" s="358">
        <v>31</v>
      </c>
      <c r="Q26" s="358">
        <v>30</v>
      </c>
      <c r="R26" s="358">
        <v>27.497232000000004</v>
      </c>
      <c r="S26" s="358">
        <v>29.298575999999997</v>
      </c>
      <c r="U26" s="132"/>
    </row>
    <row r="27" spans="1:21" ht="13" customHeight="1">
      <c r="A27" s="124"/>
      <c r="B27" s="28" t="s">
        <v>45</v>
      </c>
      <c r="C27" s="360">
        <v>313</v>
      </c>
      <c r="D27" s="360">
        <v>314</v>
      </c>
      <c r="E27" s="358">
        <v>330</v>
      </c>
      <c r="F27" s="358">
        <v>347</v>
      </c>
      <c r="G27" s="358">
        <v>353</v>
      </c>
      <c r="H27" s="358">
        <v>365</v>
      </c>
      <c r="I27" s="358">
        <v>367</v>
      </c>
      <c r="J27" s="358">
        <v>384</v>
      </c>
      <c r="K27" s="358">
        <v>422</v>
      </c>
      <c r="L27" s="358">
        <v>433</v>
      </c>
      <c r="M27" s="358">
        <v>395</v>
      </c>
      <c r="N27" s="358">
        <v>437</v>
      </c>
      <c r="O27" s="358">
        <v>428</v>
      </c>
      <c r="P27" s="358">
        <v>432</v>
      </c>
      <c r="Q27" s="358">
        <v>438</v>
      </c>
      <c r="R27" s="358">
        <v>444.79669999999993</v>
      </c>
      <c r="S27" s="358">
        <v>448.54599999999999</v>
      </c>
      <c r="U27" s="132"/>
    </row>
    <row r="28" spans="1:21" ht="13" customHeight="1">
      <c r="A28" s="124"/>
      <c r="B28" s="123" t="s">
        <v>46</v>
      </c>
      <c r="C28" s="360">
        <v>0</v>
      </c>
      <c r="D28" s="360">
        <v>0</v>
      </c>
      <c r="E28" s="358" t="s">
        <v>244</v>
      </c>
      <c r="F28" s="358" t="s">
        <v>244</v>
      </c>
      <c r="G28" s="358" t="s">
        <v>244</v>
      </c>
      <c r="H28" s="358" t="s">
        <v>244</v>
      </c>
      <c r="I28" s="358" t="s">
        <v>244</v>
      </c>
      <c r="J28" s="358" t="s">
        <v>244</v>
      </c>
      <c r="K28" s="358" t="s">
        <v>244</v>
      </c>
      <c r="L28" s="358" t="s">
        <v>244</v>
      </c>
      <c r="M28" s="358" t="s">
        <v>244</v>
      </c>
      <c r="N28" s="358" t="s">
        <v>244</v>
      </c>
      <c r="O28" s="358" t="s">
        <v>244</v>
      </c>
      <c r="P28" s="358" t="s">
        <v>244</v>
      </c>
      <c r="Q28" s="358" t="s">
        <v>244</v>
      </c>
      <c r="R28" s="358" t="s">
        <v>244</v>
      </c>
      <c r="S28" s="358" t="s">
        <v>244</v>
      </c>
      <c r="U28" s="132"/>
    </row>
    <row r="29" spans="1:21" ht="13" customHeight="1">
      <c r="A29" s="124"/>
      <c r="B29" s="29" t="s">
        <v>47</v>
      </c>
      <c r="C29" s="360">
        <v>0</v>
      </c>
      <c r="D29" s="360">
        <v>0</v>
      </c>
      <c r="E29" s="358" t="s">
        <v>244</v>
      </c>
      <c r="F29" s="358" t="s">
        <v>244</v>
      </c>
      <c r="G29" s="358" t="s">
        <v>244</v>
      </c>
      <c r="H29" s="358" t="s">
        <v>244</v>
      </c>
      <c r="I29" s="358" t="s">
        <v>244</v>
      </c>
      <c r="J29" s="358" t="s">
        <v>244</v>
      </c>
      <c r="K29" s="358" t="s">
        <v>244</v>
      </c>
      <c r="L29" s="358" t="s">
        <v>244</v>
      </c>
      <c r="M29" s="358" t="s">
        <v>244</v>
      </c>
      <c r="N29" s="358" t="s">
        <v>244</v>
      </c>
      <c r="O29" s="358" t="s">
        <v>244</v>
      </c>
      <c r="P29" s="358" t="s">
        <v>244</v>
      </c>
      <c r="Q29" s="358" t="s">
        <v>244</v>
      </c>
      <c r="R29" s="358" t="s">
        <v>244</v>
      </c>
      <c r="S29" s="358" t="s">
        <v>244</v>
      </c>
      <c r="U29" s="132"/>
    </row>
    <row r="30" spans="1:21" ht="13" customHeight="1">
      <c r="A30" s="124"/>
      <c r="B30" s="28" t="s">
        <v>48</v>
      </c>
      <c r="C30" s="360">
        <v>0</v>
      </c>
      <c r="D30" s="360">
        <v>0</v>
      </c>
      <c r="E30" s="358" t="s">
        <v>244</v>
      </c>
      <c r="F30" s="358" t="s">
        <v>244</v>
      </c>
      <c r="G30" s="358" t="s">
        <v>244</v>
      </c>
      <c r="H30" s="358" t="s">
        <v>244</v>
      </c>
      <c r="I30" s="358" t="s">
        <v>244</v>
      </c>
      <c r="J30" s="358" t="s">
        <v>244</v>
      </c>
      <c r="K30" s="358" t="s">
        <v>244</v>
      </c>
      <c r="L30" s="358" t="s">
        <v>244</v>
      </c>
      <c r="M30" s="358" t="s">
        <v>244</v>
      </c>
      <c r="N30" s="358" t="s">
        <v>244</v>
      </c>
      <c r="O30" s="358" t="s">
        <v>244</v>
      </c>
      <c r="P30" s="358" t="s">
        <v>244</v>
      </c>
      <c r="Q30" s="358" t="s">
        <v>244</v>
      </c>
      <c r="R30" s="358" t="s">
        <v>244</v>
      </c>
      <c r="S30" s="358" t="s">
        <v>244</v>
      </c>
      <c r="U30" s="132"/>
    </row>
    <row r="31" spans="1:21" ht="13" customHeight="1" thickBot="1">
      <c r="A31" s="130"/>
      <c r="B31" s="775" t="s">
        <v>49</v>
      </c>
      <c r="C31" s="776">
        <v>0</v>
      </c>
      <c r="D31" s="776">
        <v>0</v>
      </c>
      <c r="E31" s="777" t="s">
        <v>244</v>
      </c>
      <c r="F31" s="777" t="s">
        <v>244</v>
      </c>
      <c r="G31" s="777" t="s">
        <v>244</v>
      </c>
      <c r="H31" s="777" t="s">
        <v>244</v>
      </c>
      <c r="I31" s="777" t="s">
        <v>244</v>
      </c>
      <c r="J31" s="777" t="s">
        <v>244</v>
      </c>
      <c r="K31" s="777" t="s">
        <v>244</v>
      </c>
      <c r="L31" s="777" t="s">
        <v>244</v>
      </c>
      <c r="M31" s="777" t="s">
        <v>244</v>
      </c>
      <c r="N31" s="777" t="s">
        <v>244</v>
      </c>
      <c r="O31" s="777" t="s">
        <v>244</v>
      </c>
      <c r="P31" s="777" t="s">
        <v>244</v>
      </c>
      <c r="Q31" s="777" t="s">
        <v>244</v>
      </c>
      <c r="R31" s="777" t="s">
        <v>244</v>
      </c>
      <c r="S31" s="777" t="s">
        <v>244</v>
      </c>
      <c r="U31" s="132"/>
    </row>
    <row r="32" spans="1:21" ht="9" customHeight="1">
      <c r="A32" s="999" t="s">
        <v>538</v>
      </c>
      <c r="B32" s="1001"/>
      <c r="C32" s="1026"/>
      <c r="D32" s="1026"/>
      <c r="E32" s="1026"/>
      <c r="F32" s="1026"/>
      <c r="G32" s="1026"/>
      <c r="H32" s="1026"/>
      <c r="I32" s="1026"/>
      <c r="J32" s="328"/>
      <c r="K32" s="328"/>
      <c r="L32" s="328"/>
      <c r="M32" s="328"/>
      <c r="N32" s="328"/>
      <c r="O32" s="328"/>
      <c r="P32" s="328"/>
      <c r="Q32" s="328"/>
      <c r="R32" s="328"/>
      <c r="S32" s="328"/>
    </row>
    <row r="33" spans="1:19" ht="9" customHeight="1">
      <c r="A33" s="999" t="s">
        <v>367</v>
      </c>
      <c r="B33" s="1001"/>
      <c r="C33" s="1026"/>
      <c r="D33" s="1026"/>
      <c r="E33" s="1026"/>
      <c r="F33" s="1026"/>
      <c r="G33" s="1026"/>
      <c r="H33" s="1027"/>
      <c r="I33" s="1027"/>
      <c r="J33" s="338"/>
      <c r="K33" s="338"/>
      <c r="L33" s="338"/>
      <c r="M33" s="338"/>
      <c r="N33" s="338"/>
      <c r="O33" s="338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26"/>
      <c r="D34" s="1026"/>
      <c r="E34" s="1026"/>
      <c r="F34" s="1026"/>
      <c r="G34" s="1026"/>
      <c r="H34" s="1027"/>
      <c r="I34" s="1027"/>
      <c r="J34" s="338"/>
      <c r="K34" s="338"/>
      <c r="L34" s="338"/>
      <c r="M34" s="338"/>
      <c r="N34" s="338"/>
      <c r="O34" s="338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  <row r="36" spans="1:19" ht="13" customHeight="1"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50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19921875" style="123" customWidth="1"/>
    <col min="2" max="2" width="10" style="123" customWidth="1"/>
    <col min="3" max="4" width="8" style="123" hidden="1" customWidth="1"/>
    <col min="5" max="24" width="8.19921875" style="123" customWidth="1"/>
    <col min="25" max="16384" width="7" style="123"/>
  </cols>
  <sheetData>
    <row r="2" spans="1:19" ht="13" customHeight="1">
      <c r="A2" s="343" t="s">
        <v>442</v>
      </c>
      <c r="B2" s="344"/>
    </row>
    <row r="3" spans="1:19" ht="13" customHeight="1">
      <c r="A3" s="345" t="s">
        <v>558</v>
      </c>
      <c r="B3" s="345"/>
    </row>
    <row r="4" spans="1:19" ht="5" customHeight="1" thickBo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</row>
    <row r="5" spans="1:19" ht="15" customHeight="1">
      <c r="A5" s="1180" t="s">
        <v>18</v>
      </c>
      <c r="B5" s="1180"/>
      <c r="C5" s="767">
        <v>2005</v>
      </c>
      <c r="D5" s="767">
        <v>2006</v>
      </c>
      <c r="E5" s="767">
        <v>2007</v>
      </c>
      <c r="F5" s="767">
        <v>2008</v>
      </c>
      <c r="G5" s="767">
        <v>2009</v>
      </c>
      <c r="H5" s="767">
        <v>2010</v>
      </c>
      <c r="I5" s="767">
        <v>2011</v>
      </c>
      <c r="J5" s="767">
        <v>2012</v>
      </c>
      <c r="K5" s="767">
        <v>2013</v>
      </c>
      <c r="L5" s="767">
        <v>2014</v>
      </c>
      <c r="M5" s="767">
        <v>2015</v>
      </c>
      <c r="N5" s="767">
        <v>2016</v>
      </c>
      <c r="O5" s="767">
        <v>2017</v>
      </c>
      <c r="P5" s="767" t="s">
        <v>197</v>
      </c>
      <c r="Q5" s="767" t="s">
        <v>352</v>
      </c>
      <c r="R5" s="767" t="s">
        <v>356</v>
      </c>
      <c r="S5" s="767" t="s">
        <v>414</v>
      </c>
    </row>
    <row r="6" spans="1:19" ht="15" customHeight="1">
      <c r="A6" s="1179" t="s">
        <v>103</v>
      </c>
      <c r="B6" s="1179"/>
      <c r="C6" s="768">
        <v>4.91</v>
      </c>
      <c r="D6" s="768">
        <v>5.26</v>
      </c>
      <c r="E6" s="768">
        <v>6.16</v>
      </c>
      <c r="F6" s="768">
        <v>6.45</v>
      </c>
      <c r="G6" s="768">
        <v>5.09</v>
      </c>
      <c r="H6" s="768">
        <v>5.73</v>
      </c>
      <c r="I6" s="768">
        <v>6.23</v>
      </c>
      <c r="J6" s="768">
        <v>6.27</v>
      </c>
      <c r="K6" s="768">
        <v>6.07</v>
      </c>
      <c r="L6" s="768">
        <v>6.27</v>
      </c>
      <c r="M6" s="768">
        <v>6.63</v>
      </c>
      <c r="N6" s="768">
        <v>6.91</v>
      </c>
      <c r="O6" s="768">
        <v>6.84</v>
      </c>
      <c r="P6" s="768">
        <v>7.25</v>
      </c>
      <c r="Q6" s="768">
        <v>6.9</v>
      </c>
      <c r="R6" s="768">
        <v>7.0238079286817845</v>
      </c>
      <c r="S6" s="768">
        <v>6.4376632365380528</v>
      </c>
    </row>
    <row r="7" spans="1:19" ht="5" customHeight="1">
      <c r="A7" s="124"/>
      <c r="B7" s="12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61"/>
      <c r="P7" s="361"/>
      <c r="Q7" s="361"/>
      <c r="R7" s="361"/>
      <c r="S7" s="361"/>
    </row>
    <row r="8" spans="1:19" ht="13" customHeight="1">
      <c r="A8" s="124"/>
      <c r="B8" s="28" t="s">
        <v>21</v>
      </c>
      <c r="C8" s="356" t="s">
        <v>75</v>
      </c>
      <c r="D8" s="356" t="s">
        <v>75</v>
      </c>
      <c r="E8" s="356" t="s">
        <v>75</v>
      </c>
      <c r="F8" s="356" t="s">
        <v>75</v>
      </c>
      <c r="G8" s="356" t="s">
        <v>75</v>
      </c>
      <c r="H8" s="356" t="s">
        <v>75</v>
      </c>
      <c r="I8" s="356" t="s">
        <v>75</v>
      </c>
      <c r="J8" s="356" t="s">
        <v>75</v>
      </c>
      <c r="K8" s="356" t="s">
        <v>75</v>
      </c>
      <c r="L8" s="356" t="s">
        <v>75</v>
      </c>
      <c r="M8" s="356" t="s">
        <v>75</v>
      </c>
      <c r="N8" s="356" t="s">
        <v>75</v>
      </c>
      <c r="O8" s="356" t="s">
        <v>75</v>
      </c>
      <c r="P8" s="356" t="s">
        <v>75</v>
      </c>
      <c r="Q8" s="356" t="s">
        <v>75</v>
      </c>
      <c r="R8" s="356" t="s">
        <v>75</v>
      </c>
      <c r="S8" s="356" t="s">
        <v>75</v>
      </c>
    </row>
    <row r="9" spans="1:19" ht="13" customHeight="1">
      <c r="A9" s="124"/>
      <c r="B9" s="28" t="s">
        <v>22</v>
      </c>
      <c r="C9" s="356" t="s">
        <v>75</v>
      </c>
      <c r="D9" s="356" t="s">
        <v>75</v>
      </c>
      <c r="E9" s="356" t="s">
        <v>75</v>
      </c>
      <c r="F9" s="356" t="s">
        <v>75</v>
      </c>
      <c r="G9" s="356" t="s">
        <v>75</v>
      </c>
      <c r="H9" s="356" t="s">
        <v>75</v>
      </c>
      <c r="I9" s="356" t="s">
        <v>75</v>
      </c>
      <c r="J9" s="356" t="s">
        <v>75</v>
      </c>
      <c r="K9" s="356" t="s">
        <v>75</v>
      </c>
      <c r="L9" s="356" t="s">
        <v>75</v>
      </c>
      <c r="M9" s="356" t="s">
        <v>75</v>
      </c>
      <c r="N9" s="356" t="s">
        <v>75</v>
      </c>
      <c r="O9" s="356" t="s">
        <v>75</v>
      </c>
      <c r="P9" s="356" t="s">
        <v>75</v>
      </c>
      <c r="Q9" s="356" t="s">
        <v>75</v>
      </c>
      <c r="R9" s="356" t="s">
        <v>75</v>
      </c>
      <c r="S9" s="356" t="s">
        <v>75</v>
      </c>
    </row>
    <row r="10" spans="1:19" ht="13" customHeight="1">
      <c r="A10" s="124"/>
      <c r="B10" s="28" t="s">
        <v>23</v>
      </c>
      <c r="C10" s="356" t="s">
        <v>75</v>
      </c>
      <c r="D10" s="356" t="s">
        <v>75</v>
      </c>
      <c r="E10" s="356" t="s">
        <v>75</v>
      </c>
      <c r="F10" s="356" t="s">
        <v>75</v>
      </c>
      <c r="G10" s="356" t="s">
        <v>75</v>
      </c>
      <c r="H10" s="356" t="s">
        <v>75</v>
      </c>
      <c r="I10" s="356" t="s">
        <v>75</v>
      </c>
      <c r="J10" s="356" t="s">
        <v>75</v>
      </c>
      <c r="K10" s="356" t="s">
        <v>75</v>
      </c>
      <c r="L10" s="356" t="s">
        <v>75</v>
      </c>
      <c r="M10" s="356" t="s">
        <v>75</v>
      </c>
      <c r="N10" s="356" t="s">
        <v>75</v>
      </c>
      <c r="O10" s="356" t="s">
        <v>75</v>
      </c>
      <c r="P10" s="356" t="s">
        <v>75</v>
      </c>
      <c r="Q10" s="356" t="s">
        <v>75</v>
      </c>
      <c r="R10" s="356" t="s">
        <v>75</v>
      </c>
      <c r="S10" s="356" t="s">
        <v>75</v>
      </c>
    </row>
    <row r="11" spans="1:19" ht="13" customHeight="1">
      <c r="A11" s="124"/>
      <c r="B11" s="28" t="s">
        <v>24</v>
      </c>
      <c r="C11" s="356" t="s">
        <v>75</v>
      </c>
      <c r="D11" s="356" t="s">
        <v>75</v>
      </c>
      <c r="E11" s="356" t="s">
        <v>75</v>
      </c>
      <c r="F11" s="356" t="s">
        <v>75</v>
      </c>
      <c r="G11" s="356" t="s">
        <v>75</v>
      </c>
      <c r="H11" s="356" t="s">
        <v>75</v>
      </c>
      <c r="I11" s="356" t="s">
        <v>75</v>
      </c>
      <c r="J11" s="356" t="s">
        <v>75</v>
      </c>
      <c r="K11" s="356" t="s">
        <v>75</v>
      </c>
      <c r="L11" s="356" t="s">
        <v>75</v>
      </c>
      <c r="M11" s="356" t="s">
        <v>75</v>
      </c>
      <c r="N11" s="356" t="s">
        <v>75</v>
      </c>
      <c r="O11" s="356" t="s">
        <v>75</v>
      </c>
      <c r="P11" s="356" t="s">
        <v>75</v>
      </c>
      <c r="Q11" s="356" t="s">
        <v>75</v>
      </c>
      <c r="R11" s="356" t="s">
        <v>75</v>
      </c>
      <c r="S11" s="356" t="s">
        <v>75</v>
      </c>
    </row>
    <row r="12" spans="1:19" ht="13" customHeight="1">
      <c r="A12" s="124"/>
      <c r="B12" s="28" t="s">
        <v>25</v>
      </c>
      <c r="C12" s="356" t="s">
        <v>75</v>
      </c>
      <c r="D12" s="356" t="s">
        <v>75</v>
      </c>
      <c r="E12" s="356" t="s">
        <v>75</v>
      </c>
      <c r="F12" s="356" t="s">
        <v>75</v>
      </c>
      <c r="G12" s="356" t="s">
        <v>75</v>
      </c>
      <c r="H12" s="356" t="s">
        <v>75</v>
      </c>
      <c r="I12" s="356" t="s">
        <v>75</v>
      </c>
      <c r="J12" s="356" t="s">
        <v>75</v>
      </c>
      <c r="K12" s="356" t="s">
        <v>75</v>
      </c>
      <c r="L12" s="356" t="s">
        <v>75</v>
      </c>
      <c r="M12" s="356" t="s">
        <v>75</v>
      </c>
      <c r="N12" s="356" t="s">
        <v>75</v>
      </c>
      <c r="O12" s="356" t="s">
        <v>75</v>
      </c>
      <c r="P12" s="356" t="s">
        <v>75</v>
      </c>
      <c r="Q12" s="356" t="s">
        <v>75</v>
      </c>
      <c r="R12" s="356" t="s">
        <v>75</v>
      </c>
      <c r="S12" s="356" t="s">
        <v>75</v>
      </c>
    </row>
    <row r="13" spans="1:19" ht="13" customHeight="1">
      <c r="A13" s="124"/>
      <c r="B13" s="28" t="s">
        <v>29</v>
      </c>
      <c r="C13" s="356" t="s">
        <v>75</v>
      </c>
      <c r="D13" s="356" t="s">
        <v>75</v>
      </c>
      <c r="E13" s="356" t="s">
        <v>75</v>
      </c>
      <c r="F13" s="356" t="s">
        <v>75</v>
      </c>
      <c r="G13" s="356" t="s">
        <v>75</v>
      </c>
      <c r="H13" s="356" t="s">
        <v>75</v>
      </c>
      <c r="I13" s="356" t="s">
        <v>75</v>
      </c>
      <c r="J13" s="356" t="s">
        <v>75</v>
      </c>
      <c r="K13" s="356" t="s">
        <v>75</v>
      </c>
      <c r="L13" s="356" t="s">
        <v>75</v>
      </c>
      <c r="M13" s="356" t="s">
        <v>75</v>
      </c>
      <c r="N13" s="356" t="s">
        <v>75</v>
      </c>
      <c r="O13" s="356" t="s">
        <v>75</v>
      </c>
      <c r="P13" s="356" t="s">
        <v>75</v>
      </c>
      <c r="Q13" s="356" t="s">
        <v>75</v>
      </c>
      <c r="R13" s="356" t="s">
        <v>75</v>
      </c>
      <c r="S13" s="356" t="s">
        <v>75</v>
      </c>
    </row>
    <row r="14" spans="1:19" ht="13" customHeight="1">
      <c r="A14" s="124"/>
      <c r="B14" s="28" t="s">
        <v>30</v>
      </c>
      <c r="C14" s="356" t="s">
        <v>75</v>
      </c>
      <c r="D14" s="356" t="s">
        <v>75</v>
      </c>
      <c r="E14" s="356" t="s">
        <v>75</v>
      </c>
      <c r="F14" s="356" t="s">
        <v>75</v>
      </c>
      <c r="G14" s="356" t="s">
        <v>75</v>
      </c>
      <c r="H14" s="356" t="s">
        <v>75</v>
      </c>
      <c r="I14" s="356" t="s">
        <v>75</v>
      </c>
      <c r="J14" s="356" t="s">
        <v>75</v>
      </c>
      <c r="K14" s="356" t="s">
        <v>75</v>
      </c>
      <c r="L14" s="356" t="s">
        <v>75</v>
      </c>
      <c r="M14" s="356" t="s">
        <v>75</v>
      </c>
      <c r="N14" s="356" t="s">
        <v>75</v>
      </c>
      <c r="O14" s="356" t="s">
        <v>75</v>
      </c>
      <c r="P14" s="356" t="s">
        <v>75</v>
      </c>
      <c r="Q14" s="356" t="s">
        <v>75</v>
      </c>
      <c r="R14" s="356" t="s">
        <v>75</v>
      </c>
      <c r="S14" s="356" t="s">
        <v>75</v>
      </c>
    </row>
    <row r="15" spans="1:19" ht="13" customHeight="1">
      <c r="A15" s="124"/>
      <c r="B15" s="28" t="s">
        <v>31</v>
      </c>
      <c r="C15" s="356">
        <v>0</v>
      </c>
      <c r="D15" s="356">
        <v>3.53</v>
      </c>
      <c r="E15" s="356">
        <v>3.51</v>
      </c>
      <c r="F15" s="356">
        <v>5.2</v>
      </c>
      <c r="G15" s="356">
        <v>5.0999999999999996</v>
      </c>
      <c r="H15" s="356">
        <v>6.21</v>
      </c>
      <c r="I15" s="356">
        <v>6.06</v>
      </c>
      <c r="J15" s="356">
        <v>6.17</v>
      </c>
      <c r="K15" s="356">
        <v>6.47</v>
      </c>
      <c r="L15" s="356">
        <v>7.7</v>
      </c>
      <c r="M15" s="356">
        <v>7.02</v>
      </c>
      <c r="N15" s="356">
        <v>7.71</v>
      </c>
      <c r="O15" s="356">
        <v>6.01</v>
      </c>
      <c r="P15" s="356">
        <v>5.76</v>
      </c>
      <c r="Q15" s="356">
        <v>6.24</v>
      </c>
      <c r="R15" s="356">
        <v>5.5956351734332168</v>
      </c>
      <c r="S15" s="356">
        <v>6.2919738363690465</v>
      </c>
    </row>
    <row r="16" spans="1:19" ht="13" customHeight="1">
      <c r="A16" s="124"/>
      <c r="B16" s="28" t="s">
        <v>32</v>
      </c>
      <c r="C16" s="356" t="s">
        <v>75</v>
      </c>
      <c r="D16" s="356" t="s">
        <v>75</v>
      </c>
      <c r="E16" s="356" t="s">
        <v>75</v>
      </c>
      <c r="F16" s="356" t="s">
        <v>75</v>
      </c>
      <c r="G16" s="356" t="s">
        <v>75</v>
      </c>
      <c r="H16" s="356" t="s">
        <v>75</v>
      </c>
      <c r="I16" s="356" t="s">
        <v>75</v>
      </c>
      <c r="J16" s="356" t="s">
        <v>75</v>
      </c>
      <c r="K16" s="356" t="s">
        <v>75</v>
      </c>
      <c r="L16" s="356" t="s">
        <v>75</v>
      </c>
      <c r="M16" s="356" t="s">
        <v>75</v>
      </c>
      <c r="N16" s="356" t="s">
        <v>75</v>
      </c>
      <c r="O16" s="356" t="s">
        <v>75</v>
      </c>
      <c r="P16" s="356" t="s">
        <v>75</v>
      </c>
      <c r="Q16" s="356" t="s">
        <v>75</v>
      </c>
      <c r="R16" s="356" t="s">
        <v>75</v>
      </c>
      <c r="S16" s="356" t="s">
        <v>75</v>
      </c>
    </row>
    <row r="17" spans="1:19" ht="13" customHeight="1">
      <c r="A17" s="124"/>
      <c r="B17" s="28" t="s">
        <v>33</v>
      </c>
      <c r="C17" s="356" t="s">
        <v>75</v>
      </c>
      <c r="D17" s="356" t="s">
        <v>75</v>
      </c>
      <c r="E17" s="356" t="s">
        <v>75</v>
      </c>
      <c r="F17" s="356" t="s">
        <v>75</v>
      </c>
      <c r="G17" s="356" t="s">
        <v>75</v>
      </c>
      <c r="H17" s="356" t="s">
        <v>75</v>
      </c>
      <c r="I17" s="356" t="s">
        <v>75</v>
      </c>
      <c r="J17" s="356" t="s">
        <v>75</v>
      </c>
      <c r="K17" s="356" t="s">
        <v>75</v>
      </c>
      <c r="L17" s="356" t="s">
        <v>75</v>
      </c>
      <c r="M17" s="356" t="s">
        <v>75</v>
      </c>
      <c r="N17" s="356" t="s">
        <v>75</v>
      </c>
      <c r="O17" s="356" t="s">
        <v>75</v>
      </c>
      <c r="P17" s="356" t="s">
        <v>75</v>
      </c>
      <c r="Q17" s="356" t="s">
        <v>75</v>
      </c>
      <c r="R17" s="356" t="s">
        <v>75</v>
      </c>
      <c r="S17" s="356" t="s">
        <v>75</v>
      </c>
    </row>
    <row r="18" spans="1:19" ht="13" customHeight="1">
      <c r="A18" s="124"/>
      <c r="B18" s="28" t="s">
        <v>34</v>
      </c>
      <c r="C18" s="356">
        <v>3.31</v>
      </c>
      <c r="D18" s="356">
        <v>3.94</v>
      </c>
      <c r="E18" s="356">
        <v>6.18</v>
      </c>
      <c r="F18" s="356">
        <v>6.78</v>
      </c>
      <c r="G18" s="356">
        <v>4.4800000000000004</v>
      </c>
      <c r="H18" s="356">
        <v>5.47</v>
      </c>
      <c r="I18" s="356">
        <v>5.68</v>
      </c>
      <c r="J18" s="356">
        <v>5.68</v>
      </c>
      <c r="K18" s="356">
        <v>6.92</v>
      </c>
      <c r="L18" s="356">
        <v>7.78</v>
      </c>
      <c r="M18" s="356">
        <v>7.86</v>
      </c>
      <c r="N18" s="356">
        <v>7.7</v>
      </c>
      <c r="O18" s="361">
        <v>7.42</v>
      </c>
      <c r="P18" s="361">
        <v>5.71</v>
      </c>
      <c r="Q18" s="361">
        <v>5.76</v>
      </c>
      <c r="R18" s="361">
        <v>6.5555598081646504</v>
      </c>
      <c r="S18" s="361">
        <v>6.6013221376071858</v>
      </c>
    </row>
    <row r="19" spans="1:19" ht="13" customHeight="1">
      <c r="A19" s="124"/>
      <c r="B19" s="28" t="s">
        <v>35</v>
      </c>
      <c r="C19" s="356">
        <v>2.56</v>
      </c>
      <c r="D19" s="356">
        <v>2.56</v>
      </c>
      <c r="E19" s="356">
        <v>5.25</v>
      </c>
      <c r="F19" s="356">
        <v>6.14</v>
      </c>
      <c r="G19" s="356">
        <v>4.99</v>
      </c>
      <c r="H19" s="356">
        <v>5.66</v>
      </c>
      <c r="I19" s="356">
        <v>5.59</v>
      </c>
      <c r="J19" s="356">
        <v>6</v>
      </c>
      <c r="K19" s="356">
        <v>5.73</v>
      </c>
      <c r="L19" s="356">
        <v>7.59</v>
      </c>
      <c r="M19" s="356">
        <v>8.8800000000000008</v>
      </c>
      <c r="N19" s="356">
        <v>9.09</v>
      </c>
      <c r="O19" s="361">
        <v>7.92</v>
      </c>
      <c r="P19" s="361">
        <v>7.17</v>
      </c>
      <c r="Q19" s="361">
        <v>6.27</v>
      </c>
      <c r="R19" s="361">
        <v>7.0455909261987975</v>
      </c>
      <c r="S19" s="361">
        <v>7.1632633391297862</v>
      </c>
    </row>
    <row r="20" spans="1:19" ht="13" customHeight="1">
      <c r="A20" s="124"/>
      <c r="B20" s="28" t="s">
        <v>36</v>
      </c>
      <c r="C20" s="356">
        <v>4.43</v>
      </c>
      <c r="D20" s="356">
        <v>4.74</v>
      </c>
      <c r="E20" s="356">
        <v>5.16</v>
      </c>
      <c r="F20" s="356">
        <v>7</v>
      </c>
      <c r="G20" s="356">
        <v>4.57</v>
      </c>
      <c r="H20" s="356">
        <v>5.0199999999999996</v>
      </c>
      <c r="I20" s="356">
        <v>6.73</v>
      </c>
      <c r="J20" s="356">
        <v>6</v>
      </c>
      <c r="K20" s="356">
        <v>6.79</v>
      </c>
      <c r="L20" s="356">
        <v>6.31</v>
      </c>
      <c r="M20" s="356">
        <v>6.52</v>
      </c>
      <c r="N20" s="356">
        <v>6.78</v>
      </c>
      <c r="O20" s="361">
        <v>5.48</v>
      </c>
      <c r="P20" s="361">
        <v>5.42</v>
      </c>
      <c r="Q20" s="361">
        <v>5.74</v>
      </c>
      <c r="R20" s="361">
        <v>6.9137915862662513</v>
      </c>
      <c r="S20" s="361">
        <v>6.7665939765955052</v>
      </c>
    </row>
    <row r="21" spans="1:19" ht="13" customHeight="1">
      <c r="A21" s="124"/>
      <c r="B21" s="28" t="s">
        <v>37</v>
      </c>
      <c r="C21" s="356">
        <v>5.56</v>
      </c>
      <c r="D21" s="356">
        <v>4.9000000000000004</v>
      </c>
      <c r="E21" s="356">
        <v>5.67</v>
      </c>
      <c r="F21" s="356">
        <v>6.02</v>
      </c>
      <c r="G21" s="356">
        <v>4.3899999999999997</v>
      </c>
      <c r="H21" s="356">
        <v>4.51</v>
      </c>
      <c r="I21" s="356">
        <v>4.87</v>
      </c>
      <c r="J21" s="356">
        <v>5.4</v>
      </c>
      <c r="K21" s="356">
        <v>6.24</v>
      </c>
      <c r="L21" s="356">
        <v>6.28</v>
      </c>
      <c r="M21" s="356">
        <v>7.36</v>
      </c>
      <c r="N21" s="356">
        <v>7.55</v>
      </c>
      <c r="O21" s="361">
        <v>5.81</v>
      </c>
      <c r="P21" s="361">
        <v>5.81</v>
      </c>
      <c r="Q21" s="361">
        <v>7.15</v>
      </c>
      <c r="R21" s="361">
        <v>7.3692511301511141</v>
      </c>
      <c r="S21" s="361">
        <v>7.2215477091629836</v>
      </c>
    </row>
    <row r="22" spans="1:19" ht="13" customHeight="1">
      <c r="A22" s="124"/>
      <c r="B22" s="28" t="s">
        <v>38</v>
      </c>
      <c r="C22" s="356">
        <v>6.33</v>
      </c>
      <c r="D22" s="356">
        <v>5.66</v>
      </c>
      <c r="E22" s="356">
        <v>6.62</v>
      </c>
      <c r="F22" s="356">
        <v>7.51</v>
      </c>
      <c r="G22" s="356">
        <v>4.2</v>
      </c>
      <c r="H22" s="356">
        <v>6.21</v>
      </c>
      <c r="I22" s="356">
        <v>6.4</v>
      </c>
      <c r="J22" s="356">
        <v>4.92</v>
      </c>
      <c r="K22" s="356">
        <v>6.84</v>
      </c>
      <c r="L22" s="356">
        <v>7.51</v>
      </c>
      <c r="M22" s="356">
        <v>6.83</v>
      </c>
      <c r="N22" s="356">
        <v>7.28</v>
      </c>
      <c r="O22" s="361">
        <v>6.84</v>
      </c>
      <c r="P22" s="361">
        <v>6.09</v>
      </c>
      <c r="Q22" s="361">
        <v>6.94</v>
      </c>
      <c r="R22" s="361">
        <v>6.9790368490766985</v>
      </c>
      <c r="S22" s="361">
        <v>7.0271331532738754</v>
      </c>
    </row>
    <row r="23" spans="1:19" ht="13" customHeight="1">
      <c r="A23" s="124"/>
      <c r="B23" s="28" t="s">
        <v>39</v>
      </c>
      <c r="C23" s="356" t="s">
        <v>75</v>
      </c>
      <c r="D23" s="356" t="s">
        <v>75</v>
      </c>
      <c r="E23" s="356" t="s">
        <v>75</v>
      </c>
      <c r="F23" s="356" t="s">
        <v>75</v>
      </c>
      <c r="G23" s="356">
        <v>4.42</v>
      </c>
      <c r="H23" s="356" t="s">
        <v>75</v>
      </c>
      <c r="I23" s="356" t="s">
        <v>75</v>
      </c>
      <c r="J23" s="356">
        <v>5.52</v>
      </c>
      <c r="K23" s="356">
        <v>6.95</v>
      </c>
      <c r="L23" s="356">
        <v>7.84</v>
      </c>
      <c r="M23" s="356">
        <v>7.28</v>
      </c>
      <c r="N23" s="356">
        <v>7.77</v>
      </c>
      <c r="O23" s="361">
        <v>7.73</v>
      </c>
      <c r="P23" s="361">
        <v>0</v>
      </c>
      <c r="Q23" s="361">
        <v>0</v>
      </c>
      <c r="R23" s="361">
        <v>0</v>
      </c>
      <c r="S23" s="361">
        <v>0</v>
      </c>
    </row>
    <row r="24" spans="1:19" ht="13" customHeight="1">
      <c r="A24" s="124"/>
      <c r="B24" s="28" t="s">
        <v>40</v>
      </c>
      <c r="C24" s="356">
        <v>4.17</v>
      </c>
      <c r="D24" s="356">
        <v>4.0199999999999996</v>
      </c>
      <c r="E24" s="356">
        <v>5.3</v>
      </c>
      <c r="F24" s="356">
        <v>7.39</v>
      </c>
      <c r="G24" s="356">
        <v>6.88</v>
      </c>
      <c r="H24" s="356">
        <v>7.12</v>
      </c>
      <c r="I24" s="356">
        <v>5.77</v>
      </c>
      <c r="J24" s="356">
        <v>5.97</v>
      </c>
      <c r="K24" s="356">
        <v>6.71</v>
      </c>
      <c r="L24" s="356">
        <v>6.55</v>
      </c>
      <c r="M24" s="356">
        <v>4.84</v>
      </c>
      <c r="N24" s="356">
        <v>5.0599999999999996</v>
      </c>
      <c r="O24" s="361">
        <v>5.54</v>
      </c>
      <c r="P24" s="361">
        <v>5.59</v>
      </c>
      <c r="Q24" s="361">
        <v>5.84</v>
      </c>
      <c r="R24" s="361">
        <v>5.8323332082210477</v>
      </c>
      <c r="S24" s="361">
        <v>5.7895346090838737</v>
      </c>
    </row>
    <row r="25" spans="1:19" ht="13" customHeight="1">
      <c r="A25" s="124"/>
      <c r="B25" s="123" t="s">
        <v>41</v>
      </c>
      <c r="C25" s="356">
        <v>3.44</v>
      </c>
      <c r="D25" s="356">
        <v>5.04</v>
      </c>
      <c r="E25" s="356">
        <v>5.38</v>
      </c>
      <c r="F25" s="356">
        <v>7.08</v>
      </c>
      <c r="G25" s="356">
        <v>6.14</v>
      </c>
      <c r="H25" s="356">
        <v>6.24</v>
      </c>
      <c r="I25" s="356">
        <v>6.23</v>
      </c>
      <c r="J25" s="356">
        <v>5.95</v>
      </c>
      <c r="K25" s="356">
        <v>6.47</v>
      </c>
      <c r="L25" s="356">
        <v>5.43</v>
      </c>
      <c r="M25" s="356">
        <v>5.39</v>
      </c>
      <c r="N25" s="356">
        <v>5.55</v>
      </c>
      <c r="O25" s="361">
        <v>5.7</v>
      </c>
      <c r="P25" s="361">
        <v>5.94</v>
      </c>
      <c r="Q25" s="361">
        <v>5.94</v>
      </c>
      <c r="R25" s="361">
        <v>5.9135037911173418</v>
      </c>
      <c r="S25" s="361">
        <v>5.7485006406526598</v>
      </c>
    </row>
    <row r="26" spans="1:19" ht="13" customHeight="1">
      <c r="A26" s="124"/>
      <c r="B26" s="29" t="s">
        <v>44</v>
      </c>
      <c r="C26" s="356">
        <v>4.53</v>
      </c>
      <c r="D26" s="356">
        <v>7.45</v>
      </c>
      <c r="E26" s="356">
        <v>7.11</v>
      </c>
      <c r="F26" s="356">
        <v>7.45</v>
      </c>
      <c r="G26" s="356">
        <v>6.29</v>
      </c>
      <c r="H26" s="356">
        <v>6.37</v>
      </c>
      <c r="I26" s="356">
        <v>6.3</v>
      </c>
      <c r="J26" s="356">
        <v>5.18</v>
      </c>
      <c r="K26" s="356">
        <v>5.35</v>
      </c>
      <c r="L26" s="356">
        <v>5.59</v>
      </c>
      <c r="M26" s="356">
        <v>4.54</v>
      </c>
      <c r="N26" s="356">
        <v>5.76</v>
      </c>
      <c r="O26" s="361">
        <v>5.77</v>
      </c>
      <c r="P26" s="361">
        <v>6.1</v>
      </c>
      <c r="Q26" s="361">
        <v>6.53</v>
      </c>
      <c r="R26" s="361">
        <v>6.7192331194288881</v>
      </c>
      <c r="S26" s="361">
        <v>6.644634156773936</v>
      </c>
    </row>
    <row r="27" spans="1:19" ht="13" customHeight="1">
      <c r="A27" s="124"/>
      <c r="B27" s="259" t="s">
        <v>45</v>
      </c>
      <c r="C27" s="356">
        <v>5.57</v>
      </c>
      <c r="D27" s="356">
        <v>5.7</v>
      </c>
      <c r="E27" s="356">
        <v>6.41</v>
      </c>
      <c r="F27" s="356">
        <v>6.08</v>
      </c>
      <c r="G27" s="356">
        <v>4.7</v>
      </c>
      <c r="H27" s="356">
        <v>5.69</v>
      </c>
      <c r="I27" s="356">
        <v>6.6</v>
      </c>
      <c r="J27" s="356">
        <v>6.89</v>
      </c>
      <c r="K27" s="356">
        <v>5.96</v>
      </c>
      <c r="L27" s="356">
        <v>6.11</v>
      </c>
      <c r="M27" s="356">
        <v>6.7</v>
      </c>
      <c r="N27" s="356">
        <v>6.83</v>
      </c>
      <c r="O27" s="361">
        <v>7.1</v>
      </c>
      <c r="P27" s="361">
        <v>7.83</v>
      </c>
      <c r="Q27" s="361">
        <v>7.18</v>
      </c>
      <c r="R27" s="361">
        <v>7.132281636848564</v>
      </c>
      <c r="S27" s="361">
        <v>6.2651852688720417</v>
      </c>
    </row>
    <row r="28" spans="1:19" ht="13" customHeight="1">
      <c r="A28" s="58"/>
      <c r="B28" s="29" t="s">
        <v>46</v>
      </c>
      <c r="C28" s="356" t="s">
        <v>75</v>
      </c>
      <c r="D28" s="356" t="s">
        <v>75</v>
      </c>
      <c r="E28" s="356" t="s">
        <v>75</v>
      </c>
      <c r="F28" s="356" t="s">
        <v>75</v>
      </c>
      <c r="G28" s="356" t="s">
        <v>75</v>
      </c>
      <c r="H28" s="356" t="s">
        <v>75</v>
      </c>
      <c r="I28" s="356" t="s">
        <v>75</v>
      </c>
      <c r="J28" s="356" t="s">
        <v>75</v>
      </c>
      <c r="K28" s="356" t="s">
        <v>75</v>
      </c>
      <c r="L28" s="356" t="s">
        <v>75</v>
      </c>
      <c r="M28" s="356" t="s">
        <v>75</v>
      </c>
      <c r="N28" s="356" t="s">
        <v>75</v>
      </c>
      <c r="O28" s="356" t="s">
        <v>75</v>
      </c>
      <c r="P28" s="356" t="s">
        <v>75</v>
      </c>
      <c r="Q28" s="356" t="s">
        <v>75</v>
      </c>
      <c r="R28" s="356" t="s">
        <v>75</v>
      </c>
      <c r="S28" s="356" t="s">
        <v>75</v>
      </c>
    </row>
    <row r="29" spans="1:19" ht="13" customHeight="1">
      <c r="A29" s="59"/>
      <c r="B29" s="60" t="s">
        <v>47</v>
      </c>
      <c r="C29" s="356" t="s">
        <v>75</v>
      </c>
      <c r="D29" s="356" t="s">
        <v>75</v>
      </c>
      <c r="E29" s="356" t="s">
        <v>75</v>
      </c>
      <c r="F29" s="356" t="s">
        <v>75</v>
      </c>
      <c r="G29" s="356" t="s">
        <v>75</v>
      </c>
      <c r="H29" s="356" t="s">
        <v>75</v>
      </c>
      <c r="I29" s="356" t="s">
        <v>75</v>
      </c>
      <c r="J29" s="356" t="s">
        <v>75</v>
      </c>
      <c r="K29" s="356" t="s">
        <v>75</v>
      </c>
      <c r="L29" s="356" t="s">
        <v>75</v>
      </c>
      <c r="M29" s="356" t="s">
        <v>75</v>
      </c>
      <c r="N29" s="356" t="s">
        <v>75</v>
      </c>
      <c r="O29" s="356" t="s">
        <v>75</v>
      </c>
      <c r="P29" s="356" t="s">
        <v>75</v>
      </c>
      <c r="Q29" s="356" t="s">
        <v>75</v>
      </c>
      <c r="R29" s="356" t="s">
        <v>75</v>
      </c>
      <c r="S29" s="356" t="s">
        <v>75</v>
      </c>
    </row>
    <row r="30" spans="1:19" ht="13" customHeight="1">
      <c r="A30" s="69"/>
      <c r="B30" s="69" t="s">
        <v>48</v>
      </c>
      <c r="C30" s="356" t="s">
        <v>75</v>
      </c>
      <c r="D30" s="356" t="s">
        <v>75</v>
      </c>
      <c r="E30" s="356" t="s">
        <v>75</v>
      </c>
      <c r="F30" s="356" t="s">
        <v>75</v>
      </c>
      <c r="G30" s="356" t="s">
        <v>75</v>
      </c>
      <c r="H30" s="356" t="s">
        <v>75</v>
      </c>
      <c r="I30" s="356" t="s">
        <v>75</v>
      </c>
      <c r="J30" s="356" t="s">
        <v>75</v>
      </c>
      <c r="K30" s="356" t="s">
        <v>75</v>
      </c>
      <c r="L30" s="356" t="s">
        <v>75</v>
      </c>
      <c r="M30" s="356" t="s">
        <v>75</v>
      </c>
      <c r="N30" s="356" t="s">
        <v>75</v>
      </c>
      <c r="O30" s="356" t="s">
        <v>75</v>
      </c>
      <c r="P30" s="356" t="s">
        <v>75</v>
      </c>
      <c r="Q30" s="356" t="s">
        <v>75</v>
      </c>
      <c r="R30" s="356" t="s">
        <v>75</v>
      </c>
      <c r="S30" s="356" t="s">
        <v>75</v>
      </c>
    </row>
    <row r="31" spans="1:19" ht="13" customHeight="1" thickBot="1">
      <c r="A31" s="64"/>
      <c r="B31" s="773" t="s">
        <v>49</v>
      </c>
      <c r="C31" s="774" t="s">
        <v>75</v>
      </c>
      <c r="D31" s="774" t="s">
        <v>75</v>
      </c>
      <c r="E31" s="774" t="s">
        <v>75</v>
      </c>
      <c r="F31" s="774" t="s">
        <v>75</v>
      </c>
      <c r="G31" s="774" t="s">
        <v>75</v>
      </c>
      <c r="H31" s="774" t="s">
        <v>75</v>
      </c>
      <c r="I31" s="774" t="s">
        <v>75</v>
      </c>
      <c r="J31" s="774" t="s">
        <v>75</v>
      </c>
      <c r="K31" s="774" t="s">
        <v>75</v>
      </c>
      <c r="L31" s="774" t="s">
        <v>75</v>
      </c>
      <c r="M31" s="774" t="s">
        <v>75</v>
      </c>
      <c r="N31" s="774" t="s">
        <v>75</v>
      </c>
      <c r="O31" s="774" t="s">
        <v>75</v>
      </c>
      <c r="P31" s="774" t="s">
        <v>75</v>
      </c>
      <c r="Q31" s="774" t="s">
        <v>75</v>
      </c>
      <c r="R31" s="774" t="s">
        <v>75</v>
      </c>
      <c r="S31" s="774" t="s">
        <v>75</v>
      </c>
    </row>
    <row r="32" spans="1:19" ht="9" customHeight="1">
      <c r="A32" s="999" t="s">
        <v>538</v>
      </c>
      <c r="B32" s="1001"/>
      <c r="C32" s="1001"/>
      <c r="D32" s="1001"/>
      <c r="E32" s="1001"/>
      <c r="F32" s="1028"/>
      <c r="G32" s="1028"/>
      <c r="H32" s="1028"/>
      <c r="I32" s="1028"/>
      <c r="J32" s="339"/>
      <c r="K32" s="339"/>
      <c r="L32" s="339"/>
      <c r="M32" s="339"/>
      <c r="N32" s="339"/>
      <c r="O32" s="339"/>
      <c r="P32" s="339"/>
      <c r="Q32" s="339"/>
      <c r="R32" s="339"/>
      <c r="S32" s="339"/>
    </row>
    <row r="33" spans="1:19" ht="9" customHeight="1">
      <c r="A33" s="999" t="s">
        <v>367</v>
      </c>
      <c r="B33" s="1001"/>
      <c r="C33" s="1001"/>
      <c r="D33" s="1001"/>
      <c r="E33" s="1001"/>
      <c r="F33" s="1028"/>
      <c r="G33" s="1028"/>
      <c r="H33" s="1028"/>
      <c r="I33" s="1028"/>
      <c r="J33" s="339"/>
      <c r="K33" s="339"/>
      <c r="L33" s="339"/>
      <c r="M33" s="339"/>
      <c r="N33" s="339"/>
      <c r="O33" s="339"/>
      <c r="P33" s="339"/>
      <c r="Q33" s="339"/>
      <c r="R33" s="339"/>
      <c r="S33" s="339"/>
    </row>
    <row r="34" spans="1:19" ht="9" customHeight="1">
      <c r="A34" s="1001" t="s">
        <v>366</v>
      </c>
      <c r="B34" s="1009"/>
      <c r="C34" s="1009"/>
      <c r="D34" s="1009"/>
      <c r="E34" s="1009"/>
      <c r="F34" s="1028"/>
      <c r="G34" s="1028"/>
      <c r="H34" s="1028"/>
      <c r="I34" s="1028"/>
      <c r="J34" s="339"/>
      <c r="K34" s="339"/>
      <c r="L34" s="339"/>
      <c r="M34" s="339"/>
      <c r="N34" s="339"/>
      <c r="O34" s="339"/>
      <c r="P34" s="339"/>
      <c r="Q34" s="339"/>
      <c r="R34" s="339"/>
      <c r="S34" s="339"/>
    </row>
    <row r="35" spans="1:19" ht="13" customHeight="1">
      <c r="A35" s="1028"/>
      <c r="B35" s="1028"/>
      <c r="C35" s="1028"/>
      <c r="D35" s="1028"/>
      <c r="E35" s="1028"/>
      <c r="F35" s="1028"/>
      <c r="G35" s="1028"/>
      <c r="H35" s="1028"/>
      <c r="I35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51">
    <tabColor theme="9" tint="0.59999389629810485"/>
  </sheetPr>
  <dimension ref="A3:O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10.3984375" style="180" customWidth="1"/>
    <col min="3" max="14" width="9" style="180" customWidth="1"/>
    <col min="15" max="16384" width="7" style="180"/>
  </cols>
  <sheetData>
    <row r="3" spans="1:15" ht="13" customHeight="1"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5" ht="13" customHeight="1">
      <c r="A4" s="366" t="s">
        <v>443</v>
      </c>
      <c r="B4" s="362"/>
    </row>
    <row r="5" spans="1:15" ht="13" customHeight="1">
      <c r="A5" s="369" t="s">
        <v>238</v>
      </c>
      <c r="B5" s="362"/>
    </row>
    <row r="6" spans="1:15" ht="5" customHeight="1" thickBot="1"/>
    <row r="7" spans="1:15" ht="15" customHeight="1">
      <c r="A7" s="805" t="s">
        <v>18</v>
      </c>
      <c r="B7" s="806" t="s">
        <v>106</v>
      </c>
      <c r="C7" s="805" t="s">
        <v>55</v>
      </c>
      <c r="D7" s="805" t="s">
        <v>56</v>
      </c>
      <c r="E7" s="805" t="s">
        <v>57</v>
      </c>
      <c r="F7" s="805" t="s">
        <v>58</v>
      </c>
      <c r="G7" s="805" t="s">
        <v>59</v>
      </c>
      <c r="H7" s="805" t="s">
        <v>60</v>
      </c>
      <c r="I7" s="805" t="s">
        <v>61</v>
      </c>
      <c r="J7" s="805" t="s">
        <v>62</v>
      </c>
      <c r="K7" s="805" t="s">
        <v>63</v>
      </c>
      <c r="L7" s="805" t="s">
        <v>64</v>
      </c>
      <c r="M7" s="805" t="s">
        <v>65</v>
      </c>
      <c r="N7" s="805" t="s">
        <v>66</v>
      </c>
    </row>
    <row r="8" spans="1:15" ht="15" customHeight="1">
      <c r="A8" s="826" t="s">
        <v>90</v>
      </c>
      <c r="B8" s="1156">
        <f t="shared" ref="B8:N8" si="0">(B9+B10+B11+B12+B13+B17+B18+B19+B20+B21+B22+B23+B24+B25+B26+B27+B28+B29+B32+B33+B34+B35+B36+B37)</f>
        <v>776250193.79161751</v>
      </c>
      <c r="C8" s="827">
        <f t="shared" si="0"/>
        <v>61484734.600000009</v>
      </c>
      <c r="D8" s="827">
        <f t="shared" si="0"/>
        <v>57901618.089440681</v>
      </c>
      <c r="E8" s="827">
        <f t="shared" si="0"/>
        <v>62726891.225799985</v>
      </c>
      <c r="F8" s="827">
        <f t="shared" si="0"/>
        <v>62985013.590000004</v>
      </c>
      <c r="G8" s="827">
        <f t="shared" si="0"/>
        <v>63709186.939999998</v>
      </c>
      <c r="H8" s="827">
        <f t="shared" si="0"/>
        <v>64890138.440699995</v>
      </c>
      <c r="I8" s="827">
        <f t="shared" si="0"/>
        <v>67731819.599999994</v>
      </c>
      <c r="J8" s="827">
        <f t="shared" si="0"/>
        <v>66769553.627909586</v>
      </c>
      <c r="K8" s="827">
        <f t="shared" si="0"/>
        <v>65892065.413484864</v>
      </c>
      <c r="L8" s="827">
        <f t="shared" si="0"/>
        <v>68096991.572893456</v>
      </c>
      <c r="M8" s="827">
        <f t="shared" si="0"/>
        <v>64843618.585047528</v>
      </c>
      <c r="N8" s="827">
        <f t="shared" si="0"/>
        <v>69218562.106341317</v>
      </c>
    </row>
    <row r="9" spans="1:15" ht="13" customHeight="1">
      <c r="A9" s="234" t="s">
        <v>21</v>
      </c>
      <c r="B9" s="1157">
        <f>SUM(C9:N9)</f>
        <v>97536.997249562875</v>
      </c>
      <c r="C9" s="207">
        <v>5669</v>
      </c>
      <c r="D9" s="207">
        <v>5320.7000000000007</v>
      </c>
      <c r="E9" s="207">
        <v>8371</v>
      </c>
      <c r="F9" s="207">
        <v>8486.4</v>
      </c>
      <c r="G9" s="207">
        <v>5630</v>
      </c>
      <c r="H9" s="207">
        <v>6476</v>
      </c>
      <c r="I9" s="207">
        <v>5582</v>
      </c>
      <c r="J9" s="207">
        <v>11045.934732936399</v>
      </c>
      <c r="K9" s="207">
        <v>9313.0201532142164</v>
      </c>
      <c r="L9" s="207">
        <v>5697.8260989675518</v>
      </c>
      <c r="M9" s="207">
        <v>17390.398140554731</v>
      </c>
      <c r="N9" s="207">
        <v>8554.7181238900012</v>
      </c>
      <c r="O9" s="184"/>
    </row>
    <row r="10" spans="1:15" ht="13" customHeight="1">
      <c r="A10" s="234" t="s">
        <v>22</v>
      </c>
      <c r="B10" s="1157">
        <f t="shared" ref="B10:B37" si="1">SUM(C10:N10)</f>
        <v>14581622.097259056</v>
      </c>
      <c r="C10" s="207">
        <v>1257798.8</v>
      </c>
      <c r="D10" s="207">
        <v>1207557.2436774995</v>
      </c>
      <c r="E10" s="207">
        <v>1064308.3999999999</v>
      </c>
      <c r="F10" s="207">
        <v>1160246.2999999998</v>
      </c>
      <c r="G10" s="207">
        <v>1160734.7</v>
      </c>
      <c r="H10" s="207">
        <v>1219803.3999999999</v>
      </c>
      <c r="I10" s="207">
        <v>1184921</v>
      </c>
      <c r="J10" s="207">
        <v>1251930.3048740372</v>
      </c>
      <c r="K10" s="207">
        <v>1218489.2513304085</v>
      </c>
      <c r="L10" s="207">
        <v>1291224.8227691595</v>
      </c>
      <c r="M10" s="207">
        <v>1283576.0630721939</v>
      </c>
      <c r="N10" s="207">
        <v>1281031.8115357596</v>
      </c>
      <c r="O10" s="184"/>
    </row>
    <row r="11" spans="1:15" ht="13" customHeight="1">
      <c r="A11" s="234" t="s">
        <v>23</v>
      </c>
      <c r="B11" s="1157">
        <f t="shared" si="1"/>
        <v>11658327.643096533</v>
      </c>
      <c r="C11" s="207">
        <v>1331646.2</v>
      </c>
      <c r="D11" s="207">
        <v>709777.52</v>
      </c>
      <c r="E11" s="207">
        <v>921850</v>
      </c>
      <c r="F11" s="207">
        <v>1242559.44</v>
      </c>
      <c r="G11" s="207">
        <v>616391.10000000009</v>
      </c>
      <c r="H11" s="207">
        <v>981182.10000000009</v>
      </c>
      <c r="I11" s="207">
        <v>858352.4</v>
      </c>
      <c r="J11" s="207">
        <v>1007601.7512537868</v>
      </c>
      <c r="K11" s="207">
        <v>1108921.609957726</v>
      </c>
      <c r="L11" s="207">
        <v>990276.10819558497</v>
      </c>
      <c r="M11" s="207">
        <v>1161789.1337153339</v>
      </c>
      <c r="N11" s="207">
        <v>727980.27997410204</v>
      </c>
      <c r="O11" s="184"/>
    </row>
    <row r="12" spans="1:15" ht="13" customHeight="1">
      <c r="A12" s="184" t="s">
        <v>24</v>
      </c>
      <c r="B12" s="1157">
        <f t="shared" si="1"/>
        <v>137652736.38500825</v>
      </c>
      <c r="C12" s="207">
        <v>11658154.300000001</v>
      </c>
      <c r="D12" s="207">
        <v>10338932.9</v>
      </c>
      <c r="E12" s="207">
        <v>11857050</v>
      </c>
      <c r="F12" s="207">
        <v>12142836.800000001</v>
      </c>
      <c r="G12" s="207">
        <v>11317068.5</v>
      </c>
      <c r="H12" s="207">
        <v>11342200.221999999</v>
      </c>
      <c r="I12" s="207">
        <v>11718208</v>
      </c>
      <c r="J12" s="207">
        <v>10962813.928248217</v>
      </c>
      <c r="K12" s="207">
        <v>10888805.55297295</v>
      </c>
      <c r="L12" s="207">
        <v>12517076.683071259</v>
      </c>
      <c r="M12" s="207">
        <v>11158781.350270703</v>
      </c>
      <c r="N12" s="207">
        <v>11750808.148445105</v>
      </c>
    </row>
    <row r="13" spans="1:15" ht="13" customHeight="1">
      <c r="A13" s="184" t="s">
        <v>25</v>
      </c>
      <c r="B13" s="1157">
        <f t="shared" si="1"/>
        <v>1734004.9334469102</v>
      </c>
      <c r="C13" s="207">
        <v>145051.4</v>
      </c>
      <c r="D13" s="207">
        <v>124094.00000000001</v>
      </c>
      <c r="E13" s="207">
        <v>118554.63099999999</v>
      </c>
      <c r="F13" s="207">
        <v>132286.6</v>
      </c>
      <c r="G13" s="207">
        <v>131708.70000000001</v>
      </c>
      <c r="H13" s="207">
        <v>139331.7187</v>
      </c>
      <c r="I13" s="207">
        <v>164480.70000000001</v>
      </c>
      <c r="J13" s="207">
        <v>147773.23310543448</v>
      </c>
      <c r="K13" s="207">
        <v>153171.38063880728</v>
      </c>
      <c r="L13" s="207">
        <v>159918.92087684636</v>
      </c>
      <c r="M13" s="207">
        <v>155432.92871643117</v>
      </c>
      <c r="N13" s="207">
        <v>162200.72040939072</v>
      </c>
    </row>
    <row r="14" spans="1:15" ht="13" customHeight="1">
      <c r="A14" s="236" t="s">
        <v>91</v>
      </c>
      <c r="B14" s="1157">
        <f t="shared" si="1"/>
        <v>1096600.8193635191</v>
      </c>
      <c r="C14" s="207">
        <v>88584.2</v>
      </c>
      <c r="D14" s="207">
        <v>71818.3</v>
      </c>
      <c r="E14" s="207">
        <v>75874.399999999994</v>
      </c>
      <c r="F14" s="207">
        <v>77805.7</v>
      </c>
      <c r="G14" s="207">
        <v>84856.4</v>
      </c>
      <c r="H14" s="207">
        <v>88899.4</v>
      </c>
      <c r="I14" s="207">
        <v>110702.70000000001</v>
      </c>
      <c r="J14" s="207">
        <v>90960.327841886101</v>
      </c>
      <c r="K14" s="207">
        <v>96634.071937493616</v>
      </c>
      <c r="L14" s="207">
        <v>105474.03940182351</v>
      </c>
      <c r="M14" s="207">
        <v>101210.06307975143</v>
      </c>
      <c r="N14" s="207">
        <v>103781.21710256423</v>
      </c>
    </row>
    <row r="15" spans="1:15" ht="13" customHeight="1">
      <c r="A15" s="236" t="s">
        <v>92</v>
      </c>
      <c r="B15" s="1157">
        <f t="shared" si="1"/>
        <v>306012.88826637069</v>
      </c>
      <c r="C15" s="207">
        <v>25987</v>
      </c>
      <c r="D15" s="207">
        <v>24870.400000000001</v>
      </c>
      <c r="E15" s="207">
        <v>20340.231</v>
      </c>
      <c r="F15" s="207">
        <v>26640.3</v>
      </c>
      <c r="G15" s="207">
        <v>22978.1</v>
      </c>
      <c r="H15" s="207">
        <v>24982.1</v>
      </c>
      <c r="I15" s="207">
        <v>25431</v>
      </c>
      <c r="J15" s="207">
        <v>27384.272556055887</v>
      </c>
      <c r="K15" s="207">
        <v>27251.432819366881</v>
      </c>
      <c r="L15" s="207">
        <v>26724.874200798964</v>
      </c>
      <c r="M15" s="207">
        <v>26264.51208904343</v>
      </c>
      <c r="N15" s="207">
        <v>27158.665601105498</v>
      </c>
    </row>
    <row r="16" spans="1:15" ht="13" customHeight="1">
      <c r="A16" s="236" t="s">
        <v>93</v>
      </c>
      <c r="B16" s="1157">
        <f t="shared" si="1"/>
        <v>331391.22581702046</v>
      </c>
      <c r="C16" s="207">
        <v>30480.2</v>
      </c>
      <c r="D16" s="207">
        <v>27405.3</v>
      </c>
      <c r="E16" s="207">
        <v>22340</v>
      </c>
      <c r="F16" s="207">
        <v>27840.6</v>
      </c>
      <c r="G16" s="207">
        <v>23874.2</v>
      </c>
      <c r="H16" s="207">
        <v>25450.218700000001</v>
      </c>
      <c r="I16" s="207">
        <v>28347</v>
      </c>
      <c r="J16" s="207">
        <v>29428.632707492481</v>
      </c>
      <c r="K16" s="207">
        <v>29285.875881946784</v>
      </c>
      <c r="L16" s="207">
        <v>27720.007274223899</v>
      </c>
      <c r="M16" s="207">
        <v>27958.353547636299</v>
      </c>
      <c r="N16" s="207">
        <v>31260.837705720998</v>
      </c>
    </row>
    <row r="17" spans="1:14" ht="13" customHeight="1">
      <c r="A17" s="234" t="s">
        <v>29</v>
      </c>
      <c r="B17" s="1157">
        <f t="shared" si="1"/>
        <v>380125.98122904153</v>
      </c>
      <c r="C17" s="207">
        <v>35995.300000000003</v>
      </c>
      <c r="D17" s="207">
        <v>26514.557999999997</v>
      </c>
      <c r="E17" s="207">
        <v>30060.699999999997</v>
      </c>
      <c r="F17" s="207">
        <v>27376.05</v>
      </c>
      <c r="G17" s="207">
        <v>24754.5</v>
      </c>
      <c r="H17" s="207">
        <v>30369.800000000003</v>
      </c>
      <c r="I17" s="207">
        <v>28677</v>
      </c>
      <c r="J17" s="207">
        <v>33329.998207407407</v>
      </c>
      <c r="K17" s="207">
        <v>33659.873638015401</v>
      </c>
      <c r="L17" s="207">
        <v>33651.634430623941</v>
      </c>
      <c r="M17" s="207">
        <v>40028.483823151109</v>
      </c>
      <c r="N17" s="207">
        <v>35708.083129843617</v>
      </c>
    </row>
    <row r="18" spans="1:14" ht="13" customHeight="1">
      <c r="A18" s="184" t="s">
        <v>30</v>
      </c>
      <c r="B18" s="1157">
        <f t="shared" si="1"/>
        <v>16434268.445738623</v>
      </c>
      <c r="C18" s="207">
        <v>1961725</v>
      </c>
      <c r="D18" s="207">
        <v>1135508.2</v>
      </c>
      <c r="E18" s="207">
        <v>1232526.3999999999</v>
      </c>
      <c r="F18" s="207">
        <v>894952.5</v>
      </c>
      <c r="G18" s="207">
        <v>1752566.4</v>
      </c>
      <c r="H18" s="207">
        <v>1370143.3</v>
      </c>
      <c r="I18" s="207">
        <v>1606233.2</v>
      </c>
      <c r="J18" s="207">
        <v>1141966.211694645</v>
      </c>
      <c r="K18" s="207">
        <v>1328037.677318468</v>
      </c>
      <c r="L18" s="207">
        <v>1282052.760036123</v>
      </c>
      <c r="M18" s="207">
        <v>1067688.247463377</v>
      </c>
      <c r="N18" s="207">
        <v>1660868.5492260079</v>
      </c>
    </row>
    <row r="19" spans="1:14" ht="13" customHeight="1">
      <c r="A19" s="184" t="s">
        <v>31</v>
      </c>
      <c r="B19" s="1157">
        <f t="shared" si="1"/>
        <v>415539953.52395743</v>
      </c>
      <c r="C19" s="207">
        <v>31055787</v>
      </c>
      <c r="D19" s="207">
        <v>30940933.120000001</v>
      </c>
      <c r="E19" s="207">
        <v>33283193</v>
      </c>
      <c r="F19" s="207">
        <v>32223873.400000002</v>
      </c>
      <c r="G19" s="207">
        <v>33403793</v>
      </c>
      <c r="H19" s="207">
        <v>35123649.699999996</v>
      </c>
      <c r="I19" s="207">
        <v>36749607</v>
      </c>
      <c r="J19" s="207">
        <v>36760229.785812214</v>
      </c>
      <c r="K19" s="207">
        <v>36528276.781873293</v>
      </c>
      <c r="L19" s="207">
        <v>36567000.298817322</v>
      </c>
      <c r="M19" s="207">
        <v>35240092.915135123</v>
      </c>
      <c r="N19" s="207">
        <v>37663517.522319429</v>
      </c>
    </row>
    <row r="20" spans="1:14" ht="13" customHeight="1">
      <c r="A20" s="234" t="s">
        <v>32</v>
      </c>
      <c r="B20" s="1157">
        <f t="shared" si="1"/>
        <v>43909224.006802112</v>
      </c>
      <c r="C20" s="207">
        <v>3438705</v>
      </c>
      <c r="D20" s="207">
        <v>3200259.3</v>
      </c>
      <c r="E20" s="207">
        <v>3792444.2548000002</v>
      </c>
      <c r="F20" s="207">
        <v>4049716.1999999997</v>
      </c>
      <c r="G20" s="207">
        <v>3916134.6</v>
      </c>
      <c r="H20" s="207">
        <v>3641225</v>
      </c>
      <c r="I20" s="207">
        <v>3648610</v>
      </c>
      <c r="J20" s="207">
        <v>3832405.2415873748</v>
      </c>
      <c r="K20" s="207">
        <v>3462729.0792383929</v>
      </c>
      <c r="L20" s="207">
        <v>3568735.2835599896</v>
      </c>
      <c r="M20" s="207">
        <v>3749048.1422021161</v>
      </c>
      <c r="N20" s="207">
        <v>3609211.9054142423</v>
      </c>
    </row>
    <row r="21" spans="1:14" ht="13" customHeight="1">
      <c r="A21" s="234" t="s">
        <v>33</v>
      </c>
      <c r="B21" s="1157">
        <f t="shared" si="1"/>
        <v>612642.61559946509</v>
      </c>
      <c r="C21" s="207">
        <v>44810</v>
      </c>
      <c r="D21" s="207">
        <v>41720.800000000003</v>
      </c>
      <c r="E21" s="207">
        <v>41547.440000000002</v>
      </c>
      <c r="F21" s="207">
        <v>48930.7</v>
      </c>
      <c r="G21" s="207">
        <v>49707.4</v>
      </c>
      <c r="H21" s="207">
        <v>64781</v>
      </c>
      <c r="I21" s="207">
        <v>66931</v>
      </c>
      <c r="J21" s="207">
        <v>53010.394351535484</v>
      </c>
      <c r="K21" s="207">
        <v>44434.768654315201</v>
      </c>
      <c r="L21" s="207">
        <v>50471.654572316504</v>
      </c>
      <c r="M21" s="207">
        <v>52814.300689640098</v>
      </c>
      <c r="N21" s="207">
        <v>53483.1573316578</v>
      </c>
    </row>
    <row r="22" spans="1:14" ht="13" customHeight="1">
      <c r="A22" s="234" t="s">
        <v>34</v>
      </c>
      <c r="B22" s="1157">
        <f t="shared" si="1"/>
        <v>280390.21024938335</v>
      </c>
      <c r="C22" s="207">
        <v>14030.2</v>
      </c>
      <c r="D22" s="207">
        <v>10124.4</v>
      </c>
      <c r="E22" s="207">
        <v>10209.4</v>
      </c>
      <c r="F22" s="207">
        <v>43446.8</v>
      </c>
      <c r="G22" s="207">
        <v>22950.400000000001</v>
      </c>
      <c r="H22" s="207">
        <v>18120</v>
      </c>
      <c r="I22" s="207">
        <v>31170.400000000001</v>
      </c>
      <c r="J22" s="207">
        <v>24645.8079661068</v>
      </c>
      <c r="K22" s="207">
        <v>25076.258750108202</v>
      </c>
      <c r="L22" s="207">
        <v>24217.6551442165</v>
      </c>
      <c r="M22" s="207">
        <v>36760.141379027802</v>
      </c>
      <c r="N22" s="207">
        <v>19638.747009924016</v>
      </c>
    </row>
    <row r="23" spans="1:14" ht="13" customHeight="1">
      <c r="A23" s="234" t="s">
        <v>35</v>
      </c>
      <c r="B23" s="1157">
        <f t="shared" si="1"/>
        <v>4829246.2561550727</v>
      </c>
      <c r="C23" s="207">
        <v>393656.3</v>
      </c>
      <c r="D23" s="207">
        <v>418824.2</v>
      </c>
      <c r="E23" s="207">
        <v>447610</v>
      </c>
      <c r="F23" s="207">
        <v>453399.4</v>
      </c>
      <c r="G23" s="207">
        <v>415480.6</v>
      </c>
      <c r="H23" s="207">
        <v>393634.4</v>
      </c>
      <c r="I23" s="207">
        <v>404403.3</v>
      </c>
      <c r="J23" s="207">
        <v>379796.77688461135</v>
      </c>
      <c r="K23" s="207">
        <v>359422.05849499465</v>
      </c>
      <c r="L23" s="207">
        <v>401164.88094626734</v>
      </c>
      <c r="M23" s="207">
        <v>367450.55250504403</v>
      </c>
      <c r="N23" s="207">
        <v>394403.78732415597</v>
      </c>
    </row>
    <row r="24" spans="1:14" ht="13" customHeight="1">
      <c r="A24" s="234" t="s">
        <v>36</v>
      </c>
      <c r="B24" s="1157">
        <f t="shared" si="1"/>
        <v>474946.05059714086</v>
      </c>
      <c r="C24" s="207">
        <v>40326</v>
      </c>
      <c r="D24" s="207">
        <v>40058.699999999997</v>
      </c>
      <c r="E24" s="207">
        <v>35503</v>
      </c>
      <c r="F24" s="207">
        <v>43983.1</v>
      </c>
      <c r="G24" s="207">
        <v>40176.199999999997</v>
      </c>
      <c r="H24" s="207">
        <v>40128.400000000001</v>
      </c>
      <c r="I24" s="207">
        <v>41040.400000000001</v>
      </c>
      <c r="J24" s="207">
        <v>41314.220873846425</v>
      </c>
      <c r="K24" s="207">
        <v>34342.173748852401</v>
      </c>
      <c r="L24" s="207">
        <v>33446.080265362703</v>
      </c>
      <c r="M24" s="207">
        <v>41420.786710895642</v>
      </c>
      <c r="N24" s="207">
        <v>43206.988998183697</v>
      </c>
    </row>
    <row r="25" spans="1:14" ht="13" customHeight="1">
      <c r="A25" s="184" t="s">
        <v>37</v>
      </c>
      <c r="B25" s="1157">
        <f t="shared" si="1"/>
        <v>74273035.202377975</v>
      </c>
      <c r="C25" s="207">
        <v>6077778.2000000002</v>
      </c>
      <c r="D25" s="207">
        <v>5957693.7400000002</v>
      </c>
      <c r="E25" s="207">
        <v>5852513</v>
      </c>
      <c r="F25" s="207">
        <v>6151847.7000000002</v>
      </c>
      <c r="G25" s="207">
        <v>6348547.5</v>
      </c>
      <c r="H25" s="207">
        <v>6077016.0000000009</v>
      </c>
      <c r="I25" s="207">
        <v>6590686.7000000002</v>
      </c>
      <c r="J25" s="207">
        <v>6338380.5242519611</v>
      </c>
      <c r="K25" s="207">
        <v>6229602.6009368375</v>
      </c>
      <c r="L25" s="207">
        <v>6331378.6431341469</v>
      </c>
      <c r="M25" s="207">
        <v>6148761.7242018972</v>
      </c>
      <c r="N25" s="207">
        <v>6168828.8698531194</v>
      </c>
    </row>
    <row r="26" spans="1:14" ht="13" customHeight="1">
      <c r="A26" s="234" t="s">
        <v>38</v>
      </c>
      <c r="B26" s="1157">
        <f t="shared" si="1"/>
        <v>93207.545543835557</v>
      </c>
      <c r="C26" s="207">
        <v>7010</v>
      </c>
      <c r="D26" s="207">
        <v>7498.3</v>
      </c>
      <c r="E26" s="207">
        <v>6378.4</v>
      </c>
      <c r="F26" s="207">
        <v>7064.3</v>
      </c>
      <c r="G26" s="207">
        <v>6234</v>
      </c>
      <c r="H26" s="207">
        <v>5234</v>
      </c>
      <c r="I26" s="207">
        <v>11874</v>
      </c>
      <c r="J26" s="207">
        <v>11800.462548680274</v>
      </c>
      <c r="K26" s="207">
        <v>7020.7524328225199</v>
      </c>
      <c r="L26" s="207">
        <v>7666.0940160456475</v>
      </c>
      <c r="M26" s="207">
        <v>8093.0833212814396</v>
      </c>
      <c r="N26" s="207">
        <v>7334.1532250056562</v>
      </c>
    </row>
    <row r="27" spans="1:14" ht="13" customHeight="1">
      <c r="A27" s="234" t="s">
        <v>39</v>
      </c>
      <c r="B27" s="1157">
        <f t="shared" si="1"/>
        <v>8829824.0831859205</v>
      </c>
      <c r="C27" s="207">
        <v>780078</v>
      </c>
      <c r="D27" s="207">
        <v>688759.4</v>
      </c>
      <c r="E27" s="207">
        <v>713544.4</v>
      </c>
      <c r="F27" s="207">
        <v>751039.2</v>
      </c>
      <c r="G27" s="207">
        <v>780127.7</v>
      </c>
      <c r="H27" s="207">
        <v>750170.7</v>
      </c>
      <c r="I27" s="207">
        <v>776491</v>
      </c>
      <c r="J27" s="207">
        <v>763989.52813824941</v>
      </c>
      <c r="K27" s="207">
        <v>704223.14356126694</v>
      </c>
      <c r="L27" s="207">
        <v>724075.36757189885</v>
      </c>
      <c r="M27" s="207">
        <v>672561.45068678353</v>
      </c>
      <c r="N27" s="207">
        <v>724764.19322772068</v>
      </c>
    </row>
    <row r="28" spans="1:14" ht="13" customHeight="1">
      <c r="A28" s="234" t="s">
        <v>40</v>
      </c>
      <c r="B28" s="1157">
        <f t="shared" si="1"/>
        <v>511996.17537758651</v>
      </c>
      <c r="C28" s="207">
        <v>33760</v>
      </c>
      <c r="D28" s="207">
        <v>33250.400000000001</v>
      </c>
      <c r="E28" s="207">
        <v>39699</v>
      </c>
      <c r="F28" s="207">
        <v>50697.599999999999</v>
      </c>
      <c r="G28" s="207">
        <v>41674.300000000003</v>
      </c>
      <c r="H28" s="207">
        <v>40954</v>
      </c>
      <c r="I28" s="207">
        <v>46799</v>
      </c>
      <c r="J28" s="207">
        <v>48302.634993952022</v>
      </c>
      <c r="K28" s="207">
        <v>40771.933331925</v>
      </c>
      <c r="L28" s="207">
        <v>41600.987474503701</v>
      </c>
      <c r="M28" s="207">
        <v>43386.9478810734</v>
      </c>
      <c r="N28" s="207">
        <v>51099.371696132395</v>
      </c>
    </row>
    <row r="29" spans="1:14" ht="13" customHeight="1">
      <c r="A29" s="184" t="s">
        <v>41</v>
      </c>
      <c r="B29" s="1157">
        <f t="shared" si="1"/>
        <v>390972.78731761378</v>
      </c>
      <c r="C29" s="207">
        <v>34098</v>
      </c>
      <c r="D29" s="207">
        <v>29130.699999999997</v>
      </c>
      <c r="E29" s="207">
        <v>32307.3</v>
      </c>
      <c r="F29" s="207">
        <v>39950.899999999994</v>
      </c>
      <c r="G29" s="207">
        <v>32747.3</v>
      </c>
      <c r="H29" s="207">
        <v>32733</v>
      </c>
      <c r="I29" s="207">
        <v>34086.300000000003</v>
      </c>
      <c r="J29" s="207">
        <v>28417.03817247997</v>
      </c>
      <c r="K29" s="207">
        <v>30172.432985737003</v>
      </c>
      <c r="L29" s="207">
        <v>32552.629791850297</v>
      </c>
      <c r="M29" s="207">
        <v>31092.205456587202</v>
      </c>
      <c r="N29" s="207">
        <v>33684.980910959341</v>
      </c>
    </row>
    <row r="30" spans="1:14" ht="13" customHeight="1">
      <c r="A30" s="236" t="s">
        <v>94</v>
      </c>
      <c r="B30" s="1157">
        <f t="shared" si="1"/>
        <v>240479.29233137384</v>
      </c>
      <c r="C30" s="207">
        <v>21050</v>
      </c>
      <c r="D30" s="207">
        <v>18460.3</v>
      </c>
      <c r="E30" s="207">
        <v>21267</v>
      </c>
      <c r="F30" s="207">
        <v>23870.6</v>
      </c>
      <c r="G30" s="207">
        <v>18873.099999999999</v>
      </c>
      <c r="H30" s="207">
        <v>19647</v>
      </c>
      <c r="I30" s="207">
        <v>20240.3</v>
      </c>
      <c r="J30" s="207">
        <v>18823.51671524471</v>
      </c>
      <c r="K30" s="207">
        <v>18155.9828382101</v>
      </c>
      <c r="L30" s="207">
        <v>20477.320944593299</v>
      </c>
      <c r="M30" s="207">
        <v>19455.323273952301</v>
      </c>
      <c r="N30" s="207">
        <v>20158.848559373473</v>
      </c>
    </row>
    <row r="31" spans="1:14" ht="13" customHeight="1">
      <c r="A31" s="236" t="s">
        <v>95</v>
      </c>
      <c r="B31" s="1157">
        <f t="shared" si="1"/>
        <v>150493.49498623991</v>
      </c>
      <c r="C31" s="207">
        <v>13048</v>
      </c>
      <c r="D31" s="207">
        <v>10670.4</v>
      </c>
      <c r="E31" s="207">
        <v>11040.3</v>
      </c>
      <c r="F31" s="207">
        <v>16080.3</v>
      </c>
      <c r="G31" s="207">
        <v>13874.2</v>
      </c>
      <c r="H31" s="207">
        <v>13086</v>
      </c>
      <c r="I31" s="207">
        <v>13846</v>
      </c>
      <c r="J31" s="207">
        <v>9593.5214572352597</v>
      </c>
      <c r="K31" s="207">
        <v>12016.450147526901</v>
      </c>
      <c r="L31" s="207">
        <v>12075.308847257</v>
      </c>
      <c r="M31" s="207">
        <v>11636.882182634899</v>
      </c>
      <c r="N31" s="207">
        <v>13526.132351585868</v>
      </c>
    </row>
    <row r="32" spans="1:14" ht="13" customHeight="1">
      <c r="A32" s="234" t="s">
        <v>44</v>
      </c>
      <c r="B32" s="1157">
        <f t="shared" si="1"/>
        <v>1845088.5781965579</v>
      </c>
      <c r="C32" s="207">
        <v>116984</v>
      </c>
      <c r="D32" s="207">
        <v>122250.4</v>
      </c>
      <c r="E32" s="207">
        <v>127262.2</v>
      </c>
      <c r="F32" s="207">
        <v>139274.6</v>
      </c>
      <c r="G32" s="207">
        <v>139089.94</v>
      </c>
      <c r="H32" s="207">
        <v>165016</v>
      </c>
      <c r="I32" s="207">
        <v>171189.4</v>
      </c>
      <c r="J32" s="207">
        <v>161739.1524410237</v>
      </c>
      <c r="K32" s="207">
        <v>179552.75602098508</v>
      </c>
      <c r="L32" s="207">
        <v>174962.5199485388</v>
      </c>
      <c r="M32" s="207">
        <v>174329.90113605844</v>
      </c>
      <c r="N32" s="207">
        <v>173437.70864995191</v>
      </c>
    </row>
    <row r="33" spans="1:14" ht="13" customHeight="1">
      <c r="A33" s="234" t="s">
        <v>45</v>
      </c>
      <c r="B33" s="1157">
        <f t="shared" si="1"/>
        <v>1292947.3629430626</v>
      </c>
      <c r="C33" s="207">
        <v>106461</v>
      </c>
      <c r="D33" s="207">
        <v>106846.5</v>
      </c>
      <c r="E33" s="207">
        <v>88946.4</v>
      </c>
      <c r="F33" s="207">
        <v>109235.4</v>
      </c>
      <c r="G33" s="207">
        <v>119644.1</v>
      </c>
      <c r="H33" s="207">
        <v>108067.4</v>
      </c>
      <c r="I33" s="207">
        <v>108473</v>
      </c>
      <c r="J33" s="207">
        <v>123410.88090759714</v>
      </c>
      <c r="K33" s="207">
        <v>111319.96864923056</v>
      </c>
      <c r="L33" s="207">
        <v>105462.94456565686</v>
      </c>
      <c r="M33" s="207">
        <v>102912.603638443</v>
      </c>
      <c r="N33" s="207">
        <v>102167.165182135</v>
      </c>
    </row>
    <row r="34" spans="1:14" ht="13" customHeight="1">
      <c r="A34" s="184" t="s">
        <v>46</v>
      </c>
      <c r="B34" s="1157">
        <f t="shared" si="1"/>
        <v>17707529.420271695</v>
      </c>
      <c r="C34" s="207">
        <v>1346868.2</v>
      </c>
      <c r="D34" s="207">
        <v>1406209.4077631868</v>
      </c>
      <c r="E34" s="207">
        <v>1421939</v>
      </c>
      <c r="F34" s="207">
        <v>1514533.3</v>
      </c>
      <c r="G34" s="207">
        <v>1649124.3</v>
      </c>
      <c r="H34" s="207">
        <v>1479329.2</v>
      </c>
      <c r="I34" s="207">
        <v>1564038.3</v>
      </c>
      <c r="J34" s="207">
        <v>1430045.2244173612</v>
      </c>
      <c r="K34" s="207">
        <v>1379228.5948822105</v>
      </c>
      <c r="L34" s="207">
        <v>1449939.9513144547</v>
      </c>
      <c r="M34" s="207">
        <v>1385540.6572629856</v>
      </c>
      <c r="N34" s="207">
        <v>1680733.2846314963</v>
      </c>
    </row>
    <row r="35" spans="1:14" ht="13" customHeight="1">
      <c r="A35" s="184" t="s">
        <v>47</v>
      </c>
      <c r="B35" s="1157">
        <f t="shared" si="1"/>
        <v>11710287.816596728</v>
      </c>
      <c r="C35" s="207">
        <v>855775</v>
      </c>
      <c r="D35" s="207">
        <v>801564.10000000009</v>
      </c>
      <c r="E35" s="207">
        <v>852995.3</v>
      </c>
      <c r="F35" s="207">
        <v>851214.9</v>
      </c>
      <c r="G35" s="207">
        <v>862207.10000000009</v>
      </c>
      <c r="H35" s="207">
        <v>921493.6</v>
      </c>
      <c r="I35" s="207">
        <v>950164.1</v>
      </c>
      <c r="J35" s="207">
        <v>1031761.6819128502</v>
      </c>
      <c r="K35" s="207">
        <v>1030994.3706610014</v>
      </c>
      <c r="L35" s="207">
        <v>1055264.2976401921</v>
      </c>
      <c r="M35" s="207">
        <v>1010107.1144821942</v>
      </c>
      <c r="N35" s="207">
        <v>1486746.2519004897</v>
      </c>
    </row>
    <row r="36" spans="1:14" ht="13" customHeight="1">
      <c r="A36" s="184" t="s">
        <v>48</v>
      </c>
      <c r="B36" s="1157">
        <f t="shared" si="1"/>
        <v>7107179.6352469213</v>
      </c>
      <c r="C36" s="207">
        <v>393876</v>
      </c>
      <c r="D36" s="207">
        <v>270629.90000000002</v>
      </c>
      <c r="E36" s="207">
        <v>446546</v>
      </c>
      <c r="F36" s="207">
        <v>568196.6</v>
      </c>
      <c r="G36" s="207">
        <v>538048.4</v>
      </c>
      <c r="H36" s="207">
        <v>617279.69999999995</v>
      </c>
      <c r="I36" s="207">
        <v>599087.4</v>
      </c>
      <c r="J36" s="207">
        <v>782871.85874081485</v>
      </c>
      <c r="K36" s="207">
        <v>618547.86228347372</v>
      </c>
      <c r="L36" s="207">
        <v>875811.49562083918</v>
      </c>
      <c r="M36" s="207">
        <v>553059.07340067113</v>
      </c>
      <c r="N36" s="207">
        <v>843225.34520112397</v>
      </c>
    </row>
    <row r="37" spans="1:14" ht="13" customHeight="1" thickBot="1">
      <c r="A37" s="237" t="s">
        <v>49</v>
      </c>
      <c r="B37" s="1158">
        <f t="shared" si="1"/>
        <v>4303100.0381710622</v>
      </c>
      <c r="C37" s="243">
        <v>348691.7</v>
      </c>
      <c r="D37" s="243">
        <v>278159.59999999998</v>
      </c>
      <c r="E37" s="243">
        <v>301532</v>
      </c>
      <c r="F37" s="243">
        <v>329865.40000000002</v>
      </c>
      <c r="G37" s="243">
        <v>334646.2</v>
      </c>
      <c r="H37" s="243">
        <v>321799.8</v>
      </c>
      <c r="I37" s="243">
        <v>370714</v>
      </c>
      <c r="J37" s="243">
        <v>400971.05179246649</v>
      </c>
      <c r="K37" s="243">
        <v>365951.51096982753</v>
      </c>
      <c r="L37" s="243">
        <v>373342.03303129238</v>
      </c>
      <c r="M37" s="243">
        <v>341500.37975597288</v>
      </c>
      <c r="N37" s="243">
        <v>535926.36262150272</v>
      </c>
    </row>
    <row r="38" spans="1:14" ht="9" customHeight="1">
      <c r="A38" s="999" t="s">
        <v>538</v>
      </c>
      <c r="B38" s="1037"/>
      <c r="C38" s="1037"/>
      <c r="D38" s="1037"/>
      <c r="E38" s="1037"/>
      <c r="F38" s="373"/>
    </row>
    <row r="39" spans="1:14" ht="9" customHeight="1">
      <c r="A39" s="999" t="s">
        <v>367</v>
      </c>
      <c r="B39" s="1037"/>
      <c r="C39" s="1037"/>
      <c r="D39" s="1037"/>
      <c r="E39" s="1037"/>
      <c r="F39" s="373"/>
    </row>
    <row r="40" spans="1:14" ht="9" customHeight="1">
      <c r="A40" s="1001" t="s">
        <v>366</v>
      </c>
      <c r="B40" s="1037"/>
      <c r="C40" s="1037"/>
      <c r="D40" s="1037"/>
      <c r="E40" s="1037"/>
      <c r="F40" s="373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52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796875" style="180" customWidth="1"/>
    <col min="3" max="14" width="9" style="180" customWidth="1"/>
    <col min="15" max="16384" width="7" style="180"/>
  </cols>
  <sheetData>
    <row r="4" spans="1:14" ht="13" customHeight="1">
      <c r="A4" s="367" t="s">
        <v>573</v>
      </c>
      <c r="B4" s="363"/>
    </row>
    <row r="5" spans="1:14" ht="13" customHeight="1">
      <c r="A5" s="370" t="s">
        <v>236</v>
      </c>
      <c r="B5" s="363"/>
    </row>
    <row r="6" spans="1:14" ht="5" customHeight="1" thickBot="1"/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23" t="s">
        <v>90</v>
      </c>
      <c r="B8" s="825">
        <f>SUM(C8:N8)</f>
        <v>1751607.807042297</v>
      </c>
      <c r="C8" s="825">
        <f t="shared" ref="C8:N8" si="0">(C9+C10+C11+C12+C13+C17+C18+C19+C20+C21+C22+C23+C24+C25+C26+C27+C28+C29+C32+C33+C34+C35+C36+C37)</f>
        <v>142130.31127214999</v>
      </c>
      <c r="D8" s="825">
        <f t="shared" si="0"/>
        <v>126558.5325800167</v>
      </c>
      <c r="E8" s="825">
        <f t="shared" si="0"/>
        <v>142649.80234636669</v>
      </c>
      <c r="F8" s="825">
        <f t="shared" si="0"/>
        <v>145935.11833652496</v>
      </c>
      <c r="G8" s="825">
        <f t="shared" si="0"/>
        <v>147356.02766499997</v>
      </c>
      <c r="H8" s="825">
        <f t="shared" si="0"/>
        <v>147397.15838537499</v>
      </c>
      <c r="I8" s="825">
        <f t="shared" si="0"/>
        <v>153808.67695150006</v>
      </c>
      <c r="J8" s="825">
        <f t="shared" si="0"/>
        <v>149327.29273582608</v>
      </c>
      <c r="K8" s="825">
        <f t="shared" si="0"/>
        <v>148195.5916274075</v>
      </c>
      <c r="L8" s="825">
        <f t="shared" si="0"/>
        <v>150730.59103281927</v>
      </c>
      <c r="M8" s="825">
        <f t="shared" si="0"/>
        <v>144655.83619281408</v>
      </c>
      <c r="N8" s="825">
        <f t="shared" si="0"/>
        <v>152862.8679164965</v>
      </c>
    </row>
    <row r="9" spans="1:14" ht="13" customHeight="1">
      <c r="A9" s="234" t="s">
        <v>21</v>
      </c>
      <c r="B9" s="840">
        <f t="shared" ref="B9:B37" si="1">SUM(C9:N9)</f>
        <v>245.57837790360134</v>
      </c>
      <c r="C9" s="378">
        <v>11.081924000000001</v>
      </c>
      <c r="D9" s="378">
        <v>10.1745787</v>
      </c>
      <c r="E9" s="378">
        <v>16.818610999999997</v>
      </c>
      <c r="F9" s="378">
        <v>19.190263333333331</v>
      </c>
      <c r="G9" s="378">
        <v>13.473189999999999</v>
      </c>
      <c r="H9" s="378">
        <v>13.963941999999999</v>
      </c>
      <c r="I9" s="378">
        <v>11.299689000000001</v>
      </c>
      <c r="J9" s="378">
        <v>25.035881960305701</v>
      </c>
      <c r="K9" s="378">
        <v>35.961208308154802</v>
      </c>
      <c r="L9" s="378">
        <v>12.3989904961924</v>
      </c>
      <c r="M9" s="378">
        <v>46.178884564374499</v>
      </c>
      <c r="N9" s="378">
        <v>30.0012145412406</v>
      </c>
    </row>
    <row r="10" spans="1:14" ht="13" customHeight="1">
      <c r="A10" s="234" t="s">
        <v>22</v>
      </c>
      <c r="B10" s="840">
        <f t="shared" si="1"/>
        <v>32474.209628233315</v>
      </c>
      <c r="C10" s="378">
        <v>2763.404960708333</v>
      </c>
      <c r="D10" s="378">
        <v>2589.0846121</v>
      </c>
      <c r="E10" s="378">
        <v>2455.6878000000006</v>
      </c>
      <c r="F10" s="378">
        <v>2608.5471433333337</v>
      </c>
      <c r="G10" s="378">
        <v>2509.9440500000001</v>
      </c>
      <c r="H10" s="378">
        <v>2642.7260510000001</v>
      </c>
      <c r="I10" s="378">
        <v>2646.7445849999999</v>
      </c>
      <c r="J10" s="378">
        <v>2717.6832278477373</v>
      </c>
      <c r="K10" s="378">
        <v>2706.3258252312803</v>
      </c>
      <c r="L10" s="378">
        <v>2830.9764422934854</v>
      </c>
      <c r="M10" s="378">
        <v>2925.8453103583347</v>
      </c>
      <c r="N10" s="378">
        <v>3077.2396203608114</v>
      </c>
    </row>
    <row r="11" spans="1:14" ht="13" customHeight="1">
      <c r="A11" s="234" t="s">
        <v>23</v>
      </c>
      <c r="B11" s="840">
        <f t="shared" si="1"/>
        <v>26085.997252921487</v>
      </c>
      <c r="C11" s="378">
        <v>2881.1441733333331</v>
      </c>
      <c r="D11" s="378">
        <v>1504.2360957000001</v>
      </c>
      <c r="E11" s="378">
        <v>2039.7443870000002</v>
      </c>
      <c r="F11" s="378">
        <v>2795.6522499999996</v>
      </c>
      <c r="G11" s="378">
        <v>1400.7786100000001</v>
      </c>
      <c r="H11" s="378">
        <v>2353.8616200000001</v>
      </c>
      <c r="I11" s="378">
        <v>1955.7511829999999</v>
      </c>
      <c r="J11" s="378">
        <v>2198.5926570838351</v>
      </c>
      <c r="K11" s="378">
        <v>2461.6327666053994</v>
      </c>
      <c r="L11" s="378">
        <v>2186.8495934348302</v>
      </c>
      <c r="M11" s="378">
        <v>2645.7298183006192</v>
      </c>
      <c r="N11" s="378">
        <v>1662.0240984634738</v>
      </c>
    </row>
    <row r="12" spans="1:14" ht="13" customHeight="1">
      <c r="A12" s="184" t="s">
        <v>24</v>
      </c>
      <c r="B12" s="840">
        <f t="shared" si="1"/>
        <v>311654.48137999105</v>
      </c>
      <c r="C12" s="378">
        <v>26113.689206333336</v>
      </c>
      <c r="D12" s="378">
        <v>22391.263914000043</v>
      </c>
      <c r="E12" s="378">
        <v>27139.126250000001</v>
      </c>
      <c r="F12" s="378">
        <v>27255.39615</v>
      </c>
      <c r="G12" s="378">
        <v>26280.395349999999</v>
      </c>
      <c r="H12" s="378">
        <v>26112.721700000002</v>
      </c>
      <c r="I12" s="378">
        <v>26836.7618</v>
      </c>
      <c r="J12" s="378">
        <v>25427.372130917051</v>
      </c>
      <c r="K12" s="378">
        <v>25252.435065507554</v>
      </c>
      <c r="L12" s="378">
        <v>27264.238287420863</v>
      </c>
      <c r="M12" s="378">
        <v>25589.027895271425</v>
      </c>
      <c r="N12" s="378">
        <v>25992.053630540828</v>
      </c>
    </row>
    <row r="13" spans="1:14" ht="13" customHeight="1">
      <c r="A13" s="184" t="s">
        <v>25</v>
      </c>
      <c r="B13" s="840">
        <f t="shared" si="1"/>
        <v>3688.5931092801138</v>
      </c>
      <c r="C13" s="378">
        <v>293.4289</v>
      </c>
      <c r="D13" s="378">
        <v>262.855727</v>
      </c>
      <c r="E13" s="378">
        <v>251.31889999999999</v>
      </c>
      <c r="F13" s="378">
        <v>284.83080333333334</v>
      </c>
      <c r="G13" s="378">
        <v>291.15480333333335</v>
      </c>
      <c r="H13" s="378">
        <v>298.85453999999999</v>
      </c>
      <c r="I13" s="378">
        <v>346.4404341</v>
      </c>
      <c r="J13" s="378">
        <v>298.84067766527517</v>
      </c>
      <c r="K13" s="378">
        <v>320.7700503404908</v>
      </c>
      <c r="L13" s="378">
        <v>338.24566873451982</v>
      </c>
      <c r="M13" s="378">
        <v>345.75337612655613</v>
      </c>
      <c r="N13" s="378">
        <v>356.09922864660513</v>
      </c>
    </row>
    <row r="14" spans="1:14" ht="13" customHeight="1">
      <c r="A14" s="236" t="s">
        <v>91</v>
      </c>
      <c r="B14" s="840">
        <f t="shared" si="1"/>
        <v>2382.3104801959989</v>
      </c>
      <c r="C14" s="378">
        <v>185.50880000000001</v>
      </c>
      <c r="D14" s="378">
        <v>153.835545</v>
      </c>
      <c r="E14" s="378">
        <v>161.941</v>
      </c>
      <c r="F14" s="378">
        <v>174.59910333333332</v>
      </c>
      <c r="G14" s="378">
        <v>191.70170333333334</v>
      </c>
      <c r="H14" s="378">
        <v>191.70944</v>
      </c>
      <c r="I14" s="378">
        <v>235.1292871</v>
      </c>
      <c r="J14" s="378">
        <v>186.22938622730831</v>
      </c>
      <c r="K14" s="378">
        <v>206.32858260341723</v>
      </c>
      <c r="L14" s="378">
        <v>226.20194259129181</v>
      </c>
      <c r="M14" s="378">
        <v>234.88991874363293</v>
      </c>
      <c r="N14" s="378">
        <v>234.2357712636819</v>
      </c>
    </row>
    <row r="15" spans="1:14" ht="13" customHeight="1">
      <c r="A15" s="236" t="s">
        <v>92</v>
      </c>
      <c r="B15" s="840">
        <f t="shared" si="1"/>
        <v>628.64294549627471</v>
      </c>
      <c r="C15" s="378">
        <v>51.898699999999998</v>
      </c>
      <c r="D15" s="378">
        <v>52.365448000000001</v>
      </c>
      <c r="E15" s="378">
        <v>43.964799999999997</v>
      </c>
      <c r="F15" s="378">
        <v>53.697000000000003</v>
      </c>
      <c r="G15" s="378">
        <v>47.974800000000002</v>
      </c>
      <c r="H15" s="378">
        <v>52.347799999999999</v>
      </c>
      <c r="I15" s="378">
        <v>52.847859999999997</v>
      </c>
      <c r="J15" s="378">
        <v>55.191037604032701</v>
      </c>
      <c r="K15" s="378">
        <v>55.108793513267898</v>
      </c>
      <c r="L15" s="378">
        <v>54.463297822326901</v>
      </c>
      <c r="M15" s="378">
        <v>50.891704278323601</v>
      </c>
      <c r="N15" s="378">
        <v>57.891704278323601</v>
      </c>
    </row>
    <row r="16" spans="1:14" ht="13" customHeight="1">
      <c r="A16" s="236" t="s">
        <v>93</v>
      </c>
      <c r="B16" s="840">
        <f t="shared" si="1"/>
        <v>677.63968358784018</v>
      </c>
      <c r="C16" s="378">
        <v>56.0214</v>
      </c>
      <c r="D16" s="378">
        <v>56.654733999999998</v>
      </c>
      <c r="E16" s="378">
        <v>45.4131</v>
      </c>
      <c r="F16" s="378">
        <v>56.534700000000001</v>
      </c>
      <c r="G16" s="378">
        <v>51.478299999999997</v>
      </c>
      <c r="H16" s="378">
        <v>54.7973</v>
      </c>
      <c r="I16" s="378">
        <v>58.463287000000001</v>
      </c>
      <c r="J16" s="378">
        <v>57.420253833934197</v>
      </c>
      <c r="K16" s="378">
        <v>59.332674223805697</v>
      </c>
      <c r="L16" s="378">
        <v>57.580428320901099</v>
      </c>
      <c r="M16" s="378">
        <v>59.9717531045996</v>
      </c>
      <c r="N16" s="378">
        <v>63.9717531045996</v>
      </c>
    </row>
    <row r="17" spans="1:14" ht="13" customHeight="1">
      <c r="A17" s="234" t="s">
        <v>29</v>
      </c>
      <c r="B17" s="840">
        <f t="shared" si="1"/>
        <v>806.67446053789763</v>
      </c>
      <c r="C17" s="378">
        <v>73.853399999999993</v>
      </c>
      <c r="D17" s="378">
        <v>57.054886699999997</v>
      </c>
      <c r="E17" s="378">
        <v>62.9923</v>
      </c>
      <c r="F17" s="378">
        <v>58.1447</v>
      </c>
      <c r="G17" s="378">
        <v>51.967189999999995</v>
      </c>
      <c r="H17" s="378">
        <v>63.677499999999995</v>
      </c>
      <c r="I17" s="378">
        <v>60.254290999999995</v>
      </c>
      <c r="J17" s="378">
        <v>69.892538991216497</v>
      </c>
      <c r="K17" s="378">
        <v>73.783630513776203</v>
      </c>
      <c r="L17" s="378">
        <v>72.795990012690908</v>
      </c>
      <c r="M17" s="378">
        <v>86.083437040979902</v>
      </c>
      <c r="N17" s="378">
        <v>76.174596279234208</v>
      </c>
    </row>
    <row r="18" spans="1:14" ht="13" customHeight="1">
      <c r="A18" s="184" t="s">
        <v>30</v>
      </c>
      <c r="B18" s="840">
        <f t="shared" si="1"/>
        <v>37543.044094492623</v>
      </c>
      <c r="C18" s="378">
        <v>4430.1301889999995</v>
      </c>
      <c r="D18" s="378">
        <v>2533.2924518</v>
      </c>
      <c r="E18" s="378">
        <v>2756.1024699999998</v>
      </c>
      <c r="F18" s="378">
        <v>2105.9348599999998</v>
      </c>
      <c r="G18" s="378">
        <v>4131.5596480000004</v>
      </c>
      <c r="H18" s="378">
        <v>3143.8076099999998</v>
      </c>
      <c r="I18" s="378">
        <v>3663.8034369999996</v>
      </c>
      <c r="J18" s="378">
        <v>2527.2456453856157</v>
      </c>
      <c r="K18" s="378">
        <v>3030.6427116670593</v>
      </c>
      <c r="L18" s="378">
        <v>2898.7943748817283</v>
      </c>
      <c r="M18" s="378">
        <v>2358.166475596061</v>
      </c>
      <c r="N18" s="378">
        <v>3963.5642211621562</v>
      </c>
    </row>
    <row r="19" spans="1:14" ht="13" customHeight="1">
      <c r="A19" s="184" t="s">
        <v>31</v>
      </c>
      <c r="B19" s="840">
        <f t="shared" si="1"/>
        <v>941312.95006147982</v>
      </c>
      <c r="C19" s="378">
        <v>73957.245061458336</v>
      </c>
      <c r="D19" s="378">
        <v>68160.305664166663</v>
      </c>
      <c r="E19" s="378">
        <v>76615.389791666676</v>
      </c>
      <c r="F19" s="378">
        <v>76574.849519791605</v>
      </c>
      <c r="G19" s="378">
        <v>78095.536027083319</v>
      </c>
      <c r="H19" s="378">
        <v>79433.882084375</v>
      </c>
      <c r="I19" s="378">
        <v>82705.461322699994</v>
      </c>
      <c r="J19" s="378">
        <v>82501.958192064849</v>
      </c>
      <c r="K19" s="378">
        <v>82322.700732029829</v>
      </c>
      <c r="L19" s="378">
        <v>81307.414718614091</v>
      </c>
      <c r="M19" s="378">
        <v>77257.414867858737</v>
      </c>
      <c r="N19" s="378">
        <v>82380.792079670529</v>
      </c>
    </row>
    <row r="20" spans="1:14" ht="13" customHeight="1">
      <c r="A20" s="234" t="s">
        <v>32</v>
      </c>
      <c r="B20" s="840">
        <f t="shared" si="1"/>
        <v>97956.898935679783</v>
      </c>
      <c r="C20" s="378">
        <v>7506.9655000000002</v>
      </c>
      <c r="D20" s="378">
        <v>6871.2604000000001</v>
      </c>
      <c r="E20" s="378">
        <v>8241.8940000000002</v>
      </c>
      <c r="F20" s="378">
        <v>9124.3546000000006</v>
      </c>
      <c r="G20" s="378">
        <v>9029.4211500000001</v>
      </c>
      <c r="H20" s="378">
        <v>8265.5357400000012</v>
      </c>
      <c r="I20" s="378">
        <v>8342.74827</v>
      </c>
      <c r="J20" s="378">
        <v>8236.1370695033602</v>
      </c>
      <c r="K20" s="378">
        <v>7819.2889925105046</v>
      </c>
      <c r="L20" s="378">
        <v>8129.2866764765504</v>
      </c>
      <c r="M20" s="378">
        <v>8465.2950816781522</v>
      </c>
      <c r="N20" s="378">
        <v>7924.7114555112221</v>
      </c>
    </row>
    <row r="21" spans="1:14" ht="13" customHeight="1">
      <c r="A21" s="234" t="s">
        <v>33</v>
      </c>
      <c r="B21" s="840">
        <f t="shared" si="1"/>
        <v>1297.5511613873325</v>
      </c>
      <c r="C21" s="378">
        <v>93.908265449999988</v>
      </c>
      <c r="D21" s="378">
        <v>85.565449999999998</v>
      </c>
      <c r="E21" s="378">
        <v>86.239801</v>
      </c>
      <c r="F21" s="378">
        <v>101.36047000000001</v>
      </c>
      <c r="G21" s="378">
        <v>102.63244</v>
      </c>
      <c r="H21" s="378">
        <v>135.51991000000001</v>
      </c>
      <c r="I21" s="378">
        <v>136.42395399999998</v>
      </c>
      <c r="J21" s="378">
        <v>115.51432718826601</v>
      </c>
      <c r="K21" s="378">
        <v>94.444321608862992</v>
      </c>
      <c r="L21" s="378">
        <v>115.49256245090841</v>
      </c>
      <c r="M21" s="378">
        <v>111.81884774627132</v>
      </c>
      <c r="N21" s="378">
        <v>118.6308119430236</v>
      </c>
    </row>
    <row r="22" spans="1:14" ht="13" customHeight="1">
      <c r="A22" s="234" t="s">
        <v>34</v>
      </c>
      <c r="B22" s="840">
        <f t="shared" si="1"/>
        <v>606.56403875389174</v>
      </c>
      <c r="C22" s="378">
        <v>28.970515499999998</v>
      </c>
      <c r="D22" s="378">
        <v>21.345039999999997</v>
      </c>
      <c r="E22" s="378">
        <v>21.800574699999999</v>
      </c>
      <c r="F22" s="378">
        <v>93.299000000000007</v>
      </c>
      <c r="G22" s="378">
        <v>50.117339999999999</v>
      </c>
      <c r="H22" s="378">
        <v>38.815899999999999</v>
      </c>
      <c r="I22" s="378">
        <v>67.501702999999992</v>
      </c>
      <c r="J22" s="378">
        <v>55.462144295630999</v>
      </c>
      <c r="K22" s="378">
        <v>56.549535072602097</v>
      </c>
      <c r="L22" s="378">
        <v>52.952691218265599</v>
      </c>
      <c r="M22" s="378">
        <v>78.756768932297405</v>
      </c>
      <c r="N22" s="378">
        <v>40.992826035095604</v>
      </c>
    </row>
    <row r="23" spans="1:14" ht="13" customHeight="1">
      <c r="A23" s="234" t="s">
        <v>35</v>
      </c>
      <c r="B23" s="840">
        <f t="shared" si="1"/>
        <v>10766.124138942665</v>
      </c>
      <c r="C23" s="378">
        <v>874.90744500000005</v>
      </c>
      <c r="D23" s="378">
        <v>876.71909370000003</v>
      </c>
      <c r="E23" s="378">
        <v>993.139003</v>
      </c>
      <c r="F23" s="378">
        <v>988.72013000000004</v>
      </c>
      <c r="G23" s="378">
        <v>924.54079999999999</v>
      </c>
      <c r="H23" s="378">
        <v>866.28419899999994</v>
      </c>
      <c r="I23" s="378">
        <v>915.05192599999998</v>
      </c>
      <c r="J23" s="378">
        <v>855.22866145080241</v>
      </c>
      <c r="K23" s="378">
        <v>836.86241334430224</v>
      </c>
      <c r="L23" s="378">
        <v>894.68807287027914</v>
      </c>
      <c r="M23" s="378">
        <v>828.9657933872129</v>
      </c>
      <c r="N23" s="378">
        <v>911.01660119006749</v>
      </c>
    </row>
    <row r="24" spans="1:14" ht="13" customHeight="1">
      <c r="A24" s="234" t="s">
        <v>36</v>
      </c>
      <c r="B24" s="840">
        <f t="shared" si="1"/>
        <v>988.20967987759411</v>
      </c>
      <c r="C24" s="378">
        <v>82.454400000000007</v>
      </c>
      <c r="D24" s="378">
        <v>82.871880000000004</v>
      </c>
      <c r="E24" s="378">
        <v>77.50067</v>
      </c>
      <c r="F24" s="378">
        <v>89.467699999999994</v>
      </c>
      <c r="G24" s="378">
        <v>81.447199999999995</v>
      </c>
      <c r="H24" s="378">
        <v>80.632099999999994</v>
      </c>
      <c r="I24" s="378">
        <v>83.489699999999999</v>
      </c>
      <c r="J24" s="378">
        <v>89.952664726151397</v>
      </c>
      <c r="K24" s="378">
        <v>74.270276976803402</v>
      </c>
      <c r="L24" s="378">
        <v>72.561167614983304</v>
      </c>
      <c r="M24" s="378">
        <v>78.858903382237997</v>
      </c>
      <c r="N24" s="378">
        <v>94.703017177418005</v>
      </c>
    </row>
    <row r="25" spans="1:14" ht="13" customHeight="1">
      <c r="A25" s="184" t="s">
        <v>37</v>
      </c>
      <c r="B25" s="840">
        <f t="shared" si="1"/>
        <v>167137.55045002452</v>
      </c>
      <c r="C25" s="378">
        <v>14163.833516666666</v>
      </c>
      <c r="D25" s="378">
        <v>12942.613464</v>
      </c>
      <c r="E25" s="378">
        <v>12910.839669999999</v>
      </c>
      <c r="F25" s="378">
        <v>14050.282333333333</v>
      </c>
      <c r="G25" s="378">
        <v>14382.676309583332</v>
      </c>
      <c r="H25" s="378">
        <v>13980.287268999999</v>
      </c>
      <c r="I25" s="378">
        <v>15371.859136000001</v>
      </c>
      <c r="J25" s="378">
        <v>13852.97858760101</v>
      </c>
      <c r="K25" s="378">
        <v>13305.66767955419</v>
      </c>
      <c r="L25" s="378">
        <v>13974.791023259593</v>
      </c>
      <c r="M25" s="378">
        <v>14133.801225436242</v>
      </c>
      <c r="N25" s="378">
        <v>14067.920235590167</v>
      </c>
    </row>
    <row r="26" spans="1:14" ht="13" customHeight="1">
      <c r="A26" s="234" t="s">
        <v>38</v>
      </c>
      <c r="B26" s="840">
        <f t="shared" si="1"/>
        <v>197.64612519992065</v>
      </c>
      <c r="C26" s="378">
        <v>13.7455</v>
      </c>
      <c r="D26" s="378">
        <v>14.3544</v>
      </c>
      <c r="E26" s="378">
        <v>12.9674</v>
      </c>
      <c r="F26" s="378">
        <v>14.12473</v>
      </c>
      <c r="G26" s="378">
        <v>12.0471</v>
      </c>
      <c r="H26" s="378">
        <v>11.03247</v>
      </c>
      <c r="I26" s="378">
        <v>23.779520000000002</v>
      </c>
      <c r="J26" s="378">
        <v>24.74361996360566</v>
      </c>
      <c r="K26" s="378">
        <v>15.0685783187905</v>
      </c>
      <c r="L26" s="378">
        <v>18.341709893587591</v>
      </c>
      <c r="M26" s="378">
        <v>22.0867378271208</v>
      </c>
      <c r="N26" s="378">
        <v>15.3543591968161</v>
      </c>
    </row>
    <row r="27" spans="1:14" ht="13" customHeight="1">
      <c r="A27" s="234" t="s">
        <v>39</v>
      </c>
      <c r="B27" s="840">
        <f t="shared" si="1"/>
        <v>19859.345448488999</v>
      </c>
      <c r="C27" s="378">
        <v>1741.0015799999999</v>
      </c>
      <c r="D27" s="378">
        <v>1464.5499276999999</v>
      </c>
      <c r="E27" s="378">
        <v>1617.4725769999998</v>
      </c>
      <c r="F27" s="378">
        <v>1722.2774999999999</v>
      </c>
      <c r="G27" s="378">
        <v>1765.0909999999999</v>
      </c>
      <c r="H27" s="378">
        <v>1713.9105199999999</v>
      </c>
      <c r="I27" s="378">
        <v>1778.2012387000002</v>
      </c>
      <c r="J27" s="378">
        <v>1663.503007324221</v>
      </c>
      <c r="K27" s="378">
        <v>1562.2783786024156</v>
      </c>
      <c r="L27" s="378">
        <v>1599.9916554857045</v>
      </c>
      <c r="M27" s="378">
        <v>1556.8000311077785</v>
      </c>
      <c r="N27" s="378">
        <v>1674.2680325688802</v>
      </c>
    </row>
    <row r="28" spans="1:14" ht="13" customHeight="1">
      <c r="A28" s="234" t="s">
        <v>40</v>
      </c>
      <c r="B28" s="840">
        <f t="shared" si="1"/>
        <v>1072.7714498819612</v>
      </c>
      <c r="C28" s="378">
        <v>71.897761000000003</v>
      </c>
      <c r="D28" s="378">
        <v>72.740214399999999</v>
      </c>
      <c r="E28" s="378">
        <v>84.680385000000001</v>
      </c>
      <c r="F28" s="378">
        <v>102.413</v>
      </c>
      <c r="G28" s="378">
        <v>84.447100000000006</v>
      </c>
      <c r="H28" s="378">
        <v>83.958880000000008</v>
      </c>
      <c r="I28" s="378">
        <v>95.046786999999995</v>
      </c>
      <c r="J28" s="378">
        <v>97.120641962276991</v>
      </c>
      <c r="K28" s="378">
        <v>83.473786954431191</v>
      </c>
      <c r="L28" s="378">
        <v>86.102967592405903</v>
      </c>
      <c r="M28" s="378">
        <v>89.204788193513863</v>
      </c>
      <c r="N28" s="378">
        <v>121.68513777933312</v>
      </c>
    </row>
    <row r="29" spans="1:14" ht="13" customHeight="1">
      <c r="A29" s="184" t="s">
        <v>41</v>
      </c>
      <c r="B29" s="840">
        <f t="shared" si="1"/>
        <v>793.78626008530932</v>
      </c>
      <c r="C29" s="378">
        <v>63.5794</v>
      </c>
      <c r="D29" s="378">
        <v>55.358000000000004</v>
      </c>
      <c r="E29" s="378">
        <v>63.919609999999999</v>
      </c>
      <c r="F29" s="378">
        <v>81.054069999999996</v>
      </c>
      <c r="G29" s="378">
        <v>68.059700000000007</v>
      </c>
      <c r="H29" s="378">
        <v>67.838799999999992</v>
      </c>
      <c r="I29" s="378">
        <v>68.562129999999996</v>
      </c>
      <c r="J29" s="378">
        <v>63.876059715726001</v>
      </c>
      <c r="K29" s="378">
        <v>62.992811639036205</v>
      </c>
      <c r="L29" s="378">
        <v>67.294239931932097</v>
      </c>
      <c r="M29" s="378">
        <v>63.544724153826508</v>
      </c>
      <c r="N29" s="378">
        <v>67.706714644788491</v>
      </c>
    </row>
    <row r="30" spans="1:14" ht="13" customHeight="1">
      <c r="A30" s="236" t="s">
        <v>94</v>
      </c>
      <c r="B30" s="840">
        <f t="shared" si="1"/>
        <v>485.46027201443667</v>
      </c>
      <c r="C30" s="378">
        <v>38.124400000000001</v>
      </c>
      <c r="D30" s="378">
        <v>34.0364</v>
      </c>
      <c r="E30" s="378">
        <v>41.072299999999998</v>
      </c>
      <c r="F30" s="378">
        <v>48.912469999999999</v>
      </c>
      <c r="G30" s="378">
        <v>39.412300000000002</v>
      </c>
      <c r="H30" s="378">
        <v>40.3658</v>
      </c>
      <c r="I30" s="378">
        <v>40.687399999999997</v>
      </c>
      <c r="J30" s="378">
        <v>40.6258319138283</v>
      </c>
      <c r="K30" s="378">
        <v>38.6026582060287</v>
      </c>
      <c r="L30" s="378">
        <v>42.248509563233</v>
      </c>
      <c r="M30" s="378">
        <v>40.438082747137003</v>
      </c>
      <c r="N30" s="378">
        <v>40.934119584209697</v>
      </c>
    </row>
    <row r="31" spans="1:14" ht="13" customHeight="1">
      <c r="A31" s="236" t="s">
        <v>95</v>
      </c>
      <c r="B31" s="840">
        <f t="shared" si="1"/>
        <v>308.32598807087254</v>
      </c>
      <c r="C31" s="378">
        <v>25.454999999999998</v>
      </c>
      <c r="D31" s="378">
        <v>21.3216</v>
      </c>
      <c r="E31" s="378">
        <v>22.84731</v>
      </c>
      <c r="F31" s="378">
        <v>32.141599999999997</v>
      </c>
      <c r="G31" s="378">
        <v>28.647400000000001</v>
      </c>
      <c r="H31" s="378">
        <v>27.472999999999999</v>
      </c>
      <c r="I31" s="378">
        <v>27.87473</v>
      </c>
      <c r="J31" s="378">
        <v>23.250227801897701</v>
      </c>
      <c r="K31" s="378">
        <v>24.390153433007502</v>
      </c>
      <c r="L31" s="378">
        <v>25.0457303686991</v>
      </c>
      <c r="M31" s="378">
        <v>23.106641406689501</v>
      </c>
      <c r="N31" s="378">
        <v>26.772595060578801</v>
      </c>
    </row>
    <row r="32" spans="1:14" ht="13" customHeight="1">
      <c r="A32" s="234" t="s">
        <v>44</v>
      </c>
      <c r="B32" s="840">
        <f t="shared" si="1"/>
        <v>3977.1801689690001</v>
      </c>
      <c r="C32" s="378">
        <v>249.07163400000002</v>
      </c>
      <c r="D32" s="378">
        <v>265.5602877</v>
      </c>
      <c r="E32" s="378">
        <v>272.45994000000002</v>
      </c>
      <c r="F32" s="378">
        <v>297.36468000000002</v>
      </c>
      <c r="G32" s="378">
        <v>296.43769000000003</v>
      </c>
      <c r="H32" s="378">
        <v>356.637089</v>
      </c>
      <c r="I32" s="378">
        <v>365.84055499999999</v>
      </c>
      <c r="J32" s="378">
        <v>357.33179417834003</v>
      </c>
      <c r="K32" s="378">
        <v>388.90036304449188</v>
      </c>
      <c r="L32" s="378">
        <v>372.84492271574197</v>
      </c>
      <c r="M32" s="378">
        <v>385.83895294609204</v>
      </c>
      <c r="N32" s="378">
        <v>368.89226038433503</v>
      </c>
    </row>
    <row r="33" spans="1:14" ht="13" customHeight="1">
      <c r="A33" s="234" t="s">
        <v>45</v>
      </c>
      <c r="B33" s="840">
        <f t="shared" si="1"/>
        <v>2667.5139339690922</v>
      </c>
      <c r="C33" s="378">
        <v>202.75069999999999</v>
      </c>
      <c r="D33" s="378">
        <v>203.12249700000001</v>
      </c>
      <c r="E33" s="378">
        <v>177.87010599999999</v>
      </c>
      <c r="F33" s="378">
        <v>219.42113000000001</v>
      </c>
      <c r="G33" s="378">
        <v>240.38147000000001</v>
      </c>
      <c r="H33" s="378">
        <v>223.130224</v>
      </c>
      <c r="I33" s="378">
        <v>230.4631</v>
      </c>
      <c r="J33" s="378">
        <v>272.30552308029598</v>
      </c>
      <c r="K33" s="378">
        <v>242.429471349419</v>
      </c>
      <c r="L33" s="378">
        <v>224.58485592605982</v>
      </c>
      <c r="M33" s="378">
        <v>216.48452648269699</v>
      </c>
      <c r="N33" s="378">
        <v>214.57033013062099</v>
      </c>
    </row>
    <row r="34" spans="1:14" ht="13" customHeight="1">
      <c r="A34" s="184" t="s">
        <v>46</v>
      </c>
      <c r="B34" s="840">
        <f t="shared" si="1"/>
        <v>39482.252325315523</v>
      </c>
      <c r="C34" s="378">
        <v>2917.618215</v>
      </c>
      <c r="D34" s="378">
        <v>3147.2372429999996</v>
      </c>
      <c r="E34" s="378">
        <v>3165.8458999999998</v>
      </c>
      <c r="F34" s="378">
        <v>3460.0434999999998</v>
      </c>
      <c r="G34" s="378">
        <v>3649.4947000000002</v>
      </c>
      <c r="H34" s="378">
        <v>3342.58709</v>
      </c>
      <c r="I34" s="378">
        <v>3672.8786700000001</v>
      </c>
      <c r="J34" s="378">
        <v>3113.5149684150165</v>
      </c>
      <c r="K34" s="378">
        <v>3047.4563102053785</v>
      </c>
      <c r="L34" s="378">
        <v>3163.711079687434</v>
      </c>
      <c r="M34" s="378">
        <v>3103.2366548964724</v>
      </c>
      <c r="N34" s="378">
        <v>3698.6279941112239</v>
      </c>
    </row>
    <row r="35" spans="1:14" ht="13" customHeight="1">
      <c r="A35" s="184" t="s">
        <v>47</v>
      </c>
      <c r="B35" s="840">
        <f t="shared" si="1"/>
        <v>26003.136020944759</v>
      </c>
      <c r="C35" s="378">
        <v>1951.7018246999999</v>
      </c>
      <c r="D35" s="378">
        <v>1749.3868399999999</v>
      </c>
      <c r="E35" s="378">
        <v>1904.6686</v>
      </c>
      <c r="F35" s="378">
        <v>1906.4561000000001</v>
      </c>
      <c r="G35" s="378">
        <v>1922.411627</v>
      </c>
      <c r="H35" s="378">
        <v>2074.1305470000002</v>
      </c>
      <c r="I35" s="378">
        <v>2220.8422800000003</v>
      </c>
      <c r="J35" s="378">
        <v>2252.209607282362</v>
      </c>
      <c r="K35" s="378">
        <v>2286.9040195895313</v>
      </c>
      <c r="L35" s="378">
        <v>2307.930126472399</v>
      </c>
      <c r="M35" s="378">
        <v>2284.9094973083252</v>
      </c>
      <c r="N35" s="378">
        <v>3141.5849515921418</v>
      </c>
    </row>
    <row r="36" spans="1:14" ht="13" customHeight="1">
      <c r="A36" s="184" t="s">
        <v>48</v>
      </c>
      <c r="B36" s="840">
        <f t="shared" si="1"/>
        <v>15498.822072288087</v>
      </c>
      <c r="C36" s="378">
        <v>881.2287</v>
      </c>
      <c r="D36" s="378">
        <v>584.24254765000001</v>
      </c>
      <c r="E36" s="378">
        <v>989.99072000000001</v>
      </c>
      <c r="F36" s="378">
        <v>1252.0842434000001</v>
      </c>
      <c r="G36" s="378">
        <v>1206.5387700000001</v>
      </c>
      <c r="H36" s="378">
        <v>1366.4215000000002</v>
      </c>
      <c r="I36" s="378">
        <v>1344.3217399999999</v>
      </c>
      <c r="J36" s="378">
        <v>1637.4285835557855</v>
      </c>
      <c r="K36" s="378">
        <v>1306.0002988143249</v>
      </c>
      <c r="L36" s="378">
        <v>1919.2477981528002</v>
      </c>
      <c r="M36" s="378">
        <v>1253.218593238586</v>
      </c>
      <c r="N36" s="378">
        <v>1758.0985774765911</v>
      </c>
    </row>
    <row r="37" spans="1:14" ht="13" customHeight="1" thickBot="1">
      <c r="A37" s="237" t="s">
        <v>49</v>
      </c>
      <c r="B37" s="848">
        <f t="shared" si="1"/>
        <v>9490.9264676484818</v>
      </c>
      <c r="C37" s="379">
        <v>762.69849999999985</v>
      </c>
      <c r="D37" s="379">
        <v>613.33736470000008</v>
      </c>
      <c r="E37" s="379">
        <v>691.33288000000005</v>
      </c>
      <c r="F37" s="379">
        <v>729.84946000000002</v>
      </c>
      <c r="G37" s="379">
        <v>765.47440000000006</v>
      </c>
      <c r="H37" s="379">
        <v>726.94110000000001</v>
      </c>
      <c r="I37" s="379">
        <v>865.14949999999999</v>
      </c>
      <c r="J37" s="379">
        <v>873.36452366734909</v>
      </c>
      <c r="K37" s="379">
        <v>808.75239961888508</v>
      </c>
      <c r="L37" s="379">
        <v>819.05541718224094</v>
      </c>
      <c r="M37" s="379">
        <v>728.81500098015727</v>
      </c>
      <c r="N37" s="379">
        <v>1106.155921499851</v>
      </c>
    </row>
    <row r="38" spans="1:14" ht="9" customHeight="1">
      <c r="A38" s="999" t="s">
        <v>538</v>
      </c>
      <c r="B38" s="1037"/>
      <c r="C38" s="1037"/>
      <c r="D38" s="1037"/>
      <c r="E38" s="1037"/>
      <c r="F38" s="373"/>
    </row>
    <row r="39" spans="1:14" ht="9" customHeight="1">
      <c r="A39" s="999" t="s">
        <v>367</v>
      </c>
      <c r="B39" s="1037"/>
      <c r="C39" s="1037"/>
      <c r="D39" s="1037"/>
      <c r="E39" s="1037"/>
      <c r="F39" s="373"/>
    </row>
    <row r="40" spans="1:14" ht="9" customHeight="1">
      <c r="A40" s="1001" t="s">
        <v>366</v>
      </c>
      <c r="B40" s="1037"/>
      <c r="C40" s="1037"/>
      <c r="D40" s="1037"/>
      <c r="E40" s="1037"/>
      <c r="F40" s="373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53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574</v>
      </c>
      <c r="B4" s="363"/>
    </row>
    <row r="5" spans="1:14" ht="13" customHeight="1">
      <c r="A5" s="370" t="s">
        <v>630</v>
      </c>
      <c r="B5" s="363"/>
    </row>
    <row r="6" spans="1:14" ht="5" customHeight="1" thickBot="1"/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23" t="s">
        <v>90</v>
      </c>
      <c r="B8" s="824">
        <f>('C-51'!B8/'C-50'!B8)*1000</f>
        <v>2.2564990270553311</v>
      </c>
      <c r="C8" s="824">
        <f>('C-51'!C8/'C-50'!C8)*1000</f>
        <v>2.3116357612471496</v>
      </c>
      <c r="D8" s="824">
        <f>('C-51'!D8/'C-50'!D8)*1000</f>
        <v>2.1857512234722285</v>
      </c>
      <c r="E8" s="824">
        <f>('C-51'!E8/'C-50'!E8)*1000</f>
        <v>2.2741411148986432</v>
      </c>
      <c r="F8" s="824">
        <f>('C-51'!F8/'C-50'!F8)*1000</f>
        <v>2.3169816122687124</v>
      </c>
      <c r="G8" s="824">
        <f>('C-51'!G8/'C-50'!G8)*1000</f>
        <v>2.3129478610953997</v>
      </c>
      <c r="H8" s="824">
        <f>('C-51'!H8/'C-50'!H8)*1000</f>
        <v>2.2714878088921666</v>
      </c>
      <c r="I8" s="824">
        <f>('C-51'!I8/'C-50'!I8)*1000</f>
        <v>2.2708481458174212</v>
      </c>
      <c r="J8" s="824">
        <f>('C-51'!J8/'C-50'!J8)*1000</f>
        <v>2.2364578557465071</v>
      </c>
      <c r="K8" s="824">
        <f>('C-51'!K8/'C-50'!K8)*1000</f>
        <v>2.2490658123622747</v>
      </c>
      <c r="L8" s="824">
        <f>('C-51'!L8/'C-50'!L8)*1000</f>
        <v>2.2134691643678837</v>
      </c>
      <c r="M8" s="824">
        <f>('C-51'!M8/'C-50'!M8)*1000</f>
        <v>2.23084151300234</v>
      </c>
      <c r="N8" s="824">
        <f>('C-51'!N8/'C-50'!N8)*1000</f>
        <v>2.208408601173359</v>
      </c>
    </row>
    <row r="9" spans="1:14" ht="13" customHeight="1">
      <c r="A9" s="234" t="s">
        <v>21</v>
      </c>
      <c r="B9" s="828">
        <f>('C-51'!B9/'C-50'!B9)*1000</f>
        <v>2.5177971931538208</v>
      </c>
      <c r="C9" s="380">
        <f>('C-51'!C9/'C-50'!C9)*1000</f>
        <v>1.9548287175868762</v>
      </c>
      <c r="D9" s="380">
        <f>('C-51'!D9/'C-50'!D9)*1000</f>
        <v>1.9122631796568117</v>
      </c>
      <c r="E9" s="380">
        <f>('C-51'!E9/'C-50'!E9)*1000</f>
        <v>2.009151953171664</v>
      </c>
      <c r="F9" s="380">
        <f>('C-51'!F9/'C-50'!F9)*1000</f>
        <v>2.2612961129964804</v>
      </c>
      <c r="G9" s="380">
        <f>('C-51'!G9/'C-50'!G9)*1000</f>
        <v>2.3931065719360567</v>
      </c>
      <c r="H9" s="380">
        <f>('C-51'!H9/'C-50'!H9)*1000</f>
        <v>2.1562603458925262</v>
      </c>
      <c r="I9" s="380">
        <f>('C-51'!I9/'C-50'!I9)*1000</f>
        <v>2.0243083124328201</v>
      </c>
      <c r="J9" s="380">
        <f>('C-51'!J9/'C-50'!J9)*1000</f>
        <v>2.2665245237829033</v>
      </c>
      <c r="K9" s="380">
        <f>('C-51'!K9/'C-50'!K9)*1000</f>
        <v>3.8613905818450807</v>
      </c>
      <c r="L9" s="380">
        <f>('C-51'!L9/'C-50'!L9)*1000</f>
        <v>2.1760914216808231</v>
      </c>
      <c r="M9" s="380">
        <f>('C-51'!M9/'C-50'!M9)*1000</f>
        <v>2.6554242284243328</v>
      </c>
      <c r="N9" s="380">
        <f>('C-51'!N9/'C-50'!N9)*1000</f>
        <v>3.5069787346305277</v>
      </c>
    </row>
    <row r="10" spans="1:14" ht="13" customHeight="1">
      <c r="A10" s="234" t="s">
        <v>22</v>
      </c>
      <c r="B10" s="828">
        <f>('C-51'!B10/'C-50'!B10)*1000</f>
        <v>2.2270642738942996</v>
      </c>
      <c r="C10" s="380">
        <f>('C-51'!C10/'C-50'!C10)*1000</f>
        <v>2.1970166935350335</v>
      </c>
      <c r="D10" s="380">
        <f>('C-51'!D10/'C-50'!D10)*1000</f>
        <v>2.1440678076802322</v>
      </c>
      <c r="E10" s="380">
        <f>('C-51'!E10/'C-50'!E10)*1000</f>
        <v>2.3073084831426689</v>
      </c>
      <c r="F10" s="380">
        <f>('C-51'!F10/'C-50'!F10)*1000</f>
        <v>2.2482701675784993</v>
      </c>
      <c r="G10" s="380">
        <f>('C-51'!G10/'C-50'!G10)*1000</f>
        <v>2.1623753041931115</v>
      </c>
      <c r="H10" s="380">
        <f>('C-51'!H10/'C-50'!H10)*1000</f>
        <v>2.1665180233142491</v>
      </c>
      <c r="I10" s="380">
        <f>('C-51'!I10/'C-50'!I10)*1000</f>
        <v>2.2336886467536656</v>
      </c>
      <c r="J10" s="380">
        <f>('C-51'!J10/'C-50'!J10)*1000</f>
        <v>2.1707943463523529</v>
      </c>
      <c r="K10" s="380">
        <f>('C-51'!K10/'C-50'!K10)*1000</f>
        <v>2.2210502245107011</v>
      </c>
      <c r="L10" s="380">
        <f>('C-51'!L10/'C-50'!L10)*1000</f>
        <v>2.1924736826404687</v>
      </c>
      <c r="M10" s="380">
        <f>('C-51'!M10/'C-50'!M10)*1000</f>
        <v>2.2794483276319659</v>
      </c>
      <c r="N10" s="380">
        <f>('C-51'!N10/'C-50'!N10)*1000</f>
        <v>2.4021570679588944</v>
      </c>
    </row>
    <row r="11" spans="1:14" ht="13" customHeight="1">
      <c r="A11" s="234" t="s">
        <v>23</v>
      </c>
      <c r="B11" s="828">
        <f>('C-51'!B11/'C-50'!B11)*1000</f>
        <v>2.2375419572607642</v>
      </c>
      <c r="C11" s="380">
        <f>('C-51'!C11/'C-50'!C11)*1000</f>
        <v>2.1635958359910714</v>
      </c>
      <c r="D11" s="380">
        <f>('C-51'!D11/'C-50'!D11)*1000</f>
        <v>2.1193064774719832</v>
      </c>
      <c r="E11" s="380">
        <f>('C-51'!E11/'C-50'!E11)*1000</f>
        <v>2.2126640852633295</v>
      </c>
      <c r="F11" s="380">
        <f>('C-51'!F11/'C-50'!F11)*1000</f>
        <v>2.2499142978624831</v>
      </c>
      <c r="G11" s="380">
        <f>('C-51'!G11/'C-50'!G11)*1000</f>
        <v>2.2725484031161383</v>
      </c>
      <c r="H11" s="380">
        <f>('C-51'!H11/'C-50'!H11)*1000</f>
        <v>2.399005872610191</v>
      </c>
      <c r="I11" s="380">
        <f>('C-51'!I11/'C-50'!I11)*1000</f>
        <v>2.2784944540261081</v>
      </c>
      <c r="J11" s="380">
        <f>('C-51'!J11/'C-50'!J11)*1000</f>
        <v>2.1820055933289764</v>
      </c>
      <c r="K11" s="380">
        <f>('C-51'!K11/'C-50'!K11)*1000</f>
        <v>2.2198438054600098</v>
      </c>
      <c r="L11" s="380">
        <f>('C-51'!L11/'C-50'!L11)*1000</f>
        <v>2.2083230882138127</v>
      </c>
      <c r="M11" s="380">
        <f>('C-51'!M11/'C-50'!M11)*1000</f>
        <v>2.277289175394273</v>
      </c>
      <c r="N11" s="380">
        <f>('C-51'!N11/'C-50'!N11)*1000</f>
        <v>2.2830619787154132</v>
      </c>
    </row>
    <row r="12" spans="1:14" ht="13" customHeight="1">
      <c r="A12" s="184" t="s">
        <v>24</v>
      </c>
      <c r="B12" s="828">
        <f>('C-51'!B12/'C-50'!B12)*1000</f>
        <v>2.2640631023004736</v>
      </c>
      <c r="C12" s="380">
        <f>('C-51'!C12/'C-50'!C12)*1000</f>
        <v>2.2399505560098252</v>
      </c>
      <c r="D12" s="380">
        <f>('C-51'!D12/'C-50'!D12)*1000</f>
        <v>2.1657229165303939</v>
      </c>
      <c r="E12" s="380">
        <f>('C-51'!E12/'C-50'!E12)*1000</f>
        <v>2.2888598976979941</v>
      </c>
      <c r="F12" s="380">
        <f>('C-51'!F12/'C-50'!F12)*1000</f>
        <v>2.2445657961902281</v>
      </c>
      <c r="G12" s="380">
        <f>('C-51'!G12/'C-50'!G12)*1000</f>
        <v>2.3221910647620452</v>
      </c>
      <c r="H12" s="380">
        <f>('C-51'!H12/'C-50'!H12)*1000</f>
        <v>2.3022624525134225</v>
      </c>
      <c r="I12" s="380">
        <f>('C-51'!I12/'C-50'!I12)*1000</f>
        <v>2.2901762624455886</v>
      </c>
      <c r="J12" s="380">
        <f>('C-51'!J12/'C-50'!J12)*1000</f>
        <v>2.3194202051899802</v>
      </c>
      <c r="K12" s="380">
        <f>('C-51'!K12/'C-50'!K12)*1000</f>
        <v>2.3191189283945777</v>
      </c>
      <c r="L12" s="380">
        <f>('C-51'!L12/'C-50'!L12)*1000</f>
        <v>2.1781633985109661</v>
      </c>
      <c r="M12" s="380">
        <f>('C-51'!M12/'C-50'!M12)*1000</f>
        <v>2.2931740565604555</v>
      </c>
      <c r="N12" s="380">
        <f>('C-51'!N12/'C-50'!N12)*1000</f>
        <v>2.211937536737008</v>
      </c>
    </row>
    <row r="13" spans="1:14" ht="13" customHeight="1">
      <c r="A13" s="184" t="s">
        <v>25</v>
      </c>
      <c r="B13" s="828">
        <f>('C-51'!B13/'C-50'!B13)*1000</f>
        <v>2.1272102738184318</v>
      </c>
      <c r="C13" s="380">
        <f>('C-51'!C13/'C-50'!C13)*1000</f>
        <v>2.0229304922255147</v>
      </c>
      <c r="D13" s="380">
        <f>('C-51'!D13/'C-50'!D13)*1000</f>
        <v>2.1181985188647316</v>
      </c>
      <c r="E13" s="380">
        <f>('C-51'!E13/'C-50'!E13)*1000</f>
        <v>2.1198573002179901</v>
      </c>
      <c r="F13" s="380">
        <f>('C-51'!F13/'C-50'!F13)*1000</f>
        <v>2.1531342050769564</v>
      </c>
      <c r="G13" s="380">
        <f>('C-51'!G13/'C-50'!G13)*1000</f>
        <v>2.2105965918222052</v>
      </c>
      <c r="H13" s="380">
        <f>('C-51'!H13/'C-50'!H13)*1000</f>
        <v>2.1449138989197007</v>
      </c>
      <c r="I13" s="380">
        <f>('C-51'!I13/'C-50'!I13)*1000</f>
        <v>2.1062679943604321</v>
      </c>
      <c r="J13" s="380">
        <f>('C-51'!J13/'C-50'!J13)*1000</f>
        <v>2.0222923420241865</v>
      </c>
      <c r="K13" s="380">
        <f>('C-51'!K13/'C-50'!K13)*1000</f>
        <v>2.0941905008801687</v>
      </c>
      <c r="L13" s="380">
        <f>('C-51'!L13/'C-50'!L13)*1000</f>
        <v>2.115107248597575</v>
      </c>
      <c r="M13" s="380">
        <f>('C-51'!M13/'C-50'!M13)*1000</f>
        <v>2.2244538463104035</v>
      </c>
      <c r="N13" s="380">
        <f>('C-51'!N13/'C-50'!N13)*1000</f>
        <v>2.1954232246800092</v>
      </c>
    </row>
    <row r="14" spans="1:14" ht="13" customHeight="1">
      <c r="A14" s="236" t="s">
        <v>91</v>
      </c>
      <c r="B14" s="828">
        <f>('C-51'!B14/'C-50'!B14)*1000</f>
        <v>2.1724500275120366</v>
      </c>
      <c r="C14" s="380">
        <f>('C-51'!C14/'C-50'!C14)*1000</f>
        <v>2.0941522303074365</v>
      </c>
      <c r="D14" s="380">
        <f>('C-51'!D14/'C-50'!D14)*1000</f>
        <v>2.1420103928942904</v>
      </c>
      <c r="E14" s="380">
        <f>('C-51'!E14/'C-50'!E14)*1000</f>
        <v>2.1343298925592826</v>
      </c>
      <c r="F14" s="380">
        <f>('C-51'!F14/'C-50'!F14)*1000</f>
        <v>2.2440400039243054</v>
      </c>
      <c r="G14" s="380">
        <f>('C-51'!G14/'C-50'!G14)*1000</f>
        <v>2.2591307589449157</v>
      </c>
      <c r="H14" s="380">
        <f>('C-51'!H14/'C-50'!H14)*1000</f>
        <v>2.1564761966897419</v>
      </c>
      <c r="I14" s="380">
        <f>('C-51'!I14/'C-50'!I14)*1000</f>
        <v>2.1239706628654944</v>
      </c>
      <c r="J14" s="380">
        <f>('C-51'!J14/'C-50'!J14)*1000</f>
        <v>2.047369338323251</v>
      </c>
      <c r="K14" s="380">
        <f>('C-51'!K14/'C-50'!K14)*1000</f>
        <v>2.1351535588490771</v>
      </c>
      <c r="L14" s="380">
        <f>('C-51'!L14/'C-50'!L14)*1000</f>
        <v>2.1446219740341248</v>
      </c>
      <c r="M14" s="380">
        <f>('C-51'!M14/'C-50'!M14)*1000</f>
        <v>2.3208158516662971</v>
      </c>
      <c r="N14" s="380">
        <f>('C-51'!N14/'C-50'!N14)*1000</f>
        <v>2.2570150727004186</v>
      </c>
    </row>
    <row r="15" spans="1:14" ht="13" customHeight="1">
      <c r="A15" s="236" t="s">
        <v>92</v>
      </c>
      <c r="B15" s="828">
        <f>('C-51'!B15/'C-50'!B15)*1000</f>
        <v>2.0543021866094371</v>
      </c>
      <c r="C15" s="380">
        <f>('C-51'!C15/'C-50'!C15)*1000</f>
        <v>1.9971023973525222</v>
      </c>
      <c r="D15" s="380">
        <f>('C-51'!D15/'C-50'!D15)*1000</f>
        <v>2.1055330030880084</v>
      </c>
      <c r="E15" s="380">
        <f>('C-51'!E15/'C-50'!E15)*1000</f>
        <v>2.1614700442684254</v>
      </c>
      <c r="F15" s="380">
        <f>('C-51'!F15/'C-50'!F15)*1000</f>
        <v>2.0156304546119976</v>
      </c>
      <c r="G15" s="380">
        <f>('C-51'!G15/'C-50'!G15)*1000</f>
        <v>2.0878488647886466</v>
      </c>
      <c r="H15" s="380">
        <f>('C-51'!H15/'C-50'!H15)*1000</f>
        <v>2.095412315217696</v>
      </c>
      <c r="I15" s="380">
        <f>('C-51'!I15/'C-50'!I15)*1000</f>
        <v>2.0780881601195391</v>
      </c>
      <c r="J15" s="380">
        <f>('C-51'!J15/'C-50'!J15)*1000</f>
        <v>2.0154282897621649</v>
      </c>
      <c r="K15" s="380">
        <f>('C-51'!K15/'C-50'!K15)*1000</f>
        <v>2.0222347161909053</v>
      </c>
      <c r="L15" s="380">
        <f>('C-51'!L15/'C-50'!L15)*1000</f>
        <v>2.0379253205501966</v>
      </c>
      <c r="M15" s="380">
        <f>('C-51'!M15/'C-50'!M15)*1000</f>
        <v>1.9376603725128292</v>
      </c>
      <c r="N15" s="380">
        <f>('C-51'!N15/'C-50'!N15)*1000</f>
        <v>2.1316107767815775</v>
      </c>
    </row>
    <row r="16" spans="1:14" ht="13" customHeight="1">
      <c r="A16" s="236" t="s">
        <v>93</v>
      </c>
      <c r="B16" s="828">
        <f>('C-51'!B16/'C-50'!B16)*1000</f>
        <v>2.0448329068374393</v>
      </c>
      <c r="C16" s="380">
        <f>('C-51'!C16/'C-50'!C16)*1000</f>
        <v>1.8379603808373959</v>
      </c>
      <c r="D16" s="380">
        <f>('C-51'!D16/'C-50'!D16)*1000</f>
        <v>2.0672911444136717</v>
      </c>
      <c r="E16" s="380">
        <f>('C-51'!E16/'C-50'!E16)*1000</f>
        <v>2.0328155774395706</v>
      </c>
      <c r="F16" s="380">
        <f>('C-51'!F16/'C-50'!F16)*1000</f>
        <v>2.0306566668821793</v>
      </c>
      <c r="G16" s="380">
        <f>('C-51'!G16/'C-50'!G16)*1000</f>
        <v>2.1562314129897544</v>
      </c>
      <c r="H16" s="380">
        <f>('C-51'!H16/'C-50'!H16)*1000</f>
        <v>2.1531170574970346</v>
      </c>
      <c r="I16" s="380">
        <f>('C-51'!I16/'C-50'!I16)*1000</f>
        <v>2.0624153173175293</v>
      </c>
      <c r="J16" s="380">
        <f>('C-51'!J16/'C-50'!J16)*1000</f>
        <v>1.9511696110609682</v>
      </c>
      <c r="K16" s="380">
        <f>('C-51'!K16/'C-50'!K16)*1000</f>
        <v>2.0259825747735687</v>
      </c>
      <c r="L16" s="380">
        <f>('C-51'!L16/'C-50'!L16)*1000</f>
        <v>2.0772154837940326</v>
      </c>
      <c r="M16" s="380">
        <f>('C-51'!M16/'C-50'!M16)*1000</f>
        <v>2.1450387985979891</v>
      </c>
      <c r="N16" s="380">
        <f>('C-51'!N16/'C-50'!N16)*1000</f>
        <v>2.04638639907248</v>
      </c>
    </row>
    <row r="17" spans="1:14" ht="13" customHeight="1">
      <c r="A17" s="234" t="s">
        <v>29</v>
      </c>
      <c r="B17" s="828">
        <f>('C-51'!B17/'C-50'!B17)*1000</f>
        <v>2.1221239809226384</v>
      </c>
      <c r="C17" s="380">
        <f>('C-51'!C17/'C-50'!C17)*1000</f>
        <v>2.0517512008512222</v>
      </c>
      <c r="D17" s="380">
        <f>('C-51'!D17/'C-50'!D17)*1000</f>
        <v>2.1518324650178973</v>
      </c>
      <c r="E17" s="380">
        <f>('C-51'!E17/'C-50'!E17)*1000</f>
        <v>2.0955034313904868</v>
      </c>
      <c r="F17" s="380">
        <f>('C-51'!F17/'C-50'!F17)*1000</f>
        <v>2.1239258402874044</v>
      </c>
      <c r="G17" s="380">
        <f>('C-51'!G17/'C-50'!G17)*1000</f>
        <v>2.0993027530348014</v>
      </c>
      <c r="H17" s="380">
        <f>('C-51'!H17/'C-50'!H17)*1000</f>
        <v>2.0967375484856663</v>
      </c>
      <c r="I17" s="380">
        <f>('C-51'!I17/'C-50'!I17)*1000</f>
        <v>2.1011364856853927</v>
      </c>
      <c r="J17" s="380">
        <f>('C-51'!J17/'C-50'!J17)*1000</f>
        <v>2.0969859811058513</v>
      </c>
      <c r="K17" s="380">
        <f>('C-51'!K17/'C-50'!K17)*1000</f>
        <v>2.192035279373274</v>
      </c>
      <c r="L17" s="380">
        <f>('C-51'!L17/'C-50'!L17)*1000</f>
        <v>2.1632230126226646</v>
      </c>
      <c r="M17" s="380">
        <f>('C-51'!M17/'C-50'!M17)*1000</f>
        <v>2.1505545256548584</v>
      </c>
      <c r="N17" s="380">
        <f>('C-51'!N17/'C-50'!N17)*1000</f>
        <v>2.1332591839848729</v>
      </c>
    </row>
    <row r="18" spans="1:14" ht="13" customHeight="1">
      <c r="A18" s="184" t="s">
        <v>30</v>
      </c>
      <c r="B18" s="828">
        <f>('C-51'!B18/'C-50'!B18)*1000</f>
        <v>2.2844365855680948</v>
      </c>
      <c r="C18" s="380">
        <f>('C-51'!C18/'C-50'!C18)*1000</f>
        <v>2.2582829851278845</v>
      </c>
      <c r="D18" s="380">
        <f>('C-51'!D18/'C-50'!D18)*1000</f>
        <v>2.2309768012243327</v>
      </c>
      <c r="E18" s="380">
        <f>('C-51'!E18/'C-50'!E18)*1000</f>
        <v>2.2361407187708107</v>
      </c>
      <c r="F18" s="380">
        <f>('C-51'!F18/'C-50'!F18)*1000</f>
        <v>2.3531247300834401</v>
      </c>
      <c r="G18" s="380">
        <f>('C-51'!G18/'C-50'!G18)*1000</f>
        <v>2.3574340167653567</v>
      </c>
      <c r="H18" s="380">
        <f>('C-51'!H18/'C-50'!H18)*1000</f>
        <v>2.2945100778874736</v>
      </c>
      <c r="I18" s="380">
        <f>('C-51'!I18/'C-50'!I18)*1000</f>
        <v>2.2809909775243096</v>
      </c>
      <c r="J18" s="380">
        <f>('C-51'!J18/'C-50'!J18)*1000</f>
        <v>2.2130651673443613</v>
      </c>
      <c r="K18" s="380">
        <f>('C-51'!K18/'C-50'!K18)*1000</f>
        <v>2.2820457306500805</v>
      </c>
      <c r="L18" s="380">
        <f>('C-51'!L18/'C-50'!L18)*1000</f>
        <v>2.2610570057975243</v>
      </c>
      <c r="M18" s="380">
        <f>('C-51'!M18/'C-50'!M18)*1000</f>
        <v>2.2086657610015035</v>
      </c>
      <c r="N18" s="380">
        <f>('C-51'!N18/'C-50'!N18)*1000</f>
        <v>2.3864406505916693</v>
      </c>
    </row>
    <row r="19" spans="1:14" ht="13" customHeight="1">
      <c r="A19" s="184" t="s">
        <v>31</v>
      </c>
      <c r="B19" s="828">
        <f>('C-51'!B19/'C-50'!B19)*1000</f>
        <v>2.2652766408590592</v>
      </c>
      <c r="C19" s="380">
        <f>('C-51'!C19/'C-50'!C19)*1000</f>
        <v>2.3814320036860872</v>
      </c>
      <c r="D19" s="380">
        <f>('C-51'!D19/'C-50'!D19)*1000</f>
        <v>2.202916938536295</v>
      </c>
      <c r="E19" s="380">
        <f>('C-51'!E19/'C-50'!E19)*1000</f>
        <v>2.3019242712580694</v>
      </c>
      <c r="F19" s="380">
        <f>('C-51'!F19/'C-50'!F19)*1000</f>
        <v>2.3763390753574525</v>
      </c>
      <c r="G19" s="380">
        <f>('C-51'!G19/'C-50'!G19)*1000</f>
        <v>2.3379242000177438</v>
      </c>
      <c r="H19" s="380">
        <f>('C-51'!H19/'C-50'!H19)*1000</f>
        <v>2.2615497752323561</v>
      </c>
      <c r="I19" s="380">
        <f>('C-51'!I19/'C-50'!I19)*1000</f>
        <v>2.2505128101832486</v>
      </c>
      <c r="J19" s="380">
        <f>('C-51'!J19/'C-50'!J19)*1000</f>
        <v>2.2443265091859375</v>
      </c>
      <c r="K19" s="380">
        <f>('C-51'!K19/'C-50'!K19)*1000</f>
        <v>2.2536705255387646</v>
      </c>
      <c r="L19" s="380">
        <f>('C-51'!L19/'C-50'!L19)*1000</f>
        <v>2.2235188572808307</v>
      </c>
      <c r="M19" s="380">
        <f>('C-51'!M19/'C-50'!M19)*1000</f>
        <v>2.1923158674385266</v>
      </c>
      <c r="N19" s="380">
        <f>('C-51'!N19/'C-50'!N19)*1000</f>
        <v>2.1872835438392499</v>
      </c>
    </row>
    <row r="20" spans="1:14" ht="13" customHeight="1">
      <c r="A20" s="234" t="s">
        <v>32</v>
      </c>
      <c r="B20" s="828">
        <f>('C-51'!B20/'C-50'!B20)*1000</f>
        <v>2.2308956979177079</v>
      </c>
      <c r="C20" s="380">
        <f>('C-51'!C20/'C-50'!C20)*1000</f>
        <v>2.1830792405862089</v>
      </c>
      <c r="D20" s="380">
        <f>('C-51'!D20/'C-50'!D20)*1000</f>
        <v>2.1470948932169338</v>
      </c>
      <c r="E20" s="380">
        <f>('C-51'!E20/'C-50'!E20)*1000</f>
        <v>2.173240645414483</v>
      </c>
      <c r="F20" s="380">
        <f>('C-51'!F20/'C-50'!F20)*1000</f>
        <v>2.2530849445696961</v>
      </c>
      <c r="G20" s="380">
        <f>('C-51'!G20/'C-50'!G20)*1000</f>
        <v>2.3056973450299694</v>
      </c>
      <c r="H20" s="380">
        <f>('C-51'!H20/'C-50'!H20)*1000</f>
        <v>2.2699876387754125</v>
      </c>
      <c r="I20" s="380">
        <f>('C-51'!I20/'C-50'!I20)*1000</f>
        <v>2.2865552278813026</v>
      </c>
      <c r="J20" s="380">
        <f>('C-51'!J20/'C-50'!J20)*1000</f>
        <v>2.1490778115343483</v>
      </c>
      <c r="K20" s="380">
        <f>('C-51'!K20/'C-50'!K20)*1000</f>
        <v>2.2581290114184478</v>
      </c>
      <c r="L20" s="380">
        <f>('C-51'!L20/'C-50'!L20)*1000</f>
        <v>2.2779180943808157</v>
      </c>
      <c r="M20" s="380">
        <f>('C-51'!M20/'C-50'!M20)*1000</f>
        <v>2.257985163323565</v>
      </c>
      <c r="N20" s="380">
        <f>('C-51'!N20/'C-50'!N20)*1000</f>
        <v>2.1956902679012065</v>
      </c>
    </row>
    <row r="21" spans="1:14" ht="13" customHeight="1">
      <c r="A21" s="234" t="s">
        <v>33</v>
      </c>
      <c r="B21" s="828">
        <f>('C-51'!B21/'C-50'!B21)*1000</f>
        <v>2.1179577266555163</v>
      </c>
      <c r="C21" s="380">
        <f>('C-51'!C21/'C-50'!C21)*1000</f>
        <v>2.0956988495871456</v>
      </c>
      <c r="D21" s="380">
        <f>('C-51'!D21/'C-50'!D21)*1000</f>
        <v>2.0509062625836512</v>
      </c>
      <c r="E21" s="380">
        <f>('C-51'!E21/'C-50'!E21)*1000</f>
        <v>2.0756946998419155</v>
      </c>
      <c r="F21" s="380">
        <f>('C-51'!F21/'C-50'!F21)*1000</f>
        <v>2.0715107284383834</v>
      </c>
      <c r="G21" s="380">
        <f>('C-51'!G21/'C-50'!G21)*1000</f>
        <v>2.0647316093780805</v>
      </c>
      <c r="H21" s="380">
        <f>('C-51'!H21/'C-50'!H21)*1000</f>
        <v>2.0919700220743738</v>
      </c>
      <c r="I21" s="380">
        <f>('C-51'!I21/'C-50'!I21)*1000</f>
        <v>2.0382775395556618</v>
      </c>
      <c r="J21" s="380">
        <f>('C-51'!J21/'C-50'!J21)*1000</f>
        <v>2.179088244887204</v>
      </c>
      <c r="K21" s="380">
        <f>('C-51'!K21/'C-50'!K21)*1000</f>
        <v>2.1254599600507023</v>
      </c>
      <c r="L21" s="380">
        <f>('C-51'!L21/'C-50'!L21)*1000</f>
        <v>2.2882658282071775</v>
      </c>
      <c r="M21" s="380">
        <f>('C-51'!M21/'C-50'!M21)*1000</f>
        <v>2.1172077692246218</v>
      </c>
      <c r="N21" s="380">
        <f>('C-51'!N21/'C-50'!N21)*1000</f>
        <v>2.2180966469009027</v>
      </c>
    </row>
    <row r="22" spans="1:14" ht="13" customHeight="1">
      <c r="A22" s="234" t="s">
        <v>34</v>
      </c>
      <c r="B22" s="828">
        <f>('C-51'!B22/'C-50'!B22)*1000</f>
        <v>2.1632853665411655</v>
      </c>
      <c r="C22" s="380">
        <f>('C-51'!C22/'C-50'!C22)*1000</f>
        <v>2.0648683197673585</v>
      </c>
      <c r="D22" s="380">
        <f>('C-51'!D22/'C-50'!D22)*1000</f>
        <v>2.1082770337007624</v>
      </c>
      <c r="E22" s="380">
        <f>('C-51'!E22/'C-50'!E22)*1000</f>
        <v>2.1353433796305366</v>
      </c>
      <c r="F22" s="380">
        <f>('C-51'!F22/'C-50'!F22)*1000</f>
        <v>2.1474308809854814</v>
      </c>
      <c r="G22" s="380">
        <f>('C-51'!G22/'C-50'!G22)*1000</f>
        <v>2.1837240309537087</v>
      </c>
      <c r="H22" s="380">
        <f>('C-51'!H22/'C-50'!H22)*1000</f>
        <v>2.1421578366445919</v>
      </c>
      <c r="I22" s="380">
        <f>('C-51'!I22/'C-50'!I22)*1000</f>
        <v>2.1655706375279107</v>
      </c>
      <c r="J22" s="380">
        <f>('C-51'!J22/'C-50'!J22)*1000</f>
        <v>2.2503682724422416</v>
      </c>
      <c r="K22" s="380">
        <f>('C-51'!K22/'C-50'!K22)*1000</f>
        <v>2.2551025508284042</v>
      </c>
      <c r="L22" s="380">
        <f>('C-51'!L22/'C-50'!L22)*1000</f>
        <v>2.1865325483797471</v>
      </c>
      <c r="M22" s="380">
        <f>('C-51'!M22/'C-50'!M22)*1000</f>
        <v>2.1424501097601678</v>
      </c>
      <c r="N22" s="380">
        <f>('C-51'!N22/'C-50'!N22)*1000</f>
        <v>2.0873442696919904</v>
      </c>
    </row>
    <row r="23" spans="1:14" ht="13" customHeight="1">
      <c r="A23" s="234" t="s">
        <v>35</v>
      </c>
      <c r="B23" s="828">
        <f>('C-51'!B23/'C-50'!B23)*1000</f>
        <v>2.2293591106936819</v>
      </c>
      <c r="C23" s="380">
        <f>('C-51'!C23/'C-50'!C23)*1000</f>
        <v>2.222516050168637</v>
      </c>
      <c r="D23" s="380">
        <f>('C-51'!D23/'C-50'!D23)*1000</f>
        <v>2.0932866193023232</v>
      </c>
      <c r="E23" s="380">
        <f>('C-51'!E23/'C-50'!E23)*1000</f>
        <v>2.2187596412055139</v>
      </c>
      <c r="F23" s="380">
        <f>('C-51'!F23/'C-50'!F23)*1000</f>
        <v>2.1806824843614705</v>
      </c>
      <c r="G23" s="380">
        <f>('C-51'!G23/'C-50'!G23)*1000</f>
        <v>2.2252321769054921</v>
      </c>
      <c r="H23" s="380">
        <f>('C-51'!H23/'C-50'!H23)*1000</f>
        <v>2.2007329618549591</v>
      </c>
      <c r="I23" s="380">
        <f>('C-51'!I23/'C-50'!I23)*1000</f>
        <v>2.2627212141938506</v>
      </c>
      <c r="J23" s="380">
        <f>('C-51'!J23/'C-50'!J23)*1000</f>
        <v>2.2518060012674495</v>
      </c>
      <c r="K23" s="380">
        <f>('C-51'!K23/'C-50'!K23)*1000</f>
        <v>2.3283557410151454</v>
      </c>
      <c r="L23" s="380">
        <f>('C-51'!L23/'C-50'!L23)*1000</f>
        <v>2.2302253147381443</v>
      </c>
      <c r="M23" s="380">
        <f>('C-51'!M23/'C-50'!M23)*1000</f>
        <v>2.2559927798062942</v>
      </c>
      <c r="N23" s="380">
        <f>('C-51'!N23/'C-50'!N23)*1000</f>
        <v>2.3098576394787842</v>
      </c>
    </row>
    <row r="24" spans="1:14" ht="13" customHeight="1">
      <c r="A24" s="234" t="s">
        <v>36</v>
      </c>
      <c r="B24" s="828">
        <f>('C-51'!B24/'C-50'!B24)*1000</f>
        <v>2.0806777498941962</v>
      </c>
      <c r="C24" s="380">
        <f>('C-51'!C24/'C-50'!C24)*1000</f>
        <v>2.0446957298021129</v>
      </c>
      <c r="D24" s="380">
        <f>('C-51'!D24/'C-50'!D24)*1000</f>
        <v>2.0687610930958824</v>
      </c>
      <c r="E24" s="380">
        <f>('C-51'!E24/'C-50'!E24)*1000</f>
        <v>2.1829329915781766</v>
      </c>
      <c r="F24" s="380">
        <f>('C-51'!F24/'C-50'!F24)*1000</f>
        <v>2.034138112138526</v>
      </c>
      <c r="G24" s="380">
        <f>('C-51'!G24/'C-50'!G24)*1000</f>
        <v>2.0272499639089809</v>
      </c>
      <c r="H24" s="380">
        <f>('C-51'!H24/'C-50'!H24)*1000</f>
        <v>2.0093524785438741</v>
      </c>
      <c r="I24" s="380">
        <f>('C-51'!I24/'C-50'!I24)*1000</f>
        <v>2.0343295874309217</v>
      </c>
      <c r="J24" s="380">
        <f>('C-51'!J24/'C-50'!J24)*1000</f>
        <v>2.1772809174067005</v>
      </c>
      <c r="K24" s="380">
        <f>('C-51'!K24/'C-50'!K24)*1000</f>
        <v>2.1626550934122291</v>
      </c>
      <c r="L24" s="380">
        <f>('C-51'!L24/'C-50'!L24)*1000</f>
        <v>2.1694969048474362</v>
      </c>
      <c r="M24" s="380">
        <f>('C-51'!M24/'C-50'!M24)*1000</f>
        <v>1.9038485177176596</v>
      </c>
      <c r="N24" s="380">
        <f>('C-51'!N24/'C-50'!N24)*1000</f>
        <v>2.1918448698519368</v>
      </c>
    </row>
    <row r="25" spans="1:14" ht="13" customHeight="1">
      <c r="A25" s="184" t="s">
        <v>37</v>
      </c>
      <c r="B25" s="828">
        <f>('C-51'!B25/'C-50'!B25)*1000</f>
        <v>2.2503126470408916</v>
      </c>
      <c r="C25" s="380">
        <f>('C-51'!C25/'C-50'!C25)*1000</f>
        <v>2.3304294843577322</v>
      </c>
      <c r="D25" s="380">
        <f>('C-51'!D25/'C-50'!D25)*1000</f>
        <v>2.1724200720663429</v>
      </c>
      <c r="E25" s="380">
        <f>('C-51'!E25/'C-50'!E25)*1000</f>
        <v>2.2060334885202302</v>
      </c>
      <c r="F25" s="380">
        <f>('C-51'!F25/'C-50'!F25)*1000</f>
        <v>2.2839125769211308</v>
      </c>
      <c r="G25" s="380">
        <f>('C-51'!G25/'C-50'!G25)*1000</f>
        <v>2.2655066075481569</v>
      </c>
      <c r="H25" s="380">
        <f>('C-51'!H25/'C-50'!H25)*1000</f>
        <v>2.3005184236803058</v>
      </c>
      <c r="I25" s="380">
        <f>('C-51'!I25/'C-50'!I25)*1000</f>
        <v>2.3323607744850015</v>
      </c>
      <c r="J25" s="380">
        <f>('C-51'!J25/'C-50'!J25)*1000</f>
        <v>2.1855706729182058</v>
      </c>
      <c r="K25" s="380">
        <f>('C-51'!K25/'C-50'!K25)*1000</f>
        <v>2.1358774438602586</v>
      </c>
      <c r="L25" s="380">
        <f>('C-51'!L25/'C-50'!L25)*1000</f>
        <v>2.2072271792517246</v>
      </c>
      <c r="M25" s="380">
        <f>('C-51'!M25/'C-50'!M25)*1000</f>
        <v>2.2986418826094281</v>
      </c>
      <c r="N25" s="380">
        <f>('C-51'!N25/'C-50'!N25)*1000</f>
        <v>2.2804847617575632</v>
      </c>
    </row>
    <row r="26" spans="1:14" ht="13" customHeight="1">
      <c r="A26" s="234" t="s">
        <v>38</v>
      </c>
      <c r="B26" s="828">
        <f>('C-51'!B26/'C-50'!B26)*1000</f>
        <v>2.1204949024965751</v>
      </c>
      <c r="C26" s="380">
        <f>('C-51'!C26/'C-50'!C26)*1000</f>
        <v>1.9608416547788874</v>
      </c>
      <c r="D26" s="380">
        <f>('C-51'!D26/'C-50'!D26)*1000</f>
        <v>1.9143539202219169</v>
      </c>
      <c r="E26" s="380">
        <f>('C-51'!E26/'C-50'!E26)*1000</f>
        <v>2.0330176846858148</v>
      </c>
      <c r="F26" s="380">
        <f>('C-51'!F26/'C-50'!F26)*1000</f>
        <v>1.9994521750208794</v>
      </c>
      <c r="G26" s="380">
        <f>('C-51'!G26/'C-50'!G26)*1000</f>
        <v>1.9324831568816172</v>
      </c>
      <c r="H26" s="380">
        <f>('C-51'!H26/'C-50'!H26)*1000</f>
        <v>2.1078467711119604</v>
      </c>
      <c r="I26" s="380">
        <f>('C-51'!I26/'C-50'!I26)*1000</f>
        <v>2.0026545393296278</v>
      </c>
      <c r="J26" s="380">
        <f>('C-51'!J26/'C-50'!J26)*1000</f>
        <v>2.0968347521574828</v>
      </c>
      <c r="K26" s="380">
        <f>('C-51'!K26/'C-50'!K26)*1000</f>
        <v>2.1462910796204433</v>
      </c>
      <c r="L26" s="380">
        <f>('C-51'!L26/'C-50'!L26)*1000</f>
        <v>2.3925756526331616</v>
      </c>
      <c r="M26" s="380">
        <f>('C-51'!M26/'C-50'!M26)*1000</f>
        <v>2.7290881547014192</v>
      </c>
      <c r="N26" s="380">
        <f>('C-51'!N26/'C-50'!N26)*1000</f>
        <v>2.0935421889558707</v>
      </c>
    </row>
    <row r="27" spans="1:14" ht="13" customHeight="1">
      <c r="A27" s="234" t="s">
        <v>39</v>
      </c>
      <c r="B27" s="828">
        <f>('C-51'!B27/'C-50'!B27)*1000</f>
        <v>2.2491213031419166</v>
      </c>
      <c r="C27" s="380">
        <f>('C-51'!C27/'C-50'!C27)*1000</f>
        <v>2.2318301246798398</v>
      </c>
      <c r="D27" s="380">
        <f>('C-51'!D27/'C-50'!D27)*1000</f>
        <v>2.1263592594162781</v>
      </c>
      <c r="E27" s="380">
        <f>('C-51'!E27/'C-50'!E27)*1000</f>
        <v>2.2668141982475087</v>
      </c>
      <c r="F27" s="380">
        <f>('C-51'!F27/'C-50'!F27)*1000</f>
        <v>2.2931925523993955</v>
      </c>
      <c r="G27" s="380">
        <f>('C-51'!G27/'C-50'!G27)*1000</f>
        <v>2.2625667566989356</v>
      </c>
      <c r="H27" s="380">
        <f>('C-51'!H27/'C-50'!H27)*1000</f>
        <v>2.2846940303053693</v>
      </c>
      <c r="I27" s="380">
        <f>('C-51'!I27/'C-50'!I27)*1000</f>
        <v>2.2900474554115888</v>
      </c>
      <c r="J27" s="380">
        <f>('C-51'!J27/'C-50'!J27)*1000</f>
        <v>2.1773898018968634</v>
      </c>
      <c r="K27" s="380">
        <f>('C-51'!K27/'C-50'!K27)*1000</f>
        <v>2.2184422549675809</v>
      </c>
      <c r="L27" s="380">
        <f>('C-51'!L27/'C-50'!L27)*1000</f>
        <v>2.2097031982334761</v>
      </c>
      <c r="M27" s="380">
        <f>('C-51'!M27/'C-50'!M27)*1000</f>
        <v>2.3147327720285755</v>
      </c>
      <c r="N27" s="380">
        <f>('C-51'!N27/'C-50'!N27)*1000</f>
        <v>2.3100865746589467</v>
      </c>
    </row>
    <row r="28" spans="1:14" ht="13" customHeight="1">
      <c r="A28" s="234" t="s">
        <v>40</v>
      </c>
      <c r="B28" s="828">
        <f>('C-51'!B28/'C-50'!B28)*1000</f>
        <v>2.0952723896634864</v>
      </c>
      <c r="C28" s="380">
        <f>('C-51'!C28/'C-50'!C28)*1000</f>
        <v>2.1296730154028438</v>
      </c>
      <c r="D28" s="380">
        <f>('C-51'!D28/'C-50'!D28)*1000</f>
        <v>2.1876493034670257</v>
      </c>
      <c r="E28" s="380">
        <f>('C-51'!E28/'C-50'!E28)*1000</f>
        <v>2.1330609083352225</v>
      </c>
      <c r="F28" s="380">
        <f>('C-51'!F28/'C-50'!F28)*1000</f>
        <v>2.0200759010288452</v>
      </c>
      <c r="G28" s="380">
        <f>('C-51'!G28/'C-50'!G28)*1000</f>
        <v>2.0263591709998727</v>
      </c>
      <c r="H28" s="380">
        <f>('C-51'!H28/'C-50'!H28)*1000</f>
        <v>2.0500776480929823</v>
      </c>
      <c r="I28" s="380">
        <f>('C-51'!I28/'C-50'!I28)*1000</f>
        <v>2.0309576486677061</v>
      </c>
      <c r="J28" s="380">
        <f>('C-51'!J28/'C-50'!J28)*1000</f>
        <v>2.010669645132972</v>
      </c>
      <c r="K28" s="380">
        <f>('C-51'!K28/'C-50'!K28)*1000</f>
        <v>2.0473345297332277</v>
      </c>
      <c r="L28" s="380">
        <f>('C-51'!L28/'C-50'!L28)*1000</f>
        <v>2.0697337447861415</v>
      </c>
      <c r="M28" s="380">
        <f>('C-51'!M28/'C-50'!M28)*1000</f>
        <v>2.0560281962683873</v>
      </c>
      <c r="N28" s="380">
        <f>('C-51'!N28/'C-50'!N28)*1000</f>
        <v>2.381343130849948</v>
      </c>
    </row>
    <row r="29" spans="1:14" ht="13" customHeight="1">
      <c r="A29" s="184" t="s">
        <v>41</v>
      </c>
      <c r="B29" s="828">
        <f>('C-51'!B29/'C-50'!B29)*1000</f>
        <v>2.0302851907707398</v>
      </c>
      <c r="C29" s="380">
        <f>('C-51'!C29/'C-50'!C29)*1000</f>
        <v>1.8646078948911959</v>
      </c>
      <c r="D29" s="380">
        <f>('C-51'!D29/'C-50'!D29)*1000</f>
        <v>1.9003319522016295</v>
      </c>
      <c r="E29" s="380">
        <f>('C-51'!E29/'C-50'!E29)*1000</f>
        <v>1.9784881435465049</v>
      </c>
      <c r="F29" s="380">
        <f>('C-51'!F29/'C-50'!F29)*1000</f>
        <v>2.0288421537437209</v>
      </c>
      <c r="G29" s="380">
        <f>('C-51'!G29/'C-50'!G29)*1000</f>
        <v>2.0783301218726433</v>
      </c>
      <c r="H29" s="380">
        <f>('C-51'!H29/'C-50'!H29)*1000</f>
        <v>2.0724895365533249</v>
      </c>
      <c r="I29" s="380">
        <f>('C-51'!I29/'C-50'!I29)*1000</f>
        <v>2.0114277583662639</v>
      </c>
      <c r="J29" s="380">
        <f>('C-51'!J29/'C-50'!J29)*1000</f>
        <v>2.2478084917936929</v>
      </c>
      <c r="K29" s="380">
        <f>('C-51'!K29/'C-50'!K29)*1000</f>
        <v>2.0877604291577656</v>
      </c>
      <c r="L29" s="380">
        <f>('C-51'!L29/'C-50'!L29)*1000</f>
        <v>2.0672443474529829</v>
      </c>
      <c r="M29" s="380">
        <f>('C-51'!M29/'C-50'!M29)*1000</f>
        <v>2.0437509408122065</v>
      </c>
      <c r="N29" s="380">
        <f>('C-51'!N29/'C-50'!N29)*1000</f>
        <v>2.0099971207868563</v>
      </c>
    </row>
    <row r="30" spans="1:14" ht="13" customHeight="1">
      <c r="A30" s="236" t="s">
        <v>94</v>
      </c>
      <c r="B30" s="828">
        <f>('C-51'!B30/'C-50'!B30)*1000</f>
        <v>2.0187196465360762</v>
      </c>
      <c r="C30" s="380">
        <f>('C-51'!C30/'C-50'!C30)*1000</f>
        <v>1.8111353919239905</v>
      </c>
      <c r="D30" s="380">
        <f>('C-51'!D30/'C-50'!D30)*1000</f>
        <v>1.8437620190354436</v>
      </c>
      <c r="E30" s="380">
        <f>('C-51'!E30/'C-50'!E30)*1000</f>
        <v>1.9312691023651667</v>
      </c>
      <c r="F30" s="380">
        <f>('C-51'!F30/'C-50'!F30)*1000</f>
        <v>2.0490674721205164</v>
      </c>
      <c r="G30" s="380">
        <f>('C-51'!G30/'C-50'!G30)*1000</f>
        <v>2.0882790850469717</v>
      </c>
      <c r="H30" s="380">
        <f>('C-51'!H30/'C-50'!H30)*1000</f>
        <v>2.0545528579426886</v>
      </c>
      <c r="I30" s="380">
        <f>('C-51'!I30/'C-50'!I30)*1000</f>
        <v>2.0102172398630453</v>
      </c>
      <c r="J30" s="380">
        <f>('C-51'!J30/'C-50'!J30)*1000</f>
        <v>2.1582487761665932</v>
      </c>
      <c r="K30" s="380">
        <f>('C-51'!K30/'C-50'!K30)*1000</f>
        <v>2.1261673658771936</v>
      </c>
      <c r="L30" s="380">
        <f>('C-51'!L30/'C-50'!L30)*1000</f>
        <v>2.0631853980092072</v>
      </c>
      <c r="M30" s="380">
        <f>('C-51'!M30/'C-50'!M30)*1000</f>
        <v>2.0785099367265416</v>
      </c>
      <c r="N30" s="380">
        <f>('C-51'!N30/'C-50'!N30)*1000</f>
        <v>2.0305782576642319</v>
      </c>
    </row>
    <row r="31" spans="1:14" ht="13" customHeight="1">
      <c r="A31" s="236" t="s">
        <v>95</v>
      </c>
      <c r="B31" s="828">
        <f>('C-51'!B31/'C-50'!B31)*1000</f>
        <v>2.0487662147726966</v>
      </c>
      <c r="C31" s="380">
        <f>('C-51'!C31/'C-50'!C31)*1000</f>
        <v>1.950873697118332</v>
      </c>
      <c r="D31" s="380">
        <f>('C-51'!D31/'C-50'!D31)*1000</f>
        <v>1.9982006297795774</v>
      </c>
      <c r="E31" s="380">
        <f>('C-51'!E31/'C-50'!E31)*1000</f>
        <v>2.0694464824325425</v>
      </c>
      <c r="F31" s="380">
        <f>('C-51'!F31/'C-50'!F31)*1000</f>
        <v>1.9988184300044152</v>
      </c>
      <c r="G31" s="380">
        <f>('C-51'!G31/'C-50'!G31)*1000</f>
        <v>2.0647965288088681</v>
      </c>
      <c r="H31" s="380">
        <f>('C-51'!H31/'C-50'!H31)*1000</f>
        <v>2.0994192266544398</v>
      </c>
      <c r="I31" s="380">
        <f>('C-51'!I31/'C-50'!I31)*1000</f>
        <v>2.0131973133034813</v>
      </c>
      <c r="J31" s="380">
        <f>('C-51'!J31/'C-50'!J31)*1000</f>
        <v>2.4235342470999321</v>
      </c>
      <c r="K31" s="380">
        <f>('C-51'!K31/'C-50'!K31)*1000</f>
        <v>2.0297303391240904</v>
      </c>
      <c r="L31" s="380">
        <f>('C-51'!L31/'C-50'!L31)*1000</f>
        <v>2.0741275180210761</v>
      </c>
      <c r="M31" s="380">
        <f>('C-51'!M31/'C-50'!M31)*1000</f>
        <v>1.9856385107318792</v>
      </c>
      <c r="N31" s="380">
        <f>('C-51'!N31/'C-50'!N31)*1000</f>
        <v>1.979323753803123</v>
      </c>
    </row>
    <row r="32" spans="1:14" ht="13" customHeight="1">
      <c r="A32" s="234" t="s">
        <v>44</v>
      </c>
      <c r="B32" s="828">
        <f>('C-51'!B32/'C-50'!B32)*1000</f>
        <v>2.1555497204673011</v>
      </c>
      <c r="C32" s="380">
        <f>('C-51'!C32/'C-50'!C32)*1000</f>
        <v>2.1291085447582576</v>
      </c>
      <c r="D32" s="380">
        <f>('C-51'!D32/'C-50'!D32)*1000</f>
        <v>2.1722651844083947</v>
      </c>
      <c r="E32" s="380">
        <f>('C-51'!E32/'C-50'!E32)*1000</f>
        <v>2.1409337572350631</v>
      </c>
      <c r="F32" s="380">
        <f>('C-51'!F32/'C-50'!F32)*1000</f>
        <v>2.1350962774260349</v>
      </c>
      <c r="G32" s="380">
        <f>('C-51'!G32/'C-50'!G32)*1000</f>
        <v>2.131266215227356</v>
      </c>
      <c r="H32" s="380">
        <f>('C-51'!H32/'C-50'!H32)*1000</f>
        <v>2.1612273294710813</v>
      </c>
      <c r="I32" s="380">
        <f>('C-51'!I32/'C-50'!I32)*1000</f>
        <v>2.1370514471106272</v>
      </c>
      <c r="J32" s="380">
        <f>('C-51'!J32/'C-50'!J32)*1000</f>
        <v>2.2093091795360862</v>
      </c>
      <c r="K32" s="380">
        <f>('C-51'!K32/'C-50'!K32)*1000</f>
        <v>2.1659392574238154</v>
      </c>
      <c r="L32" s="380">
        <f>('C-51'!L32/'C-50'!L32)*1000</f>
        <v>2.1309988152057122</v>
      </c>
      <c r="M32" s="380">
        <f>('C-51'!M32/'C-50'!M32)*1000</f>
        <v>2.2132689253632862</v>
      </c>
      <c r="N32" s="380">
        <f>('C-51'!N32/'C-50'!N32)*1000</f>
        <v>2.1269438074096545</v>
      </c>
    </row>
    <row r="33" spans="1:14" ht="13" customHeight="1">
      <c r="A33" s="234" t="s">
        <v>45</v>
      </c>
      <c r="B33" s="828">
        <f>('C-51'!B33/'C-50'!B33)*1000</f>
        <v>2.0631264739944108</v>
      </c>
      <c r="C33" s="380">
        <f>('C-51'!C33/'C-50'!C33)*1000</f>
        <v>1.9044598491466358</v>
      </c>
      <c r="D33" s="380">
        <f>('C-51'!D33/'C-50'!D33)*1000</f>
        <v>1.9010683269924613</v>
      </c>
      <c r="E33" s="380">
        <f>('C-51'!E33/'C-50'!E33)*1000</f>
        <v>1.9997448575771477</v>
      </c>
      <c r="F33" s="380">
        <f>('C-51'!F33/'C-50'!F33)*1000</f>
        <v>2.0086998354013446</v>
      </c>
      <c r="G33" s="380">
        <f>('C-51'!G33/'C-50'!G33)*1000</f>
        <v>2.0091376841816686</v>
      </c>
      <c r="H33" s="380">
        <f>('C-51'!H33/'C-50'!H33)*1000</f>
        <v>2.0647320468522423</v>
      </c>
      <c r="I33" s="380">
        <f>('C-51'!I33/'C-50'!I33)*1000</f>
        <v>2.1246125764015007</v>
      </c>
      <c r="J33" s="380">
        <f>('C-51'!J33/'C-50'!J33)*1000</f>
        <v>2.2064952545325602</v>
      </c>
      <c r="K33" s="380">
        <f>('C-51'!K33/'C-50'!K33)*1000</f>
        <v>2.177771645923785</v>
      </c>
      <c r="L33" s="380">
        <f>('C-51'!L33/'C-50'!L33)*1000</f>
        <v>2.1295143697248333</v>
      </c>
      <c r="M33" s="380">
        <f>('C-51'!M33/'C-50'!M33)*1000</f>
        <v>2.1035764214387167</v>
      </c>
      <c r="N33" s="380">
        <f>('C-51'!N33/'C-50'!N33)*1000</f>
        <v>2.1001887421276995</v>
      </c>
    </row>
    <row r="34" spans="1:14" ht="13" customHeight="1">
      <c r="A34" s="184" t="s">
        <v>46</v>
      </c>
      <c r="B34" s="828">
        <f>('C-51'!B34/'C-50'!B34)*1000</f>
        <v>2.2296872357651418</v>
      </c>
      <c r="C34" s="380">
        <f>('C-51'!C34/'C-50'!C34)*1000</f>
        <v>2.1662239965276484</v>
      </c>
      <c r="D34" s="380">
        <f>('C-51'!D34/'C-50'!D34)*1000</f>
        <v>2.238099976877705</v>
      </c>
      <c r="E34" s="380">
        <f>('C-51'!E34/'C-50'!E34)*1000</f>
        <v>2.2264287708544459</v>
      </c>
      <c r="F34" s="380">
        <f>('C-51'!F34/'C-50'!F34)*1000</f>
        <v>2.2845608610916641</v>
      </c>
      <c r="G34" s="380">
        <f>('C-51'!G34/'C-50'!G34)*1000</f>
        <v>2.2129894635595386</v>
      </c>
      <c r="H34" s="380">
        <f>('C-51'!H34/'C-50'!H34)*1000</f>
        <v>2.2595289067504378</v>
      </c>
      <c r="I34" s="380">
        <f>('C-51'!I34/'C-50'!I34)*1000</f>
        <v>2.3483303893517182</v>
      </c>
      <c r="J34" s="380">
        <f>('C-51'!J34/'C-50'!J34)*1000</f>
        <v>2.1772143392762606</v>
      </c>
      <c r="K34" s="380">
        <f>('C-51'!K34/'C-50'!K34)*1000</f>
        <v>2.2095367812945024</v>
      </c>
      <c r="L34" s="380">
        <f>('C-51'!L34/'C-50'!L34)*1000</f>
        <v>2.1819600713942302</v>
      </c>
      <c r="M34" s="380">
        <f>('C-51'!M34/'C-50'!M34)*1000</f>
        <v>2.2397297680362875</v>
      </c>
      <c r="N34" s="380">
        <f>('C-51'!N34/'C-50'!N34)*1000</f>
        <v>2.2006037649942503</v>
      </c>
    </row>
    <row r="35" spans="1:14" ht="13" customHeight="1">
      <c r="A35" s="184" t="s">
        <v>47</v>
      </c>
      <c r="B35" s="828">
        <f>('C-51'!B35/'C-50'!B35)*1000</f>
        <v>2.2205377381152918</v>
      </c>
      <c r="C35" s="380">
        <f>('C-51'!C35/'C-50'!C35)*1000</f>
        <v>2.2806249594811718</v>
      </c>
      <c r="D35" s="380">
        <f>('C-51'!D35/'C-50'!D35)*1000</f>
        <v>2.1824665550765059</v>
      </c>
      <c r="E35" s="380">
        <f>('C-51'!E35/'C-50'!E35)*1000</f>
        <v>2.2329180477313297</v>
      </c>
      <c r="F35" s="380">
        <f>('C-51'!F35/'C-50'!F35)*1000</f>
        <v>2.2396883560191441</v>
      </c>
      <c r="G35" s="380">
        <f>('C-51'!G35/'C-50'!G35)*1000</f>
        <v>2.229640218689918</v>
      </c>
      <c r="H35" s="380">
        <f>('C-51'!H35/'C-50'!H35)*1000</f>
        <v>2.2508355424280757</v>
      </c>
      <c r="I35" s="380">
        <f>('C-51'!I35/'C-50'!I35)*1000</f>
        <v>2.3373249736545509</v>
      </c>
      <c r="J35" s="380">
        <f>('C-51'!J35/'C-50'!J35)*1000</f>
        <v>2.1828777388852472</v>
      </c>
      <c r="K35" s="380">
        <f>('C-51'!K35/'C-50'!K35)*1000</f>
        <v>2.2181537403771943</v>
      </c>
      <c r="L35" s="380">
        <f>('C-51'!L35/'C-50'!L35)*1000</f>
        <v>2.1870635931050155</v>
      </c>
      <c r="M35" s="380">
        <f>('C-51'!M35/'C-50'!M35)*1000</f>
        <v>2.2620467320236886</v>
      </c>
      <c r="N35" s="380">
        <f>('C-51'!N35/'C-50'!N35)*1000</f>
        <v>2.1130606164813206</v>
      </c>
    </row>
    <row r="36" spans="1:14" ht="13" customHeight="1">
      <c r="A36" s="184" t="s">
        <v>48</v>
      </c>
      <c r="B36" s="828">
        <f>('C-51'!B36/'C-50'!B36)*1000</f>
        <v>2.1807274991930914</v>
      </c>
      <c r="C36" s="380">
        <f>('C-51'!C36/'C-50'!C36)*1000</f>
        <v>2.237325198793529</v>
      </c>
      <c r="D36" s="380">
        <f>('C-51'!D36/'C-50'!D36)*1000</f>
        <v>2.1588248292224916</v>
      </c>
      <c r="E36" s="380">
        <f>('C-51'!E36/'C-50'!E36)*1000</f>
        <v>2.2169960541579146</v>
      </c>
      <c r="F36" s="380">
        <f>('C-51'!F36/'C-50'!F36)*1000</f>
        <v>2.2036109392418051</v>
      </c>
      <c r="G36" s="380">
        <f>('C-51'!G36/'C-50'!G36)*1000</f>
        <v>2.2424353831365358</v>
      </c>
      <c r="H36" s="380">
        <f>('C-51'!H36/'C-50'!H36)*1000</f>
        <v>2.2136180729740511</v>
      </c>
      <c r="I36" s="380">
        <f>('C-51'!I36/'C-50'!I36)*1000</f>
        <v>2.2439492801884997</v>
      </c>
      <c r="J36" s="380">
        <f>('C-51'!J36/'C-50'!J36)*1000</f>
        <v>2.0915665383469717</v>
      </c>
      <c r="K36" s="380">
        <f>('C-51'!K36/'C-50'!K36)*1000</f>
        <v>2.1113973201572547</v>
      </c>
      <c r="L36" s="380">
        <f>('C-51'!L36/'C-50'!L36)*1000</f>
        <v>2.191393704866019</v>
      </c>
      <c r="M36" s="380">
        <f>('C-51'!M36/'C-50'!M36)*1000</f>
        <v>2.2659760114462038</v>
      </c>
      <c r="N36" s="380">
        <f>('C-51'!N36/'C-50'!N36)*1000</f>
        <v>2.0849688490533382</v>
      </c>
    </row>
    <row r="37" spans="1:14" ht="13" customHeight="1" thickBot="1">
      <c r="A37" s="237" t="s">
        <v>49</v>
      </c>
      <c r="B37" s="829">
        <f>('C-51'!B37/'C-50'!B37)*1000</f>
        <v>2.205602096966909</v>
      </c>
      <c r="C37" s="381">
        <f>('C-51'!C37/'C-50'!C37)*1000</f>
        <v>2.1873147539789439</v>
      </c>
      <c r="D37" s="381">
        <f>('C-51'!D37/'C-50'!D37)*1000</f>
        <v>2.2049836306206942</v>
      </c>
      <c r="E37" s="381">
        <f>('C-51'!E37/'C-50'!E37)*1000</f>
        <v>2.2927347014578885</v>
      </c>
      <c r="F37" s="381">
        <f>('C-51'!F37/'C-50'!F37)*1000</f>
        <v>2.2125674896488086</v>
      </c>
      <c r="G37" s="381">
        <f>('C-51'!G37/'C-50'!G37)*1000</f>
        <v>2.2874139912540472</v>
      </c>
      <c r="H37" s="381">
        <f>('C-51'!H37/'C-50'!H37)*1000</f>
        <v>2.2589855556156344</v>
      </c>
      <c r="I37" s="381">
        <f>('C-51'!I37/'C-50'!I37)*1000</f>
        <v>2.3337384075055163</v>
      </c>
      <c r="J37" s="381">
        <f>('C-51'!J37/'C-50'!J37)*1000</f>
        <v>2.1781236320256423</v>
      </c>
      <c r="K37" s="381">
        <f>('C-51'!K37/'C-50'!K37)*1000</f>
        <v>2.2099987986811898</v>
      </c>
      <c r="L37" s="381">
        <f>('C-51'!L37/'C-50'!L37)*1000</f>
        <v>2.1938473161782728</v>
      </c>
      <c r="M37" s="381">
        <f>('C-51'!M37/'C-50'!M37)*1000</f>
        <v>2.1341557555542083</v>
      </c>
      <c r="N37" s="381">
        <f>('C-51'!N37/'C-50'!N37)*1000</f>
        <v>2.0640072940040683</v>
      </c>
    </row>
    <row r="38" spans="1:14" ht="9" customHeight="1">
      <c r="A38" s="999" t="s">
        <v>538</v>
      </c>
      <c r="B38" s="1042"/>
      <c r="C38" s="1037"/>
      <c r="D38" s="1037"/>
      <c r="E38" s="1037"/>
      <c r="F38" s="373"/>
    </row>
    <row r="39" spans="1:14" ht="9" customHeight="1">
      <c r="A39" s="999" t="s">
        <v>367</v>
      </c>
      <c r="B39" s="1037"/>
      <c r="C39" s="1037"/>
      <c r="D39" s="1037"/>
      <c r="E39" s="1037"/>
      <c r="F39" s="373"/>
    </row>
    <row r="40" spans="1:14" ht="9" customHeight="1">
      <c r="A40" s="1001" t="s">
        <v>366</v>
      </c>
      <c r="B40" s="1039"/>
      <c r="C40" s="1037"/>
      <c r="D40" s="1037"/>
      <c r="E40" s="1037"/>
      <c r="F40" s="373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4">
    <tabColor theme="9" tint="0.59999389629810485"/>
  </sheetPr>
  <dimension ref="A4:O6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242" customWidth="1"/>
    <col min="3" max="14" width="9" style="242" customWidth="1"/>
    <col min="15" max="16384" width="7" style="180"/>
  </cols>
  <sheetData>
    <row r="4" spans="1:15" ht="13" customHeight="1">
      <c r="A4" s="367" t="s">
        <v>444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</row>
    <row r="5" spans="1:15" ht="13" customHeight="1">
      <c r="A5" s="370" t="s">
        <v>238</v>
      </c>
      <c r="B5" s="363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</row>
    <row r="6" spans="1:15" ht="5" customHeight="1" thickBot="1"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</row>
    <row r="7" spans="1:15" ht="15" customHeight="1">
      <c r="A7" s="797" t="s">
        <v>18</v>
      </c>
      <c r="B7" s="803" t="s">
        <v>106</v>
      </c>
      <c r="C7" s="804" t="s">
        <v>55</v>
      </c>
      <c r="D7" s="804" t="s">
        <v>56</v>
      </c>
      <c r="E7" s="804" t="s">
        <v>57</v>
      </c>
      <c r="F7" s="804" t="s">
        <v>58</v>
      </c>
      <c r="G7" s="804" t="s">
        <v>59</v>
      </c>
      <c r="H7" s="804" t="s">
        <v>60</v>
      </c>
      <c r="I7" s="804" t="s">
        <v>61</v>
      </c>
      <c r="J7" s="804" t="s">
        <v>62</v>
      </c>
      <c r="K7" s="804" t="s">
        <v>63</v>
      </c>
      <c r="L7" s="804" t="s">
        <v>64</v>
      </c>
      <c r="M7" s="804" t="s">
        <v>65</v>
      </c>
      <c r="N7" s="804" t="s">
        <v>66</v>
      </c>
    </row>
    <row r="8" spans="1:15" ht="15" customHeight="1">
      <c r="A8" s="807" t="s">
        <v>96</v>
      </c>
      <c r="B8" s="812">
        <f t="shared" ref="B8:B37" si="0">SUM(C8:N8)</f>
        <v>2576571.6222129799</v>
      </c>
      <c r="C8" s="812">
        <f t="shared" ref="C8:N8" si="1">(C9+C10+C11+C12+C13+C17+C18+C19+C20+C21+C22+C23+C24+C25+C26+C27+C28+C29+C32+C33+C34+C35+C36+C37)</f>
        <v>185408</v>
      </c>
      <c r="D8" s="812">
        <f t="shared" si="1"/>
        <v>193956.76</v>
      </c>
      <c r="E8" s="812">
        <f t="shared" si="1"/>
        <v>204600.28759999998</v>
      </c>
      <c r="F8" s="812">
        <f t="shared" si="1"/>
        <v>228104.1</v>
      </c>
      <c r="G8" s="812">
        <f t="shared" si="1"/>
        <v>238346.20320615999</v>
      </c>
      <c r="H8" s="812">
        <f t="shared" si="1"/>
        <v>242261.97140682</v>
      </c>
      <c r="I8" s="812">
        <f t="shared" si="1"/>
        <v>234251</v>
      </c>
      <c r="J8" s="812">
        <f t="shared" si="1"/>
        <v>228190</v>
      </c>
      <c r="K8" s="812">
        <f t="shared" si="1"/>
        <v>214400</v>
      </c>
      <c r="L8" s="812">
        <f t="shared" si="1"/>
        <v>201518</v>
      </c>
      <c r="M8" s="812">
        <f t="shared" si="1"/>
        <v>201845.3</v>
      </c>
      <c r="N8" s="812">
        <f t="shared" si="1"/>
        <v>203690</v>
      </c>
      <c r="O8" s="207"/>
    </row>
    <row r="9" spans="1:15" ht="13" customHeight="1">
      <c r="A9" s="255" t="s">
        <v>21</v>
      </c>
      <c r="B9" s="840">
        <f t="shared" si="0"/>
        <v>2324</v>
      </c>
      <c r="C9" s="378">
        <v>188</v>
      </c>
      <c r="D9" s="378">
        <v>192</v>
      </c>
      <c r="E9" s="378">
        <v>196</v>
      </c>
      <c r="F9" s="378">
        <v>193</v>
      </c>
      <c r="G9" s="378">
        <v>189</v>
      </c>
      <c r="H9" s="378">
        <v>191</v>
      </c>
      <c r="I9" s="378">
        <v>180</v>
      </c>
      <c r="J9" s="378">
        <v>199</v>
      </c>
      <c r="K9" s="378">
        <v>203</v>
      </c>
      <c r="L9" s="378">
        <v>189</v>
      </c>
      <c r="M9" s="378">
        <v>206</v>
      </c>
      <c r="N9" s="378">
        <v>198</v>
      </c>
      <c r="O9" s="207"/>
    </row>
    <row r="10" spans="1:15" ht="13" customHeight="1">
      <c r="A10" s="255" t="s">
        <v>22</v>
      </c>
      <c r="B10" s="840">
        <f t="shared" si="0"/>
        <v>110536.07461298</v>
      </c>
      <c r="C10" s="378">
        <v>8425</v>
      </c>
      <c r="D10" s="378">
        <v>8157</v>
      </c>
      <c r="E10" s="378">
        <v>9024</v>
      </c>
      <c r="F10" s="378">
        <v>10890</v>
      </c>
      <c r="G10" s="378">
        <v>10256.103206160002</v>
      </c>
      <c r="H10" s="378">
        <v>11354.971406819999</v>
      </c>
      <c r="I10" s="378">
        <v>10989</v>
      </c>
      <c r="J10" s="378">
        <v>10622</v>
      </c>
      <c r="K10" s="378">
        <v>9862</v>
      </c>
      <c r="L10" s="378">
        <v>6593</v>
      </c>
      <c r="M10" s="378">
        <v>6671</v>
      </c>
      <c r="N10" s="378">
        <v>7692</v>
      </c>
      <c r="O10" s="207"/>
    </row>
    <row r="11" spans="1:15" ht="13" customHeight="1">
      <c r="A11" s="255" t="s">
        <v>23</v>
      </c>
      <c r="B11" s="840">
        <f t="shared" si="0"/>
        <v>27955.247600000002</v>
      </c>
      <c r="C11" s="378">
        <v>2310</v>
      </c>
      <c r="D11" s="378">
        <v>2447.56</v>
      </c>
      <c r="E11" s="378">
        <v>2485.2876000000001</v>
      </c>
      <c r="F11" s="378">
        <v>2247.3000000000002</v>
      </c>
      <c r="G11" s="378">
        <v>2376.1</v>
      </c>
      <c r="H11" s="378">
        <v>2397</v>
      </c>
      <c r="I11" s="378">
        <v>1923</v>
      </c>
      <c r="J11" s="378">
        <v>1897</v>
      </c>
      <c r="K11" s="378">
        <v>1984</v>
      </c>
      <c r="L11" s="378">
        <v>2597</v>
      </c>
      <c r="M11" s="378">
        <v>2581</v>
      </c>
      <c r="N11" s="378">
        <v>2710</v>
      </c>
      <c r="O11" s="207"/>
    </row>
    <row r="12" spans="1:15" ht="13" customHeight="1">
      <c r="A12" s="178" t="s">
        <v>24</v>
      </c>
      <c r="B12" s="840">
        <f t="shared" si="0"/>
        <v>196709</v>
      </c>
      <c r="C12" s="378">
        <v>15354</v>
      </c>
      <c r="D12" s="378">
        <v>15926</v>
      </c>
      <c r="E12" s="378">
        <v>15759</v>
      </c>
      <c r="F12" s="378">
        <v>16709</v>
      </c>
      <c r="G12" s="378">
        <v>16885</v>
      </c>
      <c r="H12" s="378">
        <v>17312</v>
      </c>
      <c r="I12" s="378">
        <v>16889</v>
      </c>
      <c r="J12" s="378">
        <v>16755</v>
      </c>
      <c r="K12" s="378">
        <v>16375</v>
      </c>
      <c r="L12" s="378">
        <v>16335</v>
      </c>
      <c r="M12" s="378">
        <v>16159</v>
      </c>
      <c r="N12" s="378">
        <v>16251</v>
      </c>
      <c r="O12" s="207"/>
    </row>
    <row r="13" spans="1:15" ht="13" customHeight="1">
      <c r="A13" s="256" t="s">
        <v>25</v>
      </c>
      <c r="B13" s="840">
        <f t="shared" si="0"/>
        <v>83113.3</v>
      </c>
      <c r="C13" s="378">
        <v>7067</v>
      </c>
      <c r="D13" s="378">
        <v>7487.3</v>
      </c>
      <c r="E13" s="378">
        <v>6472</v>
      </c>
      <c r="F13" s="378">
        <v>5590</v>
      </c>
      <c r="G13" s="378">
        <v>5757</v>
      </c>
      <c r="H13" s="378">
        <v>7082</v>
      </c>
      <c r="I13" s="378">
        <v>6938</v>
      </c>
      <c r="J13" s="378">
        <v>7292</v>
      </c>
      <c r="K13" s="378">
        <v>7526</v>
      </c>
      <c r="L13" s="378">
        <v>6627</v>
      </c>
      <c r="M13" s="378">
        <v>7522</v>
      </c>
      <c r="N13" s="378">
        <v>7753</v>
      </c>
      <c r="O13" s="207"/>
    </row>
    <row r="14" spans="1:15" ht="13" customHeight="1">
      <c r="A14" s="191" t="s">
        <v>97</v>
      </c>
      <c r="B14" s="840">
        <f t="shared" si="0"/>
        <v>57613</v>
      </c>
      <c r="C14" s="378">
        <v>4836</v>
      </c>
      <c r="D14" s="378">
        <v>5341</v>
      </c>
      <c r="E14" s="378">
        <v>5101</v>
      </c>
      <c r="F14" s="378">
        <v>4299</v>
      </c>
      <c r="G14" s="378">
        <v>4071</v>
      </c>
      <c r="H14" s="378">
        <v>4560</v>
      </c>
      <c r="I14" s="378">
        <v>4727</v>
      </c>
      <c r="J14" s="378">
        <v>4876</v>
      </c>
      <c r="K14" s="378">
        <v>5016</v>
      </c>
      <c r="L14" s="378">
        <v>4267</v>
      </c>
      <c r="M14" s="378">
        <v>5081</v>
      </c>
      <c r="N14" s="378">
        <v>5438</v>
      </c>
      <c r="O14" s="207"/>
    </row>
    <row r="15" spans="1:15" ht="13" customHeight="1">
      <c r="A15" s="191" t="s">
        <v>98</v>
      </c>
      <c r="B15" s="840">
        <f t="shared" si="0"/>
        <v>21248.2</v>
      </c>
      <c r="C15" s="378">
        <v>1917</v>
      </c>
      <c r="D15" s="378">
        <v>1816.2</v>
      </c>
      <c r="E15" s="378">
        <v>1097</v>
      </c>
      <c r="F15" s="378">
        <v>917</v>
      </c>
      <c r="G15" s="378">
        <v>1106</v>
      </c>
      <c r="H15" s="378">
        <v>2025</v>
      </c>
      <c r="I15" s="378">
        <v>1886</v>
      </c>
      <c r="J15" s="378">
        <v>2102</v>
      </c>
      <c r="K15" s="378">
        <v>2183</v>
      </c>
      <c r="L15" s="378">
        <v>2038</v>
      </c>
      <c r="M15" s="378">
        <v>2147</v>
      </c>
      <c r="N15" s="378">
        <v>2014</v>
      </c>
      <c r="O15" s="207"/>
    </row>
    <row r="16" spans="1:15" ht="13" customHeight="1">
      <c r="A16" s="191" t="s">
        <v>99</v>
      </c>
      <c r="B16" s="840">
        <f t="shared" si="0"/>
        <v>4252.1000000000004</v>
      </c>
      <c r="C16" s="378">
        <v>314</v>
      </c>
      <c r="D16" s="378">
        <v>330.1</v>
      </c>
      <c r="E16" s="378">
        <v>274</v>
      </c>
      <c r="F16" s="378">
        <v>374</v>
      </c>
      <c r="G16" s="378">
        <v>580</v>
      </c>
      <c r="H16" s="378">
        <v>497</v>
      </c>
      <c r="I16" s="378">
        <v>325</v>
      </c>
      <c r="J16" s="378">
        <v>314</v>
      </c>
      <c r="K16" s="378">
        <v>327</v>
      </c>
      <c r="L16" s="378">
        <v>322</v>
      </c>
      <c r="M16" s="378">
        <v>294</v>
      </c>
      <c r="N16" s="378">
        <v>301</v>
      </c>
      <c r="O16" s="207"/>
    </row>
    <row r="17" spans="1:15" ht="13" customHeight="1">
      <c r="A17" s="255" t="s">
        <v>29</v>
      </c>
      <c r="B17" s="840">
        <f t="shared" si="0"/>
        <v>3190</v>
      </c>
      <c r="C17" s="378">
        <v>273</v>
      </c>
      <c r="D17" s="378">
        <v>233</v>
      </c>
      <c r="E17" s="378">
        <v>220</v>
      </c>
      <c r="F17" s="378">
        <v>182</v>
      </c>
      <c r="G17" s="378">
        <v>218</v>
      </c>
      <c r="H17" s="378">
        <v>243</v>
      </c>
      <c r="I17" s="378">
        <v>263</v>
      </c>
      <c r="J17" s="378">
        <v>250</v>
      </c>
      <c r="K17" s="378">
        <v>277</v>
      </c>
      <c r="L17" s="378">
        <v>265</v>
      </c>
      <c r="M17" s="378">
        <v>283</v>
      </c>
      <c r="N17" s="378">
        <v>483</v>
      </c>
      <c r="O17" s="207"/>
    </row>
    <row r="18" spans="1:15" ht="13" customHeight="1">
      <c r="A18" s="178" t="s">
        <v>30</v>
      </c>
      <c r="B18" s="840">
        <f t="shared" si="0"/>
        <v>131663</v>
      </c>
      <c r="C18" s="378">
        <v>10956</v>
      </c>
      <c r="D18" s="378">
        <v>10839</v>
      </c>
      <c r="E18" s="378">
        <v>11682</v>
      </c>
      <c r="F18" s="378">
        <v>10985</v>
      </c>
      <c r="G18" s="378">
        <v>10528</v>
      </c>
      <c r="H18" s="378">
        <v>10087</v>
      </c>
      <c r="I18" s="378">
        <v>11115</v>
      </c>
      <c r="J18" s="378">
        <v>11130</v>
      </c>
      <c r="K18" s="378">
        <v>11105</v>
      </c>
      <c r="L18" s="378">
        <v>11141</v>
      </c>
      <c r="M18" s="378">
        <v>11097</v>
      </c>
      <c r="N18" s="378">
        <v>10998</v>
      </c>
      <c r="O18" s="207"/>
    </row>
    <row r="19" spans="1:15" ht="13" customHeight="1">
      <c r="A19" s="178" t="s">
        <v>31</v>
      </c>
      <c r="B19" s="840">
        <f t="shared" si="0"/>
        <v>57729</v>
      </c>
      <c r="C19" s="378">
        <v>4497</v>
      </c>
      <c r="D19" s="378">
        <v>4576</v>
      </c>
      <c r="E19" s="378">
        <v>4246</v>
      </c>
      <c r="F19" s="378">
        <v>4720</v>
      </c>
      <c r="G19" s="378">
        <v>4388</v>
      </c>
      <c r="H19" s="378">
        <v>4874</v>
      </c>
      <c r="I19" s="378">
        <v>4926</v>
      </c>
      <c r="J19" s="378">
        <v>5529</v>
      </c>
      <c r="K19" s="378">
        <v>5295</v>
      </c>
      <c r="L19" s="378">
        <v>4944</v>
      </c>
      <c r="M19" s="378">
        <v>4732</v>
      </c>
      <c r="N19" s="378">
        <v>5002</v>
      </c>
      <c r="O19" s="207"/>
    </row>
    <row r="20" spans="1:15" ht="13" customHeight="1">
      <c r="A20" s="255" t="s">
        <v>32</v>
      </c>
      <c r="B20" s="840">
        <f t="shared" si="0"/>
        <v>13489</v>
      </c>
      <c r="C20" s="378">
        <v>801</v>
      </c>
      <c r="D20" s="378">
        <v>813</v>
      </c>
      <c r="E20" s="378">
        <v>869</v>
      </c>
      <c r="F20" s="378">
        <v>984</v>
      </c>
      <c r="G20" s="378">
        <v>1172</v>
      </c>
      <c r="H20" s="378">
        <v>1124</v>
      </c>
      <c r="I20" s="378">
        <v>1277</v>
      </c>
      <c r="J20" s="378">
        <v>1349</v>
      </c>
      <c r="K20" s="378">
        <v>1394</v>
      </c>
      <c r="L20" s="378">
        <v>1401</v>
      </c>
      <c r="M20" s="378">
        <v>1261</v>
      </c>
      <c r="N20" s="378">
        <v>1044</v>
      </c>
      <c r="O20" s="207"/>
    </row>
    <row r="21" spans="1:15" ht="13" customHeight="1">
      <c r="A21" s="255" t="s">
        <v>33</v>
      </c>
      <c r="B21" s="840">
        <f t="shared" si="0"/>
        <v>154407</v>
      </c>
      <c r="C21" s="378">
        <v>12111</v>
      </c>
      <c r="D21" s="378">
        <v>12127</v>
      </c>
      <c r="E21" s="378">
        <v>12626</v>
      </c>
      <c r="F21" s="378">
        <v>12611</v>
      </c>
      <c r="G21" s="378">
        <v>12816</v>
      </c>
      <c r="H21" s="378">
        <v>12789</v>
      </c>
      <c r="I21" s="378">
        <v>13518</v>
      </c>
      <c r="J21" s="378">
        <v>13962</v>
      </c>
      <c r="K21" s="378">
        <v>12927</v>
      </c>
      <c r="L21" s="378">
        <v>13442</v>
      </c>
      <c r="M21" s="378">
        <v>12393</v>
      </c>
      <c r="N21" s="378">
        <v>13085</v>
      </c>
      <c r="O21" s="207"/>
    </row>
    <row r="22" spans="1:15" ht="13" customHeight="1">
      <c r="A22" s="255" t="s">
        <v>34</v>
      </c>
      <c r="B22" s="840">
        <f t="shared" si="0"/>
        <v>110795</v>
      </c>
      <c r="C22" s="378">
        <v>4969</v>
      </c>
      <c r="D22" s="378">
        <v>5592</v>
      </c>
      <c r="E22" s="378">
        <v>7147</v>
      </c>
      <c r="F22" s="378">
        <v>9994</v>
      </c>
      <c r="G22" s="378">
        <v>12255</v>
      </c>
      <c r="H22" s="378">
        <v>13928</v>
      </c>
      <c r="I22" s="378">
        <v>12898</v>
      </c>
      <c r="J22" s="378">
        <v>11113</v>
      </c>
      <c r="K22" s="378">
        <v>6435</v>
      </c>
      <c r="L22" s="378">
        <v>6155</v>
      </c>
      <c r="M22" s="378">
        <v>8707</v>
      </c>
      <c r="N22" s="378">
        <v>11602</v>
      </c>
      <c r="O22" s="207"/>
    </row>
    <row r="23" spans="1:15" ht="13" customHeight="1">
      <c r="A23" s="255" t="s">
        <v>35</v>
      </c>
      <c r="B23" s="840">
        <f t="shared" si="0"/>
        <v>288554</v>
      </c>
      <c r="C23" s="378">
        <v>23913</v>
      </c>
      <c r="D23" s="378">
        <v>23495</v>
      </c>
      <c r="E23" s="378">
        <v>23446</v>
      </c>
      <c r="F23" s="378">
        <v>23302</v>
      </c>
      <c r="G23" s="378">
        <v>23249</v>
      </c>
      <c r="H23" s="378">
        <v>24167</v>
      </c>
      <c r="I23" s="378">
        <v>24227</v>
      </c>
      <c r="J23" s="378">
        <v>24349</v>
      </c>
      <c r="K23" s="378">
        <v>24172</v>
      </c>
      <c r="L23" s="378">
        <v>24111</v>
      </c>
      <c r="M23" s="378">
        <v>24329</v>
      </c>
      <c r="N23" s="378">
        <v>25794</v>
      </c>
      <c r="O23" s="207"/>
    </row>
    <row r="24" spans="1:15" ht="13" customHeight="1">
      <c r="A24" s="255" t="s">
        <v>36</v>
      </c>
      <c r="B24" s="840">
        <f t="shared" si="0"/>
        <v>99893.2</v>
      </c>
      <c r="C24" s="378">
        <v>8840</v>
      </c>
      <c r="D24" s="378">
        <v>8134.6</v>
      </c>
      <c r="E24" s="378">
        <v>7741</v>
      </c>
      <c r="F24" s="378">
        <v>8124.3</v>
      </c>
      <c r="G24" s="378">
        <v>9347</v>
      </c>
      <c r="H24" s="378">
        <v>9947</v>
      </c>
      <c r="I24" s="378">
        <v>7682</v>
      </c>
      <c r="J24" s="378">
        <v>7496</v>
      </c>
      <c r="K24" s="378">
        <v>8467</v>
      </c>
      <c r="L24" s="378">
        <v>8439</v>
      </c>
      <c r="M24" s="378">
        <v>7883.3</v>
      </c>
      <c r="N24" s="378">
        <v>7792</v>
      </c>
      <c r="O24" s="207"/>
    </row>
    <row r="25" spans="1:15" ht="13" customHeight="1">
      <c r="A25" s="178" t="s">
        <v>37</v>
      </c>
      <c r="B25" s="840">
        <f t="shared" si="0"/>
        <v>140569</v>
      </c>
      <c r="C25" s="378">
        <v>11855</v>
      </c>
      <c r="D25" s="378">
        <v>11761</v>
      </c>
      <c r="E25" s="378">
        <v>11761</v>
      </c>
      <c r="F25" s="378">
        <v>11163</v>
      </c>
      <c r="G25" s="378">
        <v>11706</v>
      </c>
      <c r="H25" s="378">
        <v>11764</v>
      </c>
      <c r="I25" s="378">
        <v>11647</v>
      </c>
      <c r="J25" s="378">
        <v>11644</v>
      </c>
      <c r="K25" s="378">
        <v>11657</v>
      </c>
      <c r="L25" s="378">
        <v>11749</v>
      </c>
      <c r="M25" s="378">
        <v>11831</v>
      </c>
      <c r="N25" s="378">
        <v>12031</v>
      </c>
      <c r="O25" s="207"/>
    </row>
    <row r="26" spans="1:15" ht="13" customHeight="1">
      <c r="A26" s="255" t="s">
        <v>38</v>
      </c>
      <c r="B26" s="840">
        <f t="shared" si="0"/>
        <v>3361</v>
      </c>
      <c r="C26" s="378">
        <v>273</v>
      </c>
      <c r="D26" s="378">
        <v>260</v>
      </c>
      <c r="E26" s="378">
        <v>274</v>
      </c>
      <c r="F26" s="378">
        <v>223</v>
      </c>
      <c r="G26" s="378">
        <v>271</v>
      </c>
      <c r="H26" s="378">
        <v>277</v>
      </c>
      <c r="I26" s="378">
        <v>288</v>
      </c>
      <c r="J26" s="378">
        <v>291</v>
      </c>
      <c r="K26" s="378">
        <v>321</v>
      </c>
      <c r="L26" s="378">
        <v>337</v>
      </c>
      <c r="M26" s="378">
        <v>279</v>
      </c>
      <c r="N26" s="378">
        <v>267</v>
      </c>
      <c r="O26" s="207"/>
    </row>
    <row r="27" spans="1:15" ht="13" customHeight="1">
      <c r="A27" s="255" t="s">
        <v>39</v>
      </c>
      <c r="B27" s="840">
        <f t="shared" si="0"/>
        <v>8458</v>
      </c>
      <c r="C27" s="378">
        <v>579</v>
      </c>
      <c r="D27" s="378">
        <v>639</v>
      </c>
      <c r="E27" s="378">
        <v>650</v>
      </c>
      <c r="F27" s="378">
        <v>693</v>
      </c>
      <c r="G27" s="378">
        <v>698</v>
      </c>
      <c r="H27" s="378">
        <v>698</v>
      </c>
      <c r="I27" s="378">
        <v>730</v>
      </c>
      <c r="J27" s="378">
        <v>729</v>
      </c>
      <c r="K27" s="378">
        <v>749</v>
      </c>
      <c r="L27" s="378">
        <v>740</v>
      </c>
      <c r="M27" s="378">
        <v>754</v>
      </c>
      <c r="N27" s="378">
        <v>799</v>
      </c>
      <c r="O27" s="207"/>
    </row>
    <row r="28" spans="1:15" ht="13" customHeight="1">
      <c r="A28" s="255" t="s">
        <v>40</v>
      </c>
      <c r="B28" s="840">
        <f t="shared" si="0"/>
        <v>146549</v>
      </c>
      <c r="C28" s="378">
        <v>9457</v>
      </c>
      <c r="D28" s="378">
        <v>9502</v>
      </c>
      <c r="E28" s="378">
        <v>11513</v>
      </c>
      <c r="F28" s="378">
        <v>12794</v>
      </c>
      <c r="G28" s="378">
        <v>16294</v>
      </c>
      <c r="H28" s="378">
        <v>13948</v>
      </c>
      <c r="I28" s="378">
        <v>14123</v>
      </c>
      <c r="J28" s="378">
        <v>12515</v>
      </c>
      <c r="K28" s="378">
        <v>10764</v>
      </c>
      <c r="L28" s="378">
        <v>10448</v>
      </c>
      <c r="M28" s="378">
        <v>12038</v>
      </c>
      <c r="N28" s="378">
        <v>13153</v>
      </c>
      <c r="O28" s="207"/>
    </row>
    <row r="29" spans="1:15" ht="13" customHeight="1">
      <c r="A29" s="256" t="s">
        <v>41</v>
      </c>
      <c r="B29" s="840">
        <f t="shared" si="0"/>
        <v>76264.800000000003</v>
      </c>
      <c r="C29" s="378">
        <v>6750</v>
      </c>
      <c r="D29" s="378">
        <v>6494.3</v>
      </c>
      <c r="E29" s="378">
        <v>6418</v>
      </c>
      <c r="F29" s="378">
        <v>6286.5</v>
      </c>
      <c r="G29" s="378">
        <v>6300</v>
      </c>
      <c r="H29" s="378">
        <v>6493</v>
      </c>
      <c r="I29" s="378">
        <v>6577</v>
      </c>
      <c r="J29" s="378">
        <v>6368</v>
      </c>
      <c r="K29" s="378">
        <v>6268</v>
      </c>
      <c r="L29" s="378">
        <v>6269</v>
      </c>
      <c r="M29" s="378">
        <v>5963</v>
      </c>
      <c r="N29" s="378">
        <v>6078</v>
      </c>
      <c r="O29" s="207"/>
    </row>
    <row r="30" spans="1:15" ht="13" customHeight="1">
      <c r="A30" s="191" t="s">
        <v>100</v>
      </c>
      <c r="B30" s="840">
        <f t="shared" si="0"/>
        <v>39383.4</v>
      </c>
      <c r="C30" s="378">
        <v>3278</v>
      </c>
      <c r="D30" s="378">
        <v>3347</v>
      </c>
      <c r="E30" s="378">
        <v>3381</v>
      </c>
      <c r="F30" s="378">
        <v>3289.4</v>
      </c>
      <c r="G30" s="378">
        <v>3294</v>
      </c>
      <c r="H30" s="378">
        <v>3347</v>
      </c>
      <c r="I30" s="378">
        <v>3410</v>
      </c>
      <c r="J30" s="378">
        <v>3340</v>
      </c>
      <c r="K30" s="378">
        <v>3284</v>
      </c>
      <c r="L30" s="378">
        <v>3298</v>
      </c>
      <c r="M30" s="378">
        <v>3047</v>
      </c>
      <c r="N30" s="378">
        <v>3068</v>
      </c>
      <c r="O30" s="207"/>
    </row>
    <row r="31" spans="1:15" ht="13" customHeight="1">
      <c r="A31" s="191" t="s">
        <v>101</v>
      </c>
      <c r="B31" s="840">
        <f t="shared" si="0"/>
        <v>36881.4</v>
      </c>
      <c r="C31" s="378">
        <v>3472</v>
      </c>
      <c r="D31" s="378">
        <v>3147.3</v>
      </c>
      <c r="E31" s="378">
        <v>3037</v>
      </c>
      <c r="F31" s="378">
        <v>2997.1</v>
      </c>
      <c r="G31" s="378">
        <v>3006</v>
      </c>
      <c r="H31" s="378">
        <v>3146</v>
      </c>
      <c r="I31" s="378">
        <v>3167</v>
      </c>
      <c r="J31" s="378">
        <v>3028</v>
      </c>
      <c r="K31" s="378">
        <v>2984</v>
      </c>
      <c r="L31" s="378">
        <v>2971</v>
      </c>
      <c r="M31" s="378">
        <v>2916</v>
      </c>
      <c r="N31" s="378">
        <v>3010</v>
      </c>
      <c r="O31" s="207"/>
    </row>
    <row r="32" spans="1:15" ht="13" customHeight="1">
      <c r="A32" s="255" t="s">
        <v>44</v>
      </c>
      <c r="B32" s="840">
        <f t="shared" si="0"/>
        <v>302622</v>
      </c>
      <c r="C32" s="378">
        <v>21791</v>
      </c>
      <c r="D32" s="378">
        <v>24176</v>
      </c>
      <c r="E32" s="378">
        <v>25738</v>
      </c>
      <c r="F32" s="378">
        <v>27156</v>
      </c>
      <c r="G32" s="378">
        <v>28262</v>
      </c>
      <c r="H32" s="378">
        <v>29803</v>
      </c>
      <c r="I32" s="378">
        <v>28463</v>
      </c>
      <c r="J32" s="378">
        <v>27067</v>
      </c>
      <c r="K32" s="378">
        <v>25687</v>
      </c>
      <c r="L32" s="378">
        <v>23444</v>
      </c>
      <c r="M32" s="378">
        <v>21225</v>
      </c>
      <c r="N32" s="378">
        <v>19810</v>
      </c>
      <c r="O32" s="207"/>
    </row>
    <row r="33" spans="1:15" ht="13" customHeight="1">
      <c r="A33" s="255" t="s">
        <v>45</v>
      </c>
      <c r="B33" s="840">
        <f t="shared" si="0"/>
        <v>607120</v>
      </c>
      <c r="C33" s="378">
        <v>34120</v>
      </c>
      <c r="D33" s="378">
        <v>40270</v>
      </c>
      <c r="E33" s="378">
        <v>45510</v>
      </c>
      <c r="F33" s="378">
        <v>62460</v>
      </c>
      <c r="G33" s="378">
        <v>64520</v>
      </c>
      <c r="H33" s="378">
        <v>62930</v>
      </c>
      <c r="I33" s="378">
        <v>58700</v>
      </c>
      <c r="J33" s="378">
        <v>56660</v>
      </c>
      <c r="K33" s="378">
        <v>51870</v>
      </c>
      <c r="L33" s="378">
        <v>45310</v>
      </c>
      <c r="M33" s="378">
        <v>44850</v>
      </c>
      <c r="N33" s="378">
        <v>39920</v>
      </c>
      <c r="O33" s="207"/>
    </row>
    <row r="34" spans="1:15" ht="13" customHeight="1">
      <c r="A34" s="178" t="s">
        <v>102</v>
      </c>
      <c r="B34" s="840">
        <f t="shared" si="0"/>
        <v>5001</v>
      </c>
      <c r="C34" s="378">
        <v>393</v>
      </c>
      <c r="D34" s="378">
        <v>396</v>
      </c>
      <c r="E34" s="378">
        <v>381</v>
      </c>
      <c r="F34" s="378">
        <v>393</v>
      </c>
      <c r="G34" s="378">
        <v>378</v>
      </c>
      <c r="H34" s="378">
        <v>363</v>
      </c>
      <c r="I34" s="378">
        <v>408</v>
      </c>
      <c r="J34" s="378">
        <v>450</v>
      </c>
      <c r="K34" s="378">
        <v>451</v>
      </c>
      <c r="L34" s="378">
        <v>443</v>
      </c>
      <c r="M34" s="378">
        <v>443</v>
      </c>
      <c r="N34" s="378">
        <v>502</v>
      </c>
      <c r="O34" s="207"/>
    </row>
    <row r="35" spans="1:15" ht="13" customHeight="1">
      <c r="A35" s="178" t="s">
        <v>47</v>
      </c>
      <c r="B35" s="840">
        <f t="shared" si="0"/>
        <v>2117</v>
      </c>
      <c r="C35" s="378">
        <v>199</v>
      </c>
      <c r="D35" s="378">
        <v>178</v>
      </c>
      <c r="E35" s="378">
        <v>173</v>
      </c>
      <c r="F35" s="378">
        <v>146</v>
      </c>
      <c r="G35" s="378">
        <v>144</v>
      </c>
      <c r="H35" s="378">
        <v>126</v>
      </c>
      <c r="I35" s="378">
        <v>144</v>
      </c>
      <c r="J35" s="378">
        <v>156</v>
      </c>
      <c r="K35" s="378">
        <v>198</v>
      </c>
      <c r="L35" s="378">
        <v>199</v>
      </c>
      <c r="M35" s="378">
        <v>223</v>
      </c>
      <c r="N35" s="378">
        <v>231</v>
      </c>
      <c r="O35" s="207"/>
    </row>
    <row r="36" spans="1:15" ht="13" customHeight="1">
      <c r="A36" s="178" t="s">
        <v>48</v>
      </c>
      <c r="B36" s="840">
        <f t="shared" si="0"/>
        <v>2476</v>
      </c>
      <c r="C36" s="378">
        <v>139</v>
      </c>
      <c r="D36" s="378">
        <v>124</v>
      </c>
      <c r="E36" s="378">
        <v>138</v>
      </c>
      <c r="F36" s="378">
        <v>118</v>
      </c>
      <c r="G36" s="378">
        <v>197</v>
      </c>
      <c r="H36" s="378">
        <v>221</v>
      </c>
      <c r="I36" s="378">
        <v>216</v>
      </c>
      <c r="J36" s="378">
        <v>236</v>
      </c>
      <c r="K36" s="378">
        <v>282</v>
      </c>
      <c r="L36" s="378">
        <v>195</v>
      </c>
      <c r="M36" s="378">
        <v>268</v>
      </c>
      <c r="N36" s="378">
        <v>342</v>
      </c>
      <c r="O36" s="207"/>
    </row>
    <row r="37" spans="1:15" ht="13" customHeight="1" thickBot="1">
      <c r="A37" s="237" t="s">
        <v>49</v>
      </c>
      <c r="B37" s="848">
        <f t="shared" si="0"/>
        <v>1676</v>
      </c>
      <c r="C37" s="379">
        <v>148</v>
      </c>
      <c r="D37" s="379">
        <v>137</v>
      </c>
      <c r="E37" s="379">
        <v>131</v>
      </c>
      <c r="F37" s="379">
        <v>140</v>
      </c>
      <c r="G37" s="379">
        <v>140</v>
      </c>
      <c r="H37" s="379">
        <v>143</v>
      </c>
      <c r="I37" s="379">
        <v>130</v>
      </c>
      <c r="J37" s="379">
        <v>131</v>
      </c>
      <c r="K37" s="379">
        <v>131</v>
      </c>
      <c r="L37" s="379">
        <v>145</v>
      </c>
      <c r="M37" s="379">
        <v>147</v>
      </c>
      <c r="N37" s="379">
        <v>153</v>
      </c>
      <c r="O37" s="207"/>
    </row>
    <row r="38" spans="1:15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  <c r="O38" s="207"/>
    </row>
    <row r="39" spans="1:15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  <c r="O39" s="207"/>
    </row>
    <row r="40" spans="1:15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  <c r="O40" s="207"/>
    </row>
    <row r="41" spans="1:15" ht="13" customHeight="1">
      <c r="A41" s="12"/>
      <c r="B41" s="20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07"/>
    </row>
    <row r="42" spans="1:15" ht="13" customHeight="1">
      <c r="A42" s="114"/>
      <c r="B42" s="20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07"/>
    </row>
    <row r="43" spans="1:15" ht="13" customHeight="1">
      <c r="A43" s="158"/>
      <c r="B43" s="20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07"/>
    </row>
    <row r="44" spans="1:15" ht="13" customHeight="1">
      <c r="A44" s="30"/>
      <c r="B44" s="20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07"/>
    </row>
    <row r="45" spans="1:15" ht="13" customHeight="1">
      <c r="A45" s="57"/>
      <c r="B45" s="20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07"/>
    </row>
    <row r="46" spans="1:15" ht="13" customHeight="1">
      <c r="A46" s="30"/>
      <c r="B46" s="20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07"/>
    </row>
    <row r="47" spans="1:15" ht="13" customHeight="1">
      <c r="A47" s="114"/>
      <c r="B47" s="20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07"/>
    </row>
    <row r="48" spans="1:15" ht="13" customHeight="1">
      <c r="A48" s="114"/>
      <c r="B48" s="20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07"/>
    </row>
    <row r="49" spans="1:15" ht="13" customHeight="1">
      <c r="A49" s="114"/>
      <c r="B49" s="20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07"/>
    </row>
    <row r="50" spans="1:15" ht="13" customHeight="1">
      <c r="A50" s="114"/>
      <c r="B50" s="207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</row>
    <row r="51" spans="1:15" ht="13" customHeight="1">
      <c r="A51" s="114"/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</row>
    <row r="52" spans="1:15" ht="13" customHeight="1">
      <c r="A52" s="114"/>
      <c r="B52" s="20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07"/>
      <c r="N52" s="207"/>
      <c r="O52" s="207"/>
    </row>
    <row r="53" spans="1:15" ht="13" customHeight="1">
      <c r="A53" s="114"/>
      <c r="B53" s="20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07"/>
      <c r="N53" s="207"/>
      <c r="O53" s="207"/>
    </row>
    <row r="54" spans="1:15" ht="13" customHeight="1">
      <c r="A54" s="114"/>
      <c r="B54" s="20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07"/>
    </row>
    <row r="55" spans="1:15" ht="13" customHeight="1">
      <c r="A55" s="191"/>
      <c r="B55" s="20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07"/>
    </row>
    <row r="56" spans="1:15" ht="13" customHeight="1">
      <c r="A56" s="255"/>
      <c r="B56" s="20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07"/>
    </row>
    <row r="57" spans="1:15" ht="13" customHeight="1">
      <c r="A57" s="255"/>
      <c r="B57" s="20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07"/>
    </row>
    <row r="58" spans="1:15" ht="13" customHeight="1">
      <c r="A58" s="255"/>
      <c r="B58" s="20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07"/>
    </row>
    <row r="59" spans="1:15" ht="13" customHeight="1">
      <c r="A59" s="255"/>
      <c r="B59" s="20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07"/>
    </row>
    <row r="60" spans="1:15" ht="13" customHeight="1">
      <c r="A60" s="178"/>
      <c r="B60" s="20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07"/>
    </row>
    <row r="61" spans="1:15" ht="13" customHeight="1">
      <c r="A61" s="178"/>
      <c r="B61" s="20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07"/>
    </row>
    <row r="62" spans="1:15" ht="13" customHeight="1">
      <c r="A62" s="178"/>
      <c r="B62" s="20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07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55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8" customWidth="1"/>
    <col min="3" max="14" width="9" style="188" customWidth="1"/>
    <col min="15" max="16384" width="7" style="180"/>
  </cols>
  <sheetData>
    <row r="4" spans="1:14" ht="13" customHeight="1">
      <c r="A4" s="367" t="s">
        <v>575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</row>
    <row r="5" spans="1:14" ht="13" customHeight="1">
      <c r="A5" s="370" t="s">
        <v>236</v>
      </c>
      <c r="B5" s="363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</row>
    <row r="6" spans="1:14" ht="5" customHeight="1" thickBot="1"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</row>
    <row r="7" spans="1:14" ht="15" customHeight="1">
      <c r="A7" s="797" t="s">
        <v>18</v>
      </c>
      <c r="B7" s="799" t="s">
        <v>106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</row>
    <row r="8" spans="1:14" ht="15" customHeight="1">
      <c r="A8" s="822" t="s">
        <v>96</v>
      </c>
      <c r="B8" s="817">
        <f t="shared" ref="B8:B37" si="0">SUM(C8:N8)</f>
        <v>33259.223359128606</v>
      </c>
      <c r="C8" s="817">
        <f t="shared" ref="C8:N8" si="1">(C9+C10+C11+C12+C13+C17+C18+C19+C20+C21+C22+C23+C24+C25+C26+C27+C28+C29+C32+C33+C34+C35+C36+C37)</f>
        <v>2366.6121145965967</v>
      </c>
      <c r="D8" s="817">
        <f t="shared" si="1"/>
        <v>2498.3524824548363</v>
      </c>
      <c r="E8" s="817">
        <f t="shared" si="1"/>
        <v>2657.3563484854826</v>
      </c>
      <c r="F8" s="817">
        <f t="shared" si="1"/>
        <v>2976.8923199599571</v>
      </c>
      <c r="G8" s="817">
        <f t="shared" si="1"/>
        <v>3130.3179470345658</v>
      </c>
      <c r="H8" s="817">
        <f t="shared" si="1"/>
        <v>3176.6751347832483</v>
      </c>
      <c r="I8" s="817">
        <f t="shared" si="1"/>
        <v>3050.8545704392509</v>
      </c>
      <c r="J8" s="817">
        <f t="shared" si="1"/>
        <v>2954.5303262774783</v>
      </c>
      <c r="K8" s="817">
        <f t="shared" si="1"/>
        <v>2740.0959574564554</v>
      </c>
      <c r="L8" s="817">
        <f t="shared" si="1"/>
        <v>2560.0555423489086</v>
      </c>
      <c r="M8" s="817">
        <f t="shared" si="1"/>
        <v>2552.0449478064543</v>
      </c>
      <c r="N8" s="817">
        <f t="shared" si="1"/>
        <v>2595.435667485368</v>
      </c>
    </row>
    <row r="9" spans="1:14" ht="13" customHeight="1">
      <c r="A9" s="255" t="s">
        <v>21</v>
      </c>
      <c r="B9" s="843">
        <f t="shared" si="0"/>
        <v>28.366681</v>
      </c>
      <c r="C9" s="382">
        <f>+'[2]OVI 04-99'!E1377</f>
        <v>2.2559999999999998</v>
      </c>
      <c r="D9" s="382">
        <f>+'[2]OVI 04-99'!F1377</f>
        <v>2.3039999999999998</v>
      </c>
      <c r="E9" s="382">
        <f>+'[2]OVI 04-99'!G1377</f>
        <v>2.3519999999999999</v>
      </c>
      <c r="F9" s="382">
        <f>+'[2]OVI 04-99'!H1377</f>
        <v>2.3160000000000003</v>
      </c>
      <c r="G9" s="382">
        <f>+'[2]OVI 04-99'!I1377</f>
        <v>2.2680000000000002</v>
      </c>
      <c r="H9" s="382">
        <f>+'[2]OVI 04-99'!J1377</f>
        <v>2.2920000000000003</v>
      </c>
      <c r="I9" s="382">
        <f>+'[2]OVI 04-99'!K1377</f>
        <v>2.16</v>
      </c>
      <c r="J9" s="382">
        <f>+'[2]OVI 04-99'!L1377</f>
        <v>2.6707999999999998</v>
      </c>
      <c r="K9" s="382">
        <f>+'[2]OVI 04-99'!M1377</f>
        <v>2.6531400000000001</v>
      </c>
      <c r="L9" s="382">
        <f>+'[2]OVI 04-99'!N1377</f>
        <v>2.2680000000000002</v>
      </c>
      <c r="M9" s="382">
        <f>+'[2]OVI 04-99'!O1377</f>
        <v>2.2831199999999998</v>
      </c>
      <c r="N9" s="382">
        <f>+'[2]OVI 04-99'!P1377</f>
        <v>2.5436209999999999</v>
      </c>
    </row>
    <row r="10" spans="1:14" ht="13" customHeight="1">
      <c r="A10" s="255" t="s">
        <v>22</v>
      </c>
      <c r="B10" s="843">
        <f t="shared" si="0"/>
        <v>1767.70665798184</v>
      </c>
      <c r="C10" s="382">
        <f>+'[2]OVI 04-99'!E1380</f>
        <v>148.49312410120001</v>
      </c>
      <c r="D10" s="382">
        <f>+'[2]OVI 04-99'!F1380</f>
        <v>143.14470011</v>
      </c>
      <c r="E10" s="382">
        <f>+'[2]OVI 04-99'!G1380</f>
        <v>150.47048811440001</v>
      </c>
      <c r="F10" s="382">
        <f>+'[2]OVI 04-99'!H1380</f>
        <v>158.01664850692001</v>
      </c>
      <c r="G10" s="382">
        <f>+'[2]OVI 04-99'!I1380</f>
        <v>164.60985771087999</v>
      </c>
      <c r="H10" s="382">
        <f>+'[2]OVI 04-99'!J1380</f>
        <v>171.67954250912001</v>
      </c>
      <c r="I10" s="382">
        <f>+'[2]OVI 04-99'!K1380</f>
        <v>172.19174892144</v>
      </c>
      <c r="J10" s="382">
        <f>+'[2]OVI 04-99'!L1380</f>
        <v>171.20306691484001</v>
      </c>
      <c r="K10" s="382">
        <f>+'[2]OVI 04-99'!M1380</f>
        <v>141.82725576518399</v>
      </c>
      <c r="L10" s="382">
        <f>+'[2]OVI 04-99'!N1380</f>
        <v>105.49134726336</v>
      </c>
      <c r="M10" s="382">
        <f>+'[2]OVI 04-99'!O1380</f>
        <v>111.35197766688</v>
      </c>
      <c r="N10" s="382">
        <f>+'[2]OVI 04-99'!P1380</f>
        <v>129.22690039761599</v>
      </c>
    </row>
    <row r="11" spans="1:14" ht="13" customHeight="1">
      <c r="A11" s="255" t="s">
        <v>23</v>
      </c>
      <c r="B11" s="843">
        <f t="shared" si="0"/>
        <v>448.49783972702937</v>
      </c>
      <c r="C11" s="382">
        <f>+'[2]OVI 04-99'!E1383</f>
        <v>39.447000000000003</v>
      </c>
      <c r="D11" s="382">
        <f>+'[2]OVI 04-99'!F1383</f>
        <v>41.274453885649997</v>
      </c>
      <c r="E11" s="382">
        <f>+'[2]OVI 04-99'!G1383</f>
        <v>42.5229717004162</v>
      </c>
      <c r="F11" s="382">
        <f>+'[2]OVI 04-99'!H1383</f>
        <v>36.504043817093297</v>
      </c>
      <c r="G11" s="382">
        <f>+'[2]OVI 04-99'!I1383</f>
        <v>37.485999999999997</v>
      </c>
      <c r="H11" s="382">
        <f>+'[2]OVI 04-99'!J1383</f>
        <v>37.74</v>
      </c>
      <c r="I11" s="382">
        <f>+'[2]OVI 04-99'!K1383</f>
        <v>31.0225703238699</v>
      </c>
      <c r="J11" s="382">
        <f>+'[2]OVI 04-99'!L1383</f>
        <v>30.6478</v>
      </c>
      <c r="K11" s="382">
        <f>+'[2]OVI 04-99'!M1383</f>
        <v>32.467399999999998</v>
      </c>
      <c r="L11" s="382">
        <f>+'[2]OVI 04-99'!N1383</f>
        <v>38.425800000000002</v>
      </c>
      <c r="M11" s="382">
        <f>+'[2]OVI 04-99'!O1383</f>
        <v>38.646999999999998</v>
      </c>
      <c r="N11" s="382">
        <f>+'[2]OVI 04-99'!P1383</f>
        <v>42.312800000000003</v>
      </c>
    </row>
    <row r="12" spans="1:14" ht="13" customHeight="1">
      <c r="A12" s="178" t="s">
        <v>24</v>
      </c>
      <c r="B12" s="843">
        <f t="shared" si="0"/>
        <v>2608.0328000000004</v>
      </c>
      <c r="C12" s="382">
        <f>+'[2]OVI 04-99'!E1386</f>
        <v>206.24024799999998</v>
      </c>
      <c r="D12" s="382">
        <f>+'[2]OVI 04-99'!F1386</f>
        <v>212.59595200000001</v>
      </c>
      <c r="E12" s="382">
        <f>+'[2]OVI 04-99'!G1386</f>
        <v>210.552044</v>
      </c>
      <c r="F12" s="382">
        <f>+'[2]OVI 04-99'!H1386</f>
        <v>219.903232</v>
      </c>
      <c r="G12" s="382">
        <f>+'[2]OVI 04-99'!I1386</f>
        <v>225.70510400000003</v>
      </c>
      <c r="H12" s="382">
        <f>+'[2]OVI 04-99'!J1386</f>
        <v>232.83414000000005</v>
      </c>
      <c r="I12" s="382">
        <f>+'[2]OVI 04-99'!K1386</f>
        <v>220.43757600000004</v>
      </c>
      <c r="J12" s="382">
        <f>+'[2]OVI 04-99'!L1386</f>
        <v>219.03960400000003</v>
      </c>
      <c r="K12" s="382">
        <f>+'[2]OVI 04-99'!M1386</f>
        <v>214.91881200000003</v>
      </c>
      <c r="L12" s="382">
        <f>+'[2]OVI 04-99'!N1386</f>
        <v>217.25449600000005</v>
      </c>
      <c r="M12" s="382">
        <f>+'[2]OVI 04-99'!O1386</f>
        <v>208.264892</v>
      </c>
      <c r="N12" s="382">
        <f>+'[2]OVI 04-99'!P1386</f>
        <v>220.28670000000002</v>
      </c>
    </row>
    <row r="13" spans="1:14" ht="13" customHeight="1">
      <c r="A13" s="256" t="s">
        <v>25</v>
      </c>
      <c r="B13" s="843">
        <f t="shared" si="0"/>
        <v>953.6187824000001</v>
      </c>
      <c r="C13" s="382">
        <f>+'[2]OVI 04-99'!E1389</f>
        <v>82.313880000000012</v>
      </c>
      <c r="D13" s="382">
        <f>+'[2]OVI 04-99'!F1389</f>
        <v>87.527119999999996</v>
      </c>
      <c r="E13" s="382">
        <f>+'[2]OVI 04-99'!G1389</f>
        <v>76.434027999999998</v>
      </c>
      <c r="F13" s="382">
        <f>+'[2]OVI 04-99'!H1389</f>
        <v>61.249392000000007</v>
      </c>
      <c r="G13" s="382">
        <f>+'[2]OVI 04-99'!I1389</f>
        <v>62.077276000000012</v>
      </c>
      <c r="H13" s="382">
        <f>+'[2]OVI 04-99'!J1389</f>
        <v>87.404903999999988</v>
      </c>
      <c r="I13" s="382">
        <f>+'[2]OVI 04-99'!K1389</f>
        <v>75.17528200000001</v>
      </c>
      <c r="J13" s="382">
        <f>+'[2]OVI 04-99'!L1389</f>
        <v>81.906168000000008</v>
      </c>
      <c r="K13" s="382">
        <f>+'[2]OVI 04-99'!M1389</f>
        <v>87.107209999999995</v>
      </c>
      <c r="L13" s="382">
        <f>+'[2]OVI 04-99'!N1389</f>
        <v>72.503315999999998</v>
      </c>
      <c r="M13" s="382">
        <f>+'[2]OVI 04-99'!O1389</f>
        <v>87.247322400000002</v>
      </c>
      <c r="N13" s="382">
        <f>+'[2]OVI 04-99'!P1389</f>
        <v>92.672883999999996</v>
      </c>
    </row>
    <row r="14" spans="1:14" ht="13" customHeight="1">
      <c r="A14" s="191" t="s">
        <v>97</v>
      </c>
      <c r="B14" s="843">
        <f t="shared" si="0"/>
        <v>648.81109240000001</v>
      </c>
      <c r="C14" s="382">
        <f>+'[2]OVI 04-99'!E1392</f>
        <v>55.726480000000009</v>
      </c>
      <c r="D14" s="382">
        <f>+'[2]OVI 04-99'!F1392</f>
        <v>62.061720000000008</v>
      </c>
      <c r="E14" s="382">
        <f>+'[2]OVI 04-99'!G1392</f>
        <v>60.064728000000002</v>
      </c>
      <c r="F14" s="382">
        <f>+'[2]OVI 04-99'!H1392</f>
        <v>46.846152000000004</v>
      </c>
      <c r="G14" s="382">
        <f>+'[2]OVI 04-99'!I1392</f>
        <v>42.795432000000005</v>
      </c>
      <c r="H14" s="382">
        <f>+'[2]OVI 04-99'!J1392</f>
        <v>58.62030399999999</v>
      </c>
      <c r="I14" s="382">
        <f>+'[2]OVI 04-99'!K1392</f>
        <v>50.204280000000004</v>
      </c>
      <c r="J14" s="382">
        <f>+'[2]OVI 04-99'!L1392</f>
        <v>53.898727999999998</v>
      </c>
      <c r="K14" s="382">
        <f>+'[2]OVI 04-99'!M1392</f>
        <v>58.573935999999982</v>
      </c>
      <c r="L14" s="382">
        <f>+'[2]OVI 04-99'!N1392</f>
        <v>43.601376000000002</v>
      </c>
      <c r="M14" s="382">
        <f>+'[2]OVI 04-99'!O1392</f>
        <v>54.968212400000006</v>
      </c>
      <c r="N14" s="382">
        <f>+'[2]OVI 04-99'!P1392</f>
        <v>61.449743999999988</v>
      </c>
    </row>
    <row r="15" spans="1:14" ht="13" customHeight="1">
      <c r="A15" s="191" t="s">
        <v>98</v>
      </c>
      <c r="B15" s="843">
        <f t="shared" si="0"/>
        <v>258.590214</v>
      </c>
      <c r="C15" s="382">
        <f>+'[2]OVI 04-99'!E1395</f>
        <v>22.741</v>
      </c>
      <c r="D15" s="382">
        <f>+'[2]OVI 04-99'!F1395</f>
        <v>21.986999999999998</v>
      </c>
      <c r="E15" s="382">
        <f>+'[2]OVI 04-99'!G1395</f>
        <v>13.5647</v>
      </c>
      <c r="F15" s="382">
        <f>+'[2]OVI 04-99'!H1395</f>
        <v>10.538639999999999</v>
      </c>
      <c r="G15" s="382">
        <f>+'[2]OVI 04-99'!I1395</f>
        <v>13.239000000000001</v>
      </c>
      <c r="H15" s="382">
        <f>+'[2]OVI 04-99'!J1395</f>
        <v>23.641200000000001</v>
      </c>
      <c r="I15" s="382">
        <f>+'[2]OVI 04-99'!K1395</f>
        <v>20.769200000000001</v>
      </c>
      <c r="J15" s="382">
        <f>+'[2]OVI 04-99'!L1395</f>
        <v>24.3947</v>
      </c>
      <c r="K15" s="382">
        <f>+'[2]OVI 04-99'!M1395</f>
        <v>24.864874</v>
      </c>
      <c r="L15" s="382">
        <f>+'[2]OVI 04-99'!N1395</f>
        <v>25.341200000000001</v>
      </c>
      <c r="M15" s="382">
        <f>+'[2]OVI 04-99'!O1395</f>
        <v>29.268699999999999</v>
      </c>
      <c r="N15" s="382">
        <f>+'[2]OVI 04-99'!P1395</f>
        <v>28.24</v>
      </c>
    </row>
    <row r="16" spans="1:14" ht="13" customHeight="1">
      <c r="A16" s="191" t="s">
        <v>99</v>
      </c>
      <c r="B16" s="843">
        <f t="shared" si="0"/>
        <v>46.217475999999998</v>
      </c>
      <c r="C16" s="382">
        <f>+'[2]OVI 04-99'!E1398</f>
        <v>3.8464</v>
      </c>
      <c r="D16" s="382">
        <f>+'[2]OVI 04-99'!F1398</f>
        <v>3.4784000000000002</v>
      </c>
      <c r="E16" s="382">
        <f>+'[2]OVI 04-99'!G1398</f>
        <v>2.8046000000000002</v>
      </c>
      <c r="F16" s="382">
        <f>+'[2]OVI 04-99'!H1398</f>
        <v>3.8645999999999998</v>
      </c>
      <c r="G16" s="382">
        <f>+'[2]OVI 04-99'!I1398</f>
        <v>6.0428439999999997</v>
      </c>
      <c r="H16" s="382">
        <f>+'[2]OVI 04-99'!J1398</f>
        <v>5.1433999999999997</v>
      </c>
      <c r="I16" s="382">
        <f>+'[2]OVI 04-99'!K1398</f>
        <v>4.2018019999999998</v>
      </c>
      <c r="J16" s="382">
        <f>+'[2]OVI 04-99'!L1398</f>
        <v>3.6127400000000001</v>
      </c>
      <c r="K16" s="382">
        <f>+'[2]OVI 04-99'!M1398</f>
        <v>3.6684000000000001</v>
      </c>
      <c r="L16" s="382">
        <f>+'[2]OVI 04-99'!N1398</f>
        <v>3.56074</v>
      </c>
      <c r="M16" s="382">
        <f>+'[2]OVI 04-99'!O1398</f>
        <v>3.0104099999999998</v>
      </c>
      <c r="N16" s="382">
        <f>+'[2]OVI 04-99'!P1398</f>
        <v>2.9831400000000001</v>
      </c>
    </row>
    <row r="17" spans="1:14" ht="13" customHeight="1">
      <c r="A17" s="255" t="s">
        <v>29</v>
      </c>
      <c r="B17" s="843">
        <f t="shared" si="0"/>
        <v>50.706400000000009</v>
      </c>
      <c r="C17" s="382">
        <f>+'[2]OVI 04-99'!E1401</f>
        <v>4.4444000000000008</v>
      </c>
      <c r="D17" s="382">
        <f>+'[2]OVI 04-99'!F1401</f>
        <v>3.7768000000000002</v>
      </c>
      <c r="E17" s="382">
        <f>+'[2]OVI 04-99'!G1401</f>
        <v>3.5</v>
      </c>
      <c r="F17" s="382">
        <f>+'[2]OVI 04-99'!H1401</f>
        <v>2.9412000000000003</v>
      </c>
      <c r="G17" s="382">
        <f>+'[2]OVI 04-99'!I1401</f>
        <v>3.5028000000000015</v>
      </c>
      <c r="H17" s="382">
        <f>+'[2]OVI 04-99'!J1401</f>
        <v>3.8356000000000017</v>
      </c>
      <c r="I17" s="382">
        <f>+'[2]OVI 04-99'!K1401</f>
        <v>4.1916000000000011</v>
      </c>
      <c r="J17" s="382">
        <f>+'[2]OVI 04-99'!L1401</f>
        <v>3.8888000000000016</v>
      </c>
      <c r="K17" s="382">
        <f>+'[2]OVI 04-99'!M1401</f>
        <v>4.3024000000000013</v>
      </c>
      <c r="L17" s="382">
        <f>+'[2]OVI 04-99'!N1401</f>
        <v>4.12</v>
      </c>
      <c r="M17" s="382">
        <f>+'[2]OVI 04-99'!O1401</f>
        <v>4.4960000000000013</v>
      </c>
      <c r="N17" s="382">
        <f>+'[2]OVI 04-99'!P1401</f>
        <v>7.7068000000000003</v>
      </c>
    </row>
    <row r="18" spans="1:14" ht="13" customHeight="1">
      <c r="A18" s="255" t="s">
        <v>30</v>
      </c>
      <c r="B18" s="843">
        <f t="shared" si="0"/>
        <v>1421.5318010752062</v>
      </c>
      <c r="C18" s="382">
        <f>+'[2]OVI 04-99'!E1404</f>
        <v>115.901</v>
      </c>
      <c r="D18" s="382">
        <f>+'[2]OVI 04-99'!F1404</f>
        <v>113.9811</v>
      </c>
      <c r="E18" s="382">
        <f>+'[2]OVI 04-99'!G1404</f>
        <v>126.89410815215099</v>
      </c>
      <c r="F18" s="382">
        <f>+'[2]OVI 04-99'!H1404</f>
        <v>120.94484999999999</v>
      </c>
      <c r="G18" s="382">
        <f>+'[2]OVI 04-99'!I1404</f>
        <v>114.877145</v>
      </c>
      <c r="H18" s="382">
        <f>+'[2]OVI 04-99'!J1404</f>
        <v>105.16546336509499</v>
      </c>
      <c r="I18" s="382">
        <f>+'[2]OVI 04-99'!K1404</f>
        <v>117.58302437020811</v>
      </c>
      <c r="J18" s="382">
        <f>+'[2]OVI 04-99'!L1404</f>
        <v>118.2</v>
      </c>
      <c r="K18" s="382">
        <f>+'[2]OVI 04-99'!M1404</f>
        <v>123.2655</v>
      </c>
      <c r="L18" s="382">
        <f>+'[2]OVI 04-99'!N1404</f>
        <v>123.899061</v>
      </c>
      <c r="M18" s="382">
        <f>+'[2]OVI 04-99'!O1404</f>
        <v>124.0012071</v>
      </c>
      <c r="N18" s="382">
        <f>+'[2]OVI 04-99'!P1404</f>
        <v>116.81934208775189</v>
      </c>
    </row>
    <row r="19" spans="1:14" ht="13" customHeight="1">
      <c r="A19" s="178" t="s">
        <v>31</v>
      </c>
      <c r="B19" s="843">
        <f t="shared" si="0"/>
        <v>707.65369200000009</v>
      </c>
      <c r="C19" s="382">
        <f>+'[2]OVI 04-99'!E1407</f>
        <v>55.395479999999999</v>
      </c>
      <c r="D19" s="382">
        <f>+'[2]OVI 04-99'!F1407</f>
        <v>54.928520000000006</v>
      </c>
      <c r="E19" s="382">
        <f>+'[2]OVI 04-99'!G1407</f>
        <v>52.557740000000003</v>
      </c>
      <c r="F19" s="382">
        <f>+'[2]OVI 04-99'!H1407</f>
        <v>58.645440000000008</v>
      </c>
      <c r="G19" s="382">
        <f>+'[2]OVI 04-99'!I1407</f>
        <v>54.905740000000002</v>
      </c>
      <c r="H19" s="382">
        <f>+'[2]OVI 04-99'!J1407</f>
        <v>59.767899999999997</v>
      </c>
      <c r="I19" s="382">
        <f>+'[2]OVI 04-99'!K1407</f>
        <v>60.440399999999997</v>
      </c>
      <c r="J19" s="382">
        <f>+'[2]OVI 04-99'!L1407</f>
        <v>67.66198</v>
      </c>
      <c r="K19" s="382">
        <f>+'[2]OVI 04-99'!M1407</f>
        <v>65.379840000000002</v>
      </c>
      <c r="L19" s="382">
        <f>+'[2]OVI 04-99'!N1407</f>
        <v>59.898952000000008</v>
      </c>
      <c r="M19" s="382">
        <f>+'[2]OVI 04-99'!O1407</f>
        <v>57.395500000000013</v>
      </c>
      <c r="N19" s="382">
        <f>+'[2]OVI 04-99'!P1407</f>
        <v>60.676200000000001</v>
      </c>
    </row>
    <row r="20" spans="1:14" ht="13" customHeight="1">
      <c r="A20" s="255" t="s">
        <v>32</v>
      </c>
      <c r="B20" s="843">
        <f t="shared" si="0"/>
        <v>138.28906494452579</v>
      </c>
      <c r="C20" s="382">
        <f>+'[2]OVI 04-99'!E1410</f>
        <v>8.1916344953963591</v>
      </c>
      <c r="D20" s="382">
        <f>+'[2]OVI 04-99'!F1410</f>
        <v>8.2536694591863302</v>
      </c>
      <c r="E20" s="382">
        <f>+'[2]OVI 04-99'!G1410</f>
        <v>8.9639845185146996</v>
      </c>
      <c r="F20" s="382">
        <f>+'[2]OVI 04-99'!H1410</f>
        <v>9.9922336359441992</v>
      </c>
      <c r="G20" s="382">
        <f>+'[2]OVI 04-99'!I1410</f>
        <v>12.4779963236863</v>
      </c>
      <c r="H20" s="382">
        <f>+'[2]OVI 04-99'!J1410</f>
        <v>11.321052909032399</v>
      </c>
      <c r="I20" s="382">
        <f>+'[2]OVI 04-99'!K1410</f>
        <v>12.8597648237324</v>
      </c>
      <c r="J20" s="382">
        <f>+'[2]OVI 04-99'!L1410</f>
        <v>13.5271093626384</v>
      </c>
      <c r="K20" s="382">
        <f>+'[2]OVI 04-99'!M1410</f>
        <v>14.227096691271999</v>
      </c>
      <c r="L20" s="382">
        <f>+'[2]OVI 04-99'!N1410</f>
        <v>14.772954085548999</v>
      </c>
      <c r="M20" s="382">
        <f>+'[2]OVI 04-99'!O1410</f>
        <v>12.746128639573699</v>
      </c>
      <c r="N20" s="382">
        <f>+'[2]OVI 04-99'!P1410</f>
        <v>10.955439999999999</v>
      </c>
    </row>
    <row r="21" spans="1:14" ht="13" customHeight="1">
      <c r="A21" s="255" t="s">
        <v>33</v>
      </c>
      <c r="B21" s="843">
        <f t="shared" si="0"/>
        <v>1760.9815320000002</v>
      </c>
      <c r="C21" s="382">
        <f>+'[2]OVI 04-99'!E1413</f>
        <v>136.75273200000001</v>
      </c>
      <c r="D21" s="382">
        <f>+'[2]OVI 04-99'!F1413</f>
        <v>138.69080000000005</v>
      </c>
      <c r="E21" s="382">
        <f>+'[2]OVI 04-99'!G1413</f>
        <v>140.25839999999997</v>
      </c>
      <c r="F21" s="382">
        <f>+'[2]OVI 04-99'!H1413</f>
        <v>143.35400000000004</v>
      </c>
      <c r="G21" s="382">
        <f>+'[2]OVI 04-99'!I1413</f>
        <v>144.84920000000002</v>
      </c>
      <c r="H21" s="382">
        <f>+'[2]OVI 04-99'!J1413</f>
        <v>143.78399999999999</v>
      </c>
      <c r="I21" s="382">
        <f>+'[2]OVI 04-99'!K1413</f>
        <v>164.06479999999999</v>
      </c>
      <c r="J21" s="382">
        <f>+'[2]OVI 04-99'!L1413</f>
        <v>165.55800000000005</v>
      </c>
      <c r="K21" s="382">
        <f>+'[2]OVI 04-99'!M1413</f>
        <v>148.09640000000007</v>
      </c>
      <c r="L21" s="382">
        <f>+'[2]OVI 04-99'!N1413</f>
        <v>152.77800000000008</v>
      </c>
      <c r="M21" s="382">
        <f>+'[2]OVI 04-99'!O1413</f>
        <v>137.40000000000003</v>
      </c>
      <c r="N21" s="382">
        <f>+'[2]OVI 04-99'!P1413</f>
        <v>145.39520000000002</v>
      </c>
    </row>
    <row r="22" spans="1:14" ht="13" customHeight="1">
      <c r="A22" s="255" t="s">
        <v>34</v>
      </c>
      <c r="B22" s="843">
        <f t="shared" si="0"/>
        <v>1366.2015440000002</v>
      </c>
      <c r="C22" s="382">
        <f>+'[2]OVI 04-99'!E1416</f>
        <v>60.379516000000017</v>
      </c>
      <c r="D22" s="382">
        <f>+'[2]OVI 04-99'!F1416</f>
        <v>68.547540000000012</v>
      </c>
      <c r="E22" s="382">
        <f>+'[2]OVI 04-99'!G1416</f>
        <v>87.530383999999998</v>
      </c>
      <c r="F22" s="382">
        <f>+'[2]OVI 04-99'!H1416</f>
        <v>122.72998000000001</v>
      </c>
      <c r="G22" s="382">
        <f>+'[2]OVI 04-99'!I1416</f>
        <v>152.01216800000003</v>
      </c>
      <c r="H22" s="382">
        <f>+'[2]OVI 04-99'!J1416</f>
        <v>170.80923200000004</v>
      </c>
      <c r="I22" s="382">
        <f>+'[2]OVI 04-99'!K1416</f>
        <v>156.81454400000004</v>
      </c>
      <c r="J22" s="382">
        <f>+'[2]OVI 04-99'!L1416</f>
        <v>135.42038799999997</v>
      </c>
      <c r="K22" s="382">
        <f>+'[2]OVI 04-99'!M1416</f>
        <v>79.431415999999999</v>
      </c>
      <c r="L22" s="382">
        <f>+'[2]OVI 04-99'!N1416</f>
        <v>76.009815999999987</v>
      </c>
      <c r="M22" s="382">
        <f>+'[2]OVI 04-99'!O1416</f>
        <v>104.934</v>
      </c>
      <c r="N22" s="382">
        <f>+'[2]OVI 04-99'!P1416</f>
        <v>151.58256</v>
      </c>
    </row>
    <row r="23" spans="1:14" ht="13" customHeight="1">
      <c r="A23" s="255" t="s">
        <v>35</v>
      </c>
      <c r="B23" s="843">
        <f t="shared" si="0"/>
        <v>3204.1516000000001</v>
      </c>
      <c r="C23" s="382">
        <f>+'[2]OVI 04-99'!E1419</f>
        <v>264.58800000000008</v>
      </c>
      <c r="D23" s="382">
        <f>+'[2]OVI 04-99'!F1419</f>
        <v>258.9747999999999</v>
      </c>
      <c r="E23" s="382">
        <f>+'[2]OVI 04-99'!G1419</f>
        <v>260.8152</v>
      </c>
      <c r="F23" s="382">
        <f>+'[2]OVI 04-99'!H1419</f>
        <v>258.89960000000013</v>
      </c>
      <c r="G23" s="382">
        <f>+'[2]OVI 04-99'!I1419</f>
        <v>257.22800000000001</v>
      </c>
      <c r="H23" s="382">
        <f>+'[2]OVI 04-99'!J1419</f>
        <v>267.47680000000014</v>
      </c>
      <c r="I23" s="382">
        <f>+'[2]OVI 04-99'!K1419</f>
        <v>271.25319999999994</v>
      </c>
      <c r="J23" s="382">
        <f>+'[2]OVI 04-99'!L1419</f>
        <v>268.23280000000005</v>
      </c>
      <c r="K23" s="382">
        <f>+'[2]OVI 04-99'!M1419</f>
        <v>269.82679999999976</v>
      </c>
      <c r="L23" s="382">
        <f>+'[2]OVI 04-99'!N1419</f>
        <v>269.54880000000009</v>
      </c>
      <c r="M23" s="382">
        <f>+'[2]OVI 04-99'!O1419</f>
        <v>271.39479999999992</v>
      </c>
      <c r="N23" s="382">
        <f>+'[2]OVI 04-99'!P1419</f>
        <v>285.91280000000006</v>
      </c>
    </row>
    <row r="24" spans="1:14" ht="13" customHeight="1">
      <c r="A24" s="255" t="s">
        <v>36</v>
      </c>
      <c r="B24" s="843">
        <f t="shared" si="0"/>
        <v>1324.0203570000001</v>
      </c>
      <c r="C24" s="382">
        <f>+'[2]OVI 04-99'!E1422</f>
        <v>108.04500000000002</v>
      </c>
      <c r="D24" s="382">
        <f>+'[2]OVI 04-99'!F1422</f>
        <v>103.170447</v>
      </c>
      <c r="E24" s="382">
        <f>+'[2]OVI 04-99'!G1422</f>
        <v>99.873999999999995</v>
      </c>
      <c r="F24" s="382">
        <f>+'[2]OVI 04-99'!H1422</f>
        <v>106.3687</v>
      </c>
      <c r="G24" s="382">
        <f>+'[2]OVI 04-99'!I1422</f>
        <v>122.9457</v>
      </c>
      <c r="H24" s="382">
        <f>+'[2]OVI 04-99'!J1422</f>
        <v>138.41370000000001</v>
      </c>
      <c r="I24" s="382">
        <f>+'[2]OVI 04-99'!K1422</f>
        <v>98.064710000000005</v>
      </c>
      <c r="J24" s="382">
        <f>+'[2]OVI 04-99'!L1422</f>
        <v>97.397099999999995</v>
      </c>
      <c r="K24" s="382">
        <f>+'[2]OVI 04-99'!M1422</f>
        <v>116.0468</v>
      </c>
      <c r="L24" s="382">
        <f>+'[2]OVI 04-99'!N1422</f>
        <v>116.39709999999999</v>
      </c>
      <c r="M24" s="382">
        <f>+'[2]OVI 04-99'!O1422</f>
        <v>109.3647</v>
      </c>
      <c r="N24" s="382">
        <f>+'[2]OVI 04-99'!P1422</f>
        <v>107.9324</v>
      </c>
    </row>
    <row r="25" spans="1:14" ht="13" customHeight="1">
      <c r="A25" s="178" t="s">
        <v>37</v>
      </c>
      <c r="B25" s="843">
        <f t="shared" si="0"/>
        <v>2040.8245999999999</v>
      </c>
      <c r="C25" s="382">
        <f>+'[2]OVI 04-99'!E1425</f>
        <v>171.41800000000001</v>
      </c>
      <c r="D25" s="382">
        <f>+'[2]OVI 04-99'!F1425</f>
        <v>166.9863</v>
      </c>
      <c r="E25" s="382">
        <f>+'[2]OVI 04-99'!G1425</f>
        <v>171.88339999999999</v>
      </c>
      <c r="F25" s="382">
        <f>+'[2]OVI 04-99'!H1425</f>
        <v>166.5419</v>
      </c>
      <c r="G25" s="382">
        <f>+'[2]OVI 04-99'!I1425</f>
        <v>175.60570000000001</v>
      </c>
      <c r="H25" s="382">
        <f>+'[2]OVI 04-99'!J1425</f>
        <v>175.44490000000002</v>
      </c>
      <c r="I25" s="382">
        <f>+'[2]OVI 04-99'!K1425</f>
        <v>171.52419999999998</v>
      </c>
      <c r="J25" s="382">
        <f>+'[2]OVI 04-99'!L1425</f>
        <v>169.37729999999999</v>
      </c>
      <c r="K25" s="382">
        <f>+'[2]OVI 04-99'!M1425</f>
        <v>168.0899</v>
      </c>
      <c r="L25" s="382">
        <f>+'[2]OVI 04-99'!N1425</f>
        <v>167.83709999999999</v>
      </c>
      <c r="M25" s="382">
        <f>+'[2]OVI 04-99'!O1425</f>
        <v>167.19129999999998</v>
      </c>
      <c r="N25" s="382">
        <f>+'[2]OVI 04-99'!P1425</f>
        <v>168.9246</v>
      </c>
    </row>
    <row r="26" spans="1:14" ht="13" customHeight="1">
      <c r="A26" s="255" t="s">
        <v>38</v>
      </c>
      <c r="B26" s="843">
        <f t="shared" si="0"/>
        <v>71.202550000000002</v>
      </c>
      <c r="C26" s="382">
        <f>+'[2]OVI 04-99'!E1428</f>
        <v>5.9310000000000009</v>
      </c>
      <c r="D26" s="382">
        <f>+'[2]OVI 04-99'!F1428</f>
        <v>5.63</v>
      </c>
      <c r="E26" s="382">
        <f>+'[2]OVI 04-99'!G1428</f>
        <v>6.1929999999999996</v>
      </c>
      <c r="F26" s="382">
        <f>+'[2]OVI 04-99'!H1428</f>
        <v>4.2839999999999998</v>
      </c>
      <c r="G26" s="382">
        <f>+'[2]OVI 04-99'!I1428</f>
        <v>5.1661999999999999</v>
      </c>
      <c r="H26" s="382">
        <f>+'[2]OVI 04-99'!J1428</f>
        <v>6.1140000000000008</v>
      </c>
      <c r="I26" s="382">
        <f>+'[2]OVI 04-99'!K1428</f>
        <v>5.4737499999999999</v>
      </c>
      <c r="J26" s="382">
        <f>+'[2]OVI 04-99'!L1428</f>
        <v>6.2263999999999999</v>
      </c>
      <c r="K26" s="382">
        <f>+'[2]OVI 04-99'!M1428</f>
        <v>6.7604999999999986</v>
      </c>
      <c r="L26" s="382">
        <f>+'[2]OVI 04-99'!N1428</f>
        <v>7.3719999999999999</v>
      </c>
      <c r="M26" s="382">
        <f>+'[2]OVI 04-99'!O1428</f>
        <v>6.3994</v>
      </c>
      <c r="N26" s="382">
        <f>+'[2]OVI 04-99'!P1428</f>
        <v>5.6522999999999994</v>
      </c>
    </row>
    <row r="27" spans="1:14" ht="13" customHeight="1">
      <c r="A27" s="255" t="s">
        <v>39</v>
      </c>
      <c r="B27" s="843">
        <f t="shared" si="0"/>
        <v>197.08440000000002</v>
      </c>
      <c r="C27" s="382">
        <f>+'[2]OVI 04-99'!E1431</f>
        <v>13.540399999999998</v>
      </c>
      <c r="D27" s="382">
        <f>+'[2]OVI 04-99'!F1431</f>
        <v>14.316000000000001</v>
      </c>
      <c r="E27" s="382">
        <f>+'[2]OVI 04-99'!G1431</f>
        <v>15.407999999999996</v>
      </c>
      <c r="F27" s="382">
        <f>+'[2]OVI 04-99'!H1431</f>
        <v>15.558399999999999</v>
      </c>
      <c r="G27" s="382">
        <f>+'[2]OVI 04-99'!I1431</f>
        <v>16.376000000000001</v>
      </c>
      <c r="H27" s="382">
        <f>+'[2]OVI 04-99'!J1431</f>
        <v>16.384</v>
      </c>
      <c r="I27" s="382">
        <f>+'[2]OVI 04-99'!K1431</f>
        <v>17.02480000000001</v>
      </c>
      <c r="J27" s="382">
        <f>+'[2]OVI 04-99'!L1431</f>
        <v>17.352</v>
      </c>
      <c r="K27" s="382">
        <f>+'[2]OVI 04-99'!M1431</f>
        <v>17.651999999999997</v>
      </c>
      <c r="L27" s="382">
        <f>+'[2]OVI 04-99'!N1431</f>
        <v>16.800800000000002</v>
      </c>
      <c r="M27" s="382">
        <f>+'[2]OVI 04-99'!O1431</f>
        <v>17.66</v>
      </c>
      <c r="N27" s="382">
        <f>+'[2]OVI 04-99'!P1431</f>
        <v>19.012</v>
      </c>
    </row>
    <row r="28" spans="1:14" ht="13" customHeight="1">
      <c r="A28" s="255" t="s">
        <v>40</v>
      </c>
      <c r="B28" s="843">
        <f t="shared" si="0"/>
        <v>1736.3570000000004</v>
      </c>
      <c r="C28" s="382">
        <f>+'[2]OVI 04-99'!E1434</f>
        <v>106.2268</v>
      </c>
      <c r="D28" s="382">
        <f>+'[2]OVI 04-99'!F1434</f>
        <v>108.31960000000001</v>
      </c>
      <c r="E28" s="382">
        <f>+'[2]OVI 04-99'!G1434</f>
        <v>133.82980000000001</v>
      </c>
      <c r="F28" s="382">
        <f>+'[2]OVI 04-99'!H1434</f>
        <v>151.00039999999998</v>
      </c>
      <c r="G28" s="382">
        <f>+'[2]OVI 04-99'!I1434</f>
        <v>196.24280000000002</v>
      </c>
      <c r="H28" s="382">
        <f>+'[2]OVI 04-99'!J1434</f>
        <v>167.78960000000001</v>
      </c>
      <c r="I28" s="382">
        <f>+'[2]OVI 04-99'!K1434</f>
        <v>176.27480000000003</v>
      </c>
      <c r="J28" s="382">
        <f>+'[2]OVI 04-99'!L1434</f>
        <v>155.126</v>
      </c>
      <c r="K28" s="382">
        <f>+'[2]OVI 04-99'!M1434</f>
        <v>128.1276</v>
      </c>
      <c r="L28" s="382">
        <f>+'[2]OVI 04-99'!N1434</f>
        <v>121.17160000000001</v>
      </c>
      <c r="M28" s="382">
        <f>+'[2]OVI 04-99'!O1434</f>
        <v>137.19159999999999</v>
      </c>
      <c r="N28" s="382">
        <f>+'[2]OVI 04-99'!P1434</f>
        <v>155.0564</v>
      </c>
    </row>
    <row r="29" spans="1:14" ht="13" customHeight="1">
      <c r="A29" s="256" t="s">
        <v>41</v>
      </c>
      <c r="B29" s="843">
        <f t="shared" si="0"/>
        <v>848.42617699999994</v>
      </c>
      <c r="C29" s="382">
        <f>+'[2]OVI 04-99'!E1437</f>
        <v>74.044499999999999</v>
      </c>
      <c r="D29" s="382">
        <f>+'[2]OVI 04-99'!F1437</f>
        <v>74.452079999999995</v>
      </c>
      <c r="E29" s="382">
        <f>+'[2]OVI 04-99'!G1437</f>
        <v>72.914000000000001</v>
      </c>
      <c r="F29" s="382">
        <f>+'[2]OVI 04-99'!H1437</f>
        <v>71.936700000000002</v>
      </c>
      <c r="G29" s="382">
        <f>+'[2]OVI 04-99'!I1437</f>
        <v>72.902699999999996</v>
      </c>
      <c r="H29" s="382">
        <f>+'[2]OVI 04-99'!J1437</f>
        <v>73.373099999999994</v>
      </c>
      <c r="I29" s="382">
        <f>+'[2]OVI 04-99'!K1437</f>
        <v>73.552599999999998</v>
      </c>
      <c r="J29" s="382">
        <f>+'[2]OVI 04-99'!L1437</f>
        <v>69.840209999999999</v>
      </c>
      <c r="K29" s="382">
        <f>+'[2]OVI 04-99'!M1437</f>
        <v>68.705686999999998</v>
      </c>
      <c r="L29" s="382">
        <f>+'[2]OVI 04-99'!N1437</f>
        <v>68.333799999999997</v>
      </c>
      <c r="M29" s="382">
        <f>+'[2]OVI 04-99'!O1437</f>
        <v>63.645799999999994</v>
      </c>
      <c r="N29" s="382">
        <f>+'[2]OVI 04-99'!P1437</f>
        <v>64.724999999999994</v>
      </c>
    </row>
    <row r="30" spans="1:14" ht="13" customHeight="1">
      <c r="A30" s="191" t="s">
        <v>100</v>
      </c>
      <c r="B30" s="843">
        <f t="shared" si="0"/>
        <v>456.05031000000002</v>
      </c>
      <c r="C30" s="382">
        <f>+'[2]OVI 04-99'!E1440</f>
        <v>37.745800000000003</v>
      </c>
      <c r="D30" s="382">
        <f>+'[2]OVI 04-99'!F1440</f>
        <v>39.123309999999996</v>
      </c>
      <c r="E30" s="382">
        <f>+'[2]OVI 04-99'!G1440</f>
        <v>39.466999999999999</v>
      </c>
      <c r="F30" s="382">
        <f>+'[2]OVI 04-99'!H1440</f>
        <v>39.466999999999999</v>
      </c>
      <c r="G30" s="382">
        <f>+'[2]OVI 04-99'!I1440</f>
        <v>39.777999999999999</v>
      </c>
      <c r="H30" s="382">
        <f>+'[2]OVI 04-99'!J1440</f>
        <v>39.941000000000003</v>
      </c>
      <c r="I30" s="382">
        <f>+'[2]OVI 04-99'!K1440</f>
        <v>39.9848</v>
      </c>
      <c r="J30" s="382">
        <f>+'[2]OVI 04-99'!L1440</f>
        <v>38.372999999999998</v>
      </c>
      <c r="K30" s="382">
        <f>+'[2]OVI 04-99'!M1440</f>
        <v>37.8414</v>
      </c>
      <c r="L30" s="382">
        <f>+'[2]OVI 04-99'!N1440</f>
        <v>37.893999999999998</v>
      </c>
      <c r="M30" s="382">
        <f>+'[2]OVI 04-99'!O1440</f>
        <v>33.177999999999997</v>
      </c>
      <c r="N30" s="382">
        <f>+'[2]OVI 04-99'!P1440</f>
        <v>33.256999999999998</v>
      </c>
    </row>
    <row r="31" spans="1:14" ht="13" customHeight="1">
      <c r="A31" s="191" t="s">
        <v>101</v>
      </c>
      <c r="B31" s="843">
        <f t="shared" si="0"/>
        <v>392.37586700000003</v>
      </c>
      <c r="C31" s="382">
        <f>+'[2]OVI 04-99'!E1443</f>
        <v>36.298699999999997</v>
      </c>
      <c r="D31" s="382">
        <f>+'[2]OVI 04-99'!F1443</f>
        <v>35.328769999999999</v>
      </c>
      <c r="E31" s="382">
        <f>+'[2]OVI 04-99'!G1443</f>
        <v>33.447000000000003</v>
      </c>
      <c r="F31" s="382">
        <f>+'[2]OVI 04-99'!H1443</f>
        <v>32.469700000000003</v>
      </c>
      <c r="G31" s="382">
        <f>+'[2]OVI 04-99'!I1443</f>
        <v>33.124699999999997</v>
      </c>
      <c r="H31" s="382">
        <f>+'[2]OVI 04-99'!J1443</f>
        <v>33.432099999999998</v>
      </c>
      <c r="I31" s="382">
        <f>+'[2]OVI 04-99'!K1443</f>
        <v>33.567799999999998</v>
      </c>
      <c r="J31" s="382">
        <f>+'[2]OVI 04-99'!L1443</f>
        <v>31.467210000000001</v>
      </c>
      <c r="K31" s="382">
        <f>+'[2]OVI 04-99'!M1443</f>
        <v>30.864287000000001</v>
      </c>
      <c r="L31" s="382">
        <f>+'[2]OVI 04-99'!N1443</f>
        <v>30.439800000000002</v>
      </c>
      <c r="M31" s="382">
        <f>+'[2]OVI 04-99'!O1443</f>
        <v>30.4678</v>
      </c>
      <c r="N31" s="382">
        <f>+'[2]OVI 04-99'!P1443</f>
        <v>31.468</v>
      </c>
    </row>
    <row r="32" spans="1:14" ht="13" customHeight="1">
      <c r="A32" s="255" t="s">
        <v>44</v>
      </c>
      <c r="B32" s="843">
        <f t="shared" si="0"/>
        <v>3968.3852000000002</v>
      </c>
      <c r="C32" s="382">
        <f>+'[2]OVI 04-99'!E1446</f>
        <v>279.15359999999998</v>
      </c>
      <c r="D32" s="382">
        <f>+'[2]OVI 04-99'!F1446</f>
        <v>311.83960000000013</v>
      </c>
      <c r="E32" s="382">
        <f>+'[2]OVI 04-99'!G1446</f>
        <v>337.64440000000013</v>
      </c>
      <c r="F32" s="382">
        <f>+'[2]OVI 04-99'!H1446</f>
        <v>361.92039999999992</v>
      </c>
      <c r="G32" s="382">
        <f>+'[2]OVI 04-99'!I1446</f>
        <v>377.15039999999999</v>
      </c>
      <c r="H32" s="382">
        <f>+'[2]OVI 04-99'!J1446</f>
        <v>398.82399999999984</v>
      </c>
      <c r="I32" s="382">
        <f>+'[2]OVI 04-99'!K1446</f>
        <v>379.61520000000007</v>
      </c>
      <c r="J32" s="382">
        <f>+'[2]OVI 04-99'!L1446</f>
        <v>357.60120000000006</v>
      </c>
      <c r="K32" s="382">
        <f>+'[2]OVI 04-99'!M1446</f>
        <v>333.64959999999996</v>
      </c>
      <c r="L32" s="382">
        <f>+'[2]OVI 04-99'!N1446</f>
        <v>304.28800000000012</v>
      </c>
      <c r="M32" s="382">
        <f>+'[2]OVI 04-99'!O1446</f>
        <v>273.0288000000001</v>
      </c>
      <c r="N32" s="382">
        <f>+'[2]OVI 04-99'!P1446</f>
        <v>253.67</v>
      </c>
    </row>
    <row r="33" spans="1:14" ht="13" customHeight="1">
      <c r="A33" s="255" t="s">
        <v>45</v>
      </c>
      <c r="B33" s="843">
        <f t="shared" si="0"/>
        <v>8469.8580000000002</v>
      </c>
      <c r="C33" s="382">
        <f>+'[2]OVI 04-99'!E1449</f>
        <v>471.48800000000006</v>
      </c>
      <c r="D33" s="382">
        <f>+'[2]OVI 04-99'!F1449</f>
        <v>567.74300000000005</v>
      </c>
      <c r="E33" s="382">
        <f>+'[2]OVI 04-99'!G1449</f>
        <v>644.99600000000021</v>
      </c>
      <c r="F33" s="382">
        <f>+'[2]OVI 04-99'!H1449</f>
        <v>892.87399999999991</v>
      </c>
      <c r="G33" s="382">
        <f>+'[2]OVI 04-99'!I1449</f>
        <v>920.7</v>
      </c>
      <c r="H33" s="382">
        <f>+'[2]OVI 04-99'!J1449</f>
        <v>894.90700000000015</v>
      </c>
      <c r="I33" s="382">
        <f>+'[2]OVI 04-99'!K1449</f>
        <v>829.48300000000017</v>
      </c>
      <c r="J33" s="382">
        <f>+'[2]OVI 04-99'!L1449</f>
        <v>791.96799999999996</v>
      </c>
      <c r="K33" s="382">
        <f>+'[2]OVI 04-99'!M1449</f>
        <v>705.01099999999997</v>
      </c>
      <c r="L33" s="382">
        <f>+'[2]OVI 04-99'!N1449</f>
        <v>608.07799999999997</v>
      </c>
      <c r="M33" s="382">
        <f>+'[2]OVI 04-99'!O1449</f>
        <v>603.83500000000004</v>
      </c>
      <c r="N33" s="382">
        <f>+'[2]OVI 04-99'!P1449</f>
        <v>538.77499999999998</v>
      </c>
    </row>
    <row r="34" spans="1:14" ht="13" customHeight="1">
      <c r="A34" s="178" t="s">
        <v>102</v>
      </c>
      <c r="B34" s="843">
        <f t="shared" si="0"/>
        <v>60.582119999999982</v>
      </c>
      <c r="C34" s="382">
        <f>+'[2]OVI 04-99'!E1452</f>
        <v>5.1059999999999999</v>
      </c>
      <c r="D34" s="382">
        <f>+'[2]OVI 04-99'!F1452</f>
        <v>5.1424000000000003</v>
      </c>
      <c r="E34" s="382">
        <f>+'[2]OVI 04-99'!G1452</f>
        <v>5.07</v>
      </c>
      <c r="F34" s="382">
        <f>+'[2]OVI 04-99'!H1452</f>
        <v>4.9892000000000003</v>
      </c>
      <c r="G34" s="382">
        <f>+'[2]OVI 04-99'!I1452</f>
        <v>4.8635999999999999</v>
      </c>
      <c r="H34" s="382">
        <f>+'[2]OVI 04-99'!J1452</f>
        <v>4.88</v>
      </c>
      <c r="I34" s="382">
        <f>+'[2]OVI 04-99'!K1452</f>
        <v>5.1063999999999998</v>
      </c>
      <c r="J34" s="382">
        <f>+'[2]OVI 04-99'!L1452</f>
        <v>4.9527999999999981</v>
      </c>
      <c r="K34" s="382">
        <f>+'[2]OVI 04-99'!M1452</f>
        <v>4.9203999999999972</v>
      </c>
      <c r="L34" s="382">
        <f>+'[2]OVI 04-99'!N1452</f>
        <v>4.8696000000000002</v>
      </c>
      <c r="M34" s="382">
        <f>+'[2]OVI 04-99'!O1452</f>
        <v>4.7695999999999996</v>
      </c>
      <c r="N34" s="382">
        <f>+'[2]OVI 04-99'!P1452</f>
        <v>5.9121200000000007</v>
      </c>
    </row>
    <row r="35" spans="1:14" ht="13" customHeight="1">
      <c r="A35" s="178" t="s">
        <v>47</v>
      </c>
      <c r="B35" s="843">
        <f t="shared" si="0"/>
        <v>28.856000000000002</v>
      </c>
      <c r="C35" s="382">
        <f>+'[2]OVI 04-99'!E1455</f>
        <v>2.8928000000000007</v>
      </c>
      <c r="D35" s="382">
        <f>+'[2]OVI 04-99'!F1455</f>
        <v>2.6436000000000002</v>
      </c>
      <c r="E35" s="382">
        <f>+'[2]OVI 04-99'!G1455</f>
        <v>2.5716000000000001</v>
      </c>
      <c r="F35" s="382">
        <f>+'[2]OVI 04-99'!H1455</f>
        <v>1.8860000000000001</v>
      </c>
      <c r="G35" s="382">
        <f>+'[2]OVI 04-99'!I1455</f>
        <v>1.8899999999999997</v>
      </c>
      <c r="H35" s="382">
        <f>+'[2]OVI 04-99'!J1455</f>
        <v>1.6520000000000001</v>
      </c>
      <c r="I35" s="382">
        <f>+'[2]OVI 04-99'!K1455</f>
        <v>1.8835999999999999</v>
      </c>
      <c r="J35" s="382">
        <f>+'[2]OVI 04-99'!L1455</f>
        <v>2.0608</v>
      </c>
      <c r="K35" s="382">
        <f>+'[2]OVI 04-99'!M1455</f>
        <v>2.5511999999999997</v>
      </c>
      <c r="L35" s="382">
        <f>+'[2]OVI 04-99'!N1455</f>
        <v>2.6420000000000003</v>
      </c>
      <c r="M35" s="382">
        <f>+'[2]OVI 04-99'!O1455</f>
        <v>3.1468000000000007</v>
      </c>
      <c r="N35" s="382">
        <f>+'[2]OVI 04-99'!P1455</f>
        <v>3.0356000000000005</v>
      </c>
    </row>
    <row r="36" spans="1:14" ht="13" customHeight="1">
      <c r="A36" s="178" t="s">
        <v>48</v>
      </c>
      <c r="B36" s="843">
        <f t="shared" si="0"/>
        <v>28.997559999999996</v>
      </c>
      <c r="C36" s="382">
        <f>+'[2]OVI 04-99'!E1458</f>
        <v>1.768</v>
      </c>
      <c r="D36" s="382">
        <f>+'[2]OVI 04-99'!F1458</f>
        <v>1.66</v>
      </c>
      <c r="E36" s="382">
        <f>+'[2]OVI 04-99'!G1458</f>
        <v>1.8408</v>
      </c>
      <c r="F36" s="382">
        <f>+'[2]OVI 04-99'!H1458</f>
        <v>1.6160000000000001</v>
      </c>
      <c r="G36" s="382">
        <f>+'[2]OVI 04-99'!I1458</f>
        <v>2.0185599999999999</v>
      </c>
      <c r="H36" s="382">
        <f>+'[2]OVI 04-99'!J1458</f>
        <v>2.2772000000000001</v>
      </c>
      <c r="I36" s="382">
        <f>+'[2]OVI 04-99'!K1458</f>
        <v>2.3919999999999999</v>
      </c>
      <c r="J36" s="382">
        <f>+'[2]OVI 04-99'!L1458</f>
        <v>2.4119999999999999</v>
      </c>
      <c r="K36" s="382">
        <f>+'[2]OVI 04-99'!M1458</f>
        <v>2.8479999999999999</v>
      </c>
      <c r="L36" s="382">
        <f>+'[2]OVI 04-99'!N1458</f>
        <v>2.8450000000000002</v>
      </c>
      <c r="M36" s="382">
        <f>+'[2]OVI 04-99'!O1458</f>
        <v>3.2159999999999997</v>
      </c>
      <c r="N36" s="382">
        <f>+'[2]OVI 04-99'!P1458</f>
        <v>4.1040000000000001</v>
      </c>
    </row>
    <row r="37" spans="1:14" ht="13" customHeight="1" thickBot="1">
      <c r="A37" s="237" t="s">
        <v>49</v>
      </c>
      <c r="B37" s="851">
        <f t="shared" si="0"/>
        <v>28.891000000000005</v>
      </c>
      <c r="C37" s="383">
        <f>+'[2]OVI 04-99'!E1461</f>
        <v>2.5950000000000002</v>
      </c>
      <c r="D37" s="383">
        <f>+'[2]OVI 04-99'!F1461</f>
        <v>2.4500000000000002</v>
      </c>
      <c r="E37" s="383">
        <f>+'[2]OVI 04-99'!G1461</f>
        <v>2.2799999999999998</v>
      </c>
      <c r="F37" s="383">
        <f>+'[2]OVI 04-99'!H1461</f>
        <v>2.4200000000000004</v>
      </c>
      <c r="G37" s="383">
        <f>+'[2]OVI 04-99'!I1461</f>
        <v>2.4570000000000003</v>
      </c>
      <c r="H37" s="383">
        <f>+'[2]OVI 04-99'!J1461</f>
        <v>2.5050000000000003</v>
      </c>
      <c r="I37" s="383">
        <f>+'[2]OVI 04-99'!K1461</f>
        <v>2.2650000000000001</v>
      </c>
      <c r="J37" s="383">
        <f>+'[2]OVI 04-99'!L1461</f>
        <v>2.2600000000000002</v>
      </c>
      <c r="K37" s="383">
        <f>+'[2]OVI 04-99'!M1461</f>
        <v>2.23</v>
      </c>
      <c r="L37" s="383">
        <f>+'[2]OVI 04-99'!N1461</f>
        <v>2.4500000000000002</v>
      </c>
      <c r="M37" s="383">
        <f>+'[2]OVI 04-99'!O1461</f>
        <v>2.4340000000000006</v>
      </c>
      <c r="N37" s="383">
        <f>+'[2]OVI 04-99'!P1461</f>
        <v>2.5449999999999999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6">
    <tabColor theme="9" tint="0.59999389629810485"/>
  </sheetPr>
  <dimension ref="A4:O5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5" ht="13" customHeight="1">
      <c r="A4" s="367" t="s">
        <v>445</v>
      </c>
      <c r="B4" s="363"/>
    </row>
    <row r="5" spans="1:15" ht="13" customHeight="1">
      <c r="A5" s="370" t="s">
        <v>630</v>
      </c>
      <c r="B5" s="363"/>
    </row>
    <row r="6" spans="1:15" ht="5" customHeight="1" thickBot="1">
      <c r="A6" s="1182"/>
      <c r="B6" s="1182"/>
      <c r="C6" s="1182"/>
      <c r="D6" s="1182"/>
      <c r="E6" s="1182"/>
      <c r="F6" s="1182"/>
      <c r="G6" s="1182"/>
      <c r="H6" s="1182"/>
      <c r="I6" s="1182"/>
      <c r="J6" s="1182"/>
      <c r="K6" s="1182"/>
      <c r="L6" s="1182"/>
      <c r="M6" s="1182"/>
      <c r="N6" s="1182"/>
      <c r="O6" s="184"/>
    </row>
    <row r="7" spans="1:15" ht="15" customHeight="1">
      <c r="A7" s="797" t="s">
        <v>18</v>
      </c>
      <c r="B7" s="799" t="s">
        <v>106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  <c r="O7" s="182"/>
    </row>
    <row r="8" spans="1:15" ht="15" customHeight="1">
      <c r="A8" s="821" t="s">
        <v>186</v>
      </c>
      <c r="B8" s="813">
        <f>('C-54'!B8/'C-53'!B8)*1000</f>
        <v>12.908324795785317</v>
      </c>
      <c r="C8" s="813">
        <f>('C-54'!C8/'C-53'!C8)*1000</f>
        <v>12.764347356082784</v>
      </c>
      <c r="D8" s="813">
        <f>('C-54'!D8/'C-53'!D8)*1000</f>
        <v>12.880976576711408</v>
      </c>
      <c r="E8" s="813">
        <f>('C-54'!E8/'C-53'!E8)*1000</f>
        <v>12.988038187320138</v>
      </c>
      <c r="F8" s="813">
        <f>('C-54'!F8/'C-53'!F8)*1000</f>
        <v>13.050586639871694</v>
      </c>
      <c r="G8" s="813">
        <f>('C-54'!G8/'C-53'!G8)*1000</f>
        <v>13.133491974810125</v>
      </c>
      <c r="H8" s="813">
        <f>('C-54'!H8/'C-53'!H8)*1000</f>
        <v>13.11256205972499</v>
      </c>
      <c r="I8" s="813">
        <f>('C-54'!I8/'C-53'!I8)*1000</f>
        <v>13.023869996026702</v>
      </c>
      <c r="J8" s="813">
        <f>('C-54'!J8/'C-53'!J8)*1000</f>
        <v>12.947676612811597</v>
      </c>
      <c r="K8" s="813">
        <f>('C-54'!K8/'C-53'!K8)*1000</f>
        <v>12.780298309031974</v>
      </c>
      <c r="L8" s="813">
        <f>('C-54'!L8/'C-53'!L8)*1000</f>
        <v>12.703855448887486</v>
      </c>
      <c r="M8" s="813">
        <f>('C-54'!M8/'C-53'!M8)*1000</f>
        <v>12.64356885102826</v>
      </c>
      <c r="N8" s="813">
        <f>('C-54'!N8/'C-53'!N8)*1000</f>
        <v>12.742086835315273</v>
      </c>
    </row>
    <row r="9" spans="1:15" ht="13" customHeight="1">
      <c r="A9" s="255" t="s">
        <v>21</v>
      </c>
      <c r="B9" s="845">
        <f>('C-54'!B9/'C-53'!B9)*1000</f>
        <v>12.205972891566264</v>
      </c>
      <c r="C9" s="384">
        <f>('C-54'!C9/'C-53'!C9)*1000</f>
        <v>11.999999999999998</v>
      </c>
      <c r="D9" s="384">
        <f>('C-54'!D9/'C-53'!D9)*1000</f>
        <v>11.999999999999998</v>
      </c>
      <c r="E9" s="384">
        <f>('C-54'!E9/'C-53'!E9)*1000</f>
        <v>11.999999999999998</v>
      </c>
      <c r="F9" s="384">
        <f>('C-54'!F9/'C-53'!F9)*1000</f>
        <v>12.000000000000002</v>
      </c>
      <c r="G9" s="384">
        <f>('C-54'!G9/'C-53'!G9)*1000</f>
        <v>12.000000000000002</v>
      </c>
      <c r="H9" s="384">
        <f>('C-54'!H9/'C-53'!H9)*1000</f>
        <v>12.000000000000002</v>
      </c>
      <c r="I9" s="384">
        <f>('C-54'!I9/'C-53'!I9)*1000</f>
        <v>12</v>
      </c>
      <c r="J9" s="384">
        <f>('C-54'!J9/'C-53'!J9)*1000</f>
        <v>13.421105527638192</v>
      </c>
      <c r="K9" s="384">
        <f>('C-54'!K9/'C-53'!K9)*1000</f>
        <v>13.069655172413793</v>
      </c>
      <c r="L9" s="384">
        <f>('C-54'!L9/'C-53'!L9)*1000</f>
        <v>12.000000000000002</v>
      </c>
      <c r="M9" s="384">
        <f>('C-54'!M9/'C-53'!M9)*1000</f>
        <v>11.083106796116503</v>
      </c>
      <c r="N9" s="384">
        <f>('C-54'!N9/'C-53'!N9)*1000</f>
        <v>12.846570707070708</v>
      </c>
    </row>
    <row r="10" spans="1:15" ht="13" customHeight="1">
      <c r="A10" s="255" t="s">
        <v>22</v>
      </c>
      <c r="B10" s="845">
        <f>('C-54'!B10/'C-53'!B10)*1000</f>
        <v>15.992124418847984</v>
      </c>
      <c r="C10" s="384">
        <f>('C-54'!C10/'C-53'!C10)*1000</f>
        <v>17.625296629222554</v>
      </c>
      <c r="D10" s="384">
        <f>('C-54'!D10/'C-53'!D10)*1000</f>
        <v>17.548694386416575</v>
      </c>
      <c r="E10" s="384">
        <f>('C-54'!E10/'C-53'!E10)*1000</f>
        <v>16.674477849556737</v>
      </c>
      <c r="F10" s="384">
        <f>('C-54'!F10/'C-53'!F10)*1000</f>
        <v>14.510252388146924</v>
      </c>
      <c r="G10" s="384">
        <f>('C-54'!G10/'C-53'!G10)*1000</f>
        <v>16.04994162032343</v>
      </c>
      <c r="H10" s="384">
        <f>('C-54'!H10/'C-53'!H10)*1000</f>
        <v>15.119328473694457</v>
      </c>
      <c r="I10" s="384">
        <f>('C-54'!I10/'C-53'!I10)*1000</f>
        <v>15.669464821315859</v>
      </c>
      <c r="J10" s="384">
        <f>('C-54'!J10/'C-53'!J10)*1000</f>
        <v>16.117780730073434</v>
      </c>
      <c r="K10" s="384">
        <f>('C-54'!K10/'C-53'!K10)*1000</f>
        <v>14.381185942525248</v>
      </c>
      <c r="L10" s="384">
        <f>('C-54'!L10/'C-53'!L10)*1000</f>
        <v>16.000507699584407</v>
      </c>
      <c r="M10" s="384">
        <f>('C-54'!M10/'C-53'!M10)*1000</f>
        <v>16.691946884557037</v>
      </c>
      <c r="N10" s="384">
        <f>('C-54'!N10/'C-53'!N10)*1000</f>
        <v>16.800169058452418</v>
      </c>
    </row>
    <row r="11" spans="1:15" ht="13" customHeight="1">
      <c r="A11" s="255" t="s">
        <v>23</v>
      </c>
      <c r="B11" s="845">
        <f>('C-54'!B11/'C-53'!B11)*1000</f>
        <v>16.043422191940426</v>
      </c>
      <c r="C11" s="384">
        <f>('C-54'!C11/'C-53'!C11)*1000</f>
        <v>17.076623376623377</v>
      </c>
      <c r="D11" s="384">
        <f>('C-54'!D11/'C-53'!D11)*1000</f>
        <v>16.863510551590153</v>
      </c>
      <c r="E11" s="384">
        <f>('C-54'!E11/'C-53'!E11)*1000</f>
        <v>17.109879637437615</v>
      </c>
      <c r="F11" s="384">
        <f>('C-54'!F11/'C-53'!F11)*1000</f>
        <v>16.243511688289633</v>
      </c>
      <c r="G11" s="384">
        <f>('C-54'!G11/'C-53'!G11)*1000</f>
        <v>15.776272042422455</v>
      </c>
      <c r="H11" s="384">
        <f>('C-54'!H11/'C-53'!H11)*1000</f>
        <v>15.744680851063832</v>
      </c>
      <c r="I11" s="384">
        <f>('C-54'!I11/'C-53'!I11)*1000</f>
        <v>16.132381863686895</v>
      </c>
      <c r="J11" s="384">
        <f>('C-54'!J11/'C-53'!J11)*1000</f>
        <v>16.155930416447021</v>
      </c>
      <c r="K11" s="384">
        <f>('C-54'!K11/'C-53'!K11)*1000</f>
        <v>16.36461693548387</v>
      </c>
      <c r="L11" s="384">
        <f>('C-54'!L11/'C-53'!L11)*1000</f>
        <v>14.79622641509434</v>
      </c>
      <c r="M11" s="384">
        <f>('C-54'!M11/'C-53'!M11)*1000</f>
        <v>14.973653622626887</v>
      </c>
      <c r="N11" s="384">
        <f>('C-54'!N11/'C-53'!N11)*1000</f>
        <v>15.613579335793359</v>
      </c>
    </row>
    <row r="12" spans="1:15" ht="13" customHeight="1">
      <c r="A12" s="178" t="s">
        <v>24</v>
      </c>
      <c r="B12" s="845">
        <f>('C-54'!B12/'C-53'!B12)*1000</f>
        <v>13.258329817141059</v>
      </c>
      <c r="C12" s="384">
        <f>('C-54'!C12/'C-53'!C12)*1000</f>
        <v>13.432346489514131</v>
      </c>
      <c r="D12" s="384">
        <f>('C-54'!D12/'C-53'!D12)*1000</f>
        <v>13.348986060529951</v>
      </c>
      <c r="E12" s="384">
        <f>('C-54'!E12/'C-53'!E12)*1000</f>
        <v>13.360749032299003</v>
      </c>
      <c r="F12" s="384">
        <f>('C-54'!F12/'C-53'!F12)*1000</f>
        <v>13.160765575438386</v>
      </c>
      <c r="G12" s="384">
        <f>('C-54'!G12/'C-53'!G12)*1000</f>
        <v>13.367195972756887</v>
      </c>
      <c r="H12" s="384">
        <f>('C-54'!H12/'C-53'!H12)*1000</f>
        <v>13.449291820702406</v>
      </c>
      <c r="I12" s="384">
        <f>('C-54'!I12/'C-53'!I12)*1000</f>
        <v>13.05213902540115</v>
      </c>
      <c r="J12" s="384">
        <f>('C-54'!J12/'C-53'!J12)*1000</f>
        <v>13.073088868994331</v>
      </c>
      <c r="K12" s="384">
        <f>('C-54'!K12/'C-53'!K12)*1000</f>
        <v>13.124812946564887</v>
      </c>
      <c r="L12" s="384">
        <f>('C-54'!L12/'C-53'!L12)*1000</f>
        <v>13.299938536883994</v>
      </c>
      <c r="M12" s="384">
        <f>('C-54'!M12/'C-53'!M12)*1000</f>
        <v>12.888476514635807</v>
      </c>
      <c r="N12" s="384">
        <f>('C-54'!N12/'C-53'!N12)*1000</f>
        <v>13.555270444895699</v>
      </c>
    </row>
    <row r="13" spans="1:15" ht="13" customHeight="1">
      <c r="A13" s="256" t="s">
        <v>25</v>
      </c>
      <c r="B13" s="845">
        <f>('C-54'!B13/'C-53'!B13)*1000</f>
        <v>11.473720600674021</v>
      </c>
      <c r="C13" s="384">
        <f>('C-54'!C13/'C-53'!C13)*1000</f>
        <v>11.647641149002407</v>
      </c>
      <c r="D13" s="384">
        <f>('C-54'!D13/'C-53'!D13)*1000</f>
        <v>11.690077865185046</v>
      </c>
      <c r="E13" s="384">
        <f>('C-54'!E13/'C-53'!E13)*1000</f>
        <v>11.809954882571075</v>
      </c>
      <c r="F13" s="384">
        <f>('C-54'!F13/'C-53'!F13)*1000</f>
        <v>10.956957423971378</v>
      </c>
      <c r="G13" s="384">
        <f>('C-54'!G13/'C-53'!G13)*1000</f>
        <v>10.782920965780789</v>
      </c>
      <c r="H13" s="384">
        <f>('C-54'!H13/'C-53'!H13)*1000</f>
        <v>12.341839028523014</v>
      </c>
      <c r="I13" s="384">
        <f>('C-54'!I13/'C-53'!I13)*1000</f>
        <v>10.835295762467572</v>
      </c>
      <c r="J13" s="384">
        <f>('C-54'!J13/'C-53'!J13)*1000</f>
        <v>11.232332419089413</v>
      </c>
      <c r="K13" s="384">
        <f>('C-54'!K13/'C-53'!K13)*1000</f>
        <v>11.574170874302418</v>
      </c>
      <c r="L13" s="384">
        <f>('C-54'!L13/'C-53'!L13)*1000</f>
        <v>10.940593933906746</v>
      </c>
      <c r="M13" s="384">
        <f>('C-54'!M13/'C-53'!M13)*1000</f>
        <v>11.598952725339005</v>
      </c>
      <c r="N13" s="384">
        <f>('C-54'!N13/'C-53'!N13)*1000</f>
        <v>11.953164452470011</v>
      </c>
    </row>
    <row r="14" spans="1:15" ht="13" customHeight="1">
      <c r="A14" s="191" t="s">
        <v>97</v>
      </c>
      <c r="B14" s="845">
        <f>('C-54'!B14/'C-53'!B14)*1000</f>
        <v>11.261539798309409</v>
      </c>
      <c r="C14" s="384">
        <f>('C-54'!C14/'C-53'!C14)*1000</f>
        <v>11.523258891645991</v>
      </c>
      <c r="D14" s="384">
        <f>('C-54'!D14/'C-53'!D14)*1000</f>
        <v>11.61986893840105</v>
      </c>
      <c r="E14" s="384">
        <f>('C-54'!E14/'C-53'!E14)*1000</f>
        <v>11.775088806116447</v>
      </c>
      <c r="F14" s="384">
        <f>('C-54'!F14/'C-53'!F14)*1000</f>
        <v>10.896988136775995</v>
      </c>
      <c r="G14" s="384">
        <f>('C-54'!G14/'C-53'!G14)*1000</f>
        <v>10.512265291083274</v>
      </c>
      <c r="H14" s="384">
        <f>('C-54'!H14/'C-53'!H14)*1000</f>
        <v>12.855329824561402</v>
      </c>
      <c r="I14" s="384">
        <f>('C-54'!I14/'C-53'!I14)*1000</f>
        <v>10.620748889359003</v>
      </c>
      <c r="J14" s="384">
        <f>('C-54'!J14/'C-53'!J14)*1000</f>
        <v>11.053881870385561</v>
      </c>
      <c r="K14" s="384">
        <f>('C-54'!K14/'C-53'!K14)*1000</f>
        <v>11.677419457735244</v>
      </c>
      <c r="L14" s="384">
        <f>('C-54'!L14/'C-53'!L14)*1000</f>
        <v>10.218274197328334</v>
      </c>
      <c r="M14" s="384">
        <f>('C-54'!M14/'C-53'!M14)*1000</f>
        <v>10.818384648691204</v>
      </c>
      <c r="N14" s="384">
        <f>('C-54'!N14/'C-53'!N14)*1000</f>
        <v>11.300063258550935</v>
      </c>
    </row>
    <row r="15" spans="1:15" ht="13" customHeight="1">
      <c r="A15" s="191" t="s">
        <v>98</v>
      </c>
      <c r="B15" s="845">
        <f>('C-54'!B15/'C-53'!B15)*1000</f>
        <v>12.169982116132189</v>
      </c>
      <c r="C15" s="384">
        <f>('C-54'!C15/'C-53'!C15)*1000</f>
        <v>11.862806468440271</v>
      </c>
      <c r="D15" s="384">
        <f>('C-54'!D15/'C-53'!D15)*1000</f>
        <v>12.106045589692764</v>
      </c>
      <c r="E15" s="384">
        <f>('C-54'!E15/'C-53'!E15)*1000</f>
        <v>12.365268915223337</v>
      </c>
      <c r="F15" s="384">
        <f>('C-54'!F15/'C-53'!F15)*1000</f>
        <v>11.492519083969464</v>
      </c>
      <c r="G15" s="384">
        <f>('C-54'!G15/'C-53'!G15)*1000</f>
        <v>11.970162748643762</v>
      </c>
      <c r="H15" s="384">
        <f>('C-54'!H15/'C-53'!H15)*1000</f>
        <v>11.674666666666667</v>
      </c>
      <c r="I15" s="384">
        <f>('C-54'!I15/'C-53'!I15)*1000</f>
        <v>11.012301166489927</v>
      </c>
      <c r="J15" s="384">
        <f>('C-54'!J15/'C-53'!J15)*1000</f>
        <v>11.60547098001903</v>
      </c>
      <c r="K15" s="384">
        <f>('C-54'!K15/'C-53'!K15)*1000</f>
        <v>11.390230874942739</v>
      </c>
      <c r="L15" s="384">
        <f>('C-54'!L15/'C-53'!L15)*1000</f>
        <v>12.434347399411187</v>
      </c>
      <c r="M15" s="384">
        <f>('C-54'!M15/'C-53'!M15)*1000</f>
        <v>13.632370749883558</v>
      </c>
      <c r="N15" s="384">
        <f>('C-54'!N15/'C-53'!N15)*1000</f>
        <v>14.021847070506453</v>
      </c>
    </row>
    <row r="16" spans="1:15" ht="13" customHeight="1">
      <c r="A16" s="191" t="s">
        <v>99</v>
      </c>
      <c r="B16" s="845">
        <f>('C-54'!B16/'C-53'!B16)*1000</f>
        <v>10.869329507772628</v>
      </c>
      <c r="C16" s="384">
        <f>('C-54'!C16/'C-53'!C16)*1000</f>
        <v>12.249681528662421</v>
      </c>
      <c r="D16" s="384">
        <f>('C-54'!D16/'C-53'!D16)*1000</f>
        <v>10.537412905180249</v>
      </c>
      <c r="E16" s="384">
        <f>('C-54'!E16/'C-53'!E16)*1000</f>
        <v>10.235766423357665</v>
      </c>
      <c r="F16" s="384">
        <f>('C-54'!F16/'C-53'!F16)*1000</f>
        <v>10.333155080213903</v>
      </c>
      <c r="G16" s="384">
        <f>('C-54'!G16/'C-53'!G16)*1000</f>
        <v>10.418696551724137</v>
      </c>
      <c r="H16" s="384">
        <f>('C-54'!H16/'C-53'!H16)*1000</f>
        <v>10.348893360160965</v>
      </c>
      <c r="I16" s="384">
        <f>('C-54'!I16/'C-53'!I16)*1000</f>
        <v>12.928621538461536</v>
      </c>
      <c r="J16" s="384">
        <f>('C-54'!J16/'C-53'!J16)*1000</f>
        <v>11.505541401273884</v>
      </c>
      <c r="K16" s="384">
        <f>('C-54'!K16/'C-53'!K16)*1000</f>
        <v>11.218348623853212</v>
      </c>
      <c r="L16" s="384">
        <f>('C-54'!L16/'C-53'!L16)*1000</f>
        <v>11.058198757763975</v>
      </c>
      <c r="M16" s="384">
        <f>('C-54'!M16/'C-53'!M16)*1000</f>
        <v>10.239489795918367</v>
      </c>
      <c r="N16" s="384">
        <f>('C-54'!N16/'C-53'!N16)*1000</f>
        <v>9.9107641196013301</v>
      </c>
    </row>
    <row r="17" spans="1:14" ht="13" customHeight="1">
      <c r="A17" s="255" t="s">
        <v>29</v>
      </c>
      <c r="B17" s="845">
        <f>('C-54'!B17/'C-53'!B17)*1000</f>
        <v>15.895423197492168</v>
      </c>
      <c r="C17" s="384">
        <f>('C-54'!C17/'C-53'!C17)*1000</f>
        <v>16.279853479853482</v>
      </c>
      <c r="D17" s="384">
        <f>('C-54'!D17/'C-53'!D17)*1000</f>
        <v>16.209442060085838</v>
      </c>
      <c r="E17" s="384">
        <f>('C-54'!E17/'C-53'!E17)*1000</f>
        <v>15.909090909090908</v>
      </c>
      <c r="F17" s="384">
        <f>('C-54'!F17/'C-53'!F17)*1000</f>
        <v>16.16043956043956</v>
      </c>
      <c r="G17" s="384">
        <f>('C-54'!G17/'C-53'!G17)*1000</f>
        <v>16.067889908256888</v>
      </c>
      <c r="H17" s="384">
        <f>('C-54'!H17/'C-53'!H17)*1000</f>
        <v>15.784362139917702</v>
      </c>
      <c r="I17" s="384">
        <f>('C-54'!I17/'C-53'!I17)*1000</f>
        <v>15.937642585551336</v>
      </c>
      <c r="J17" s="384">
        <f>('C-54'!J17/'C-53'!J17)*1000</f>
        <v>15.555200000000006</v>
      </c>
      <c r="K17" s="384">
        <f>('C-54'!K17/'C-53'!K17)*1000</f>
        <v>15.532129963898921</v>
      </c>
      <c r="L17" s="384">
        <f>('C-54'!L17/'C-53'!L17)*1000</f>
        <v>15.547169811320755</v>
      </c>
      <c r="M17" s="384">
        <f>('C-54'!M17/'C-53'!M17)*1000</f>
        <v>15.88692579505301</v>
      </c>
      <c r="N17" s="384">
        <f>('C-54'!N17/'C-53'!N17)*1000</f>
        <v>15.956107660455485</v>
      </c>
    </row>
    <row r="18" spans="1:14" ht="13" customHeight="1">
      <c r="A18" s="255" t="s">
        <v>30</v>
      </c>
      <c r="B18" s="845">
        <f>('C-54'!B18/'C-53'!B18)*1000</f>
        <v>10.796744727639551</v>
      </c>
      <c r="C18" s="384">
        <f>('C-54'!C18/'C-53'!C18)*1000</f>
        <v>10.578769623950347</v>
      </c>
      <c r="D18" s="384">
        <f>('C-54'!D18/'C-53'!D18)*1000</f>
        <v>10.515831718793248</v>
      </c>
      <c r="E18" s="384">
        <f>('C-54'!E18/'C-53'!E18)*1000</f>
        <v>10.8623615949453</v>
      </c>
      <c r="F18" s="384">
        <f>('C-54'!F18/'C-53'!F18)*1000</f>
        <v>11.01</v>
      </c>
      <c r="G18" s="384">
        <f>('C-54'!G18/'C-53'!G18)*1000</f>
        <v>10.911582921732522</v>
      </c>
      <c r="H18" s="384">
        <f>('C-54'!H18/'C-53'!H18)*1000</f>
        <v>10.425841515326162</v>
      </c>
      <c r="I18" s="384">
        <f>('C-54'!I18/'C-53'!I18)*1000</f>
        <v>10.578769623950347</v>
      </c>
      <c r="J18" s="384">
        <f>('C-54'!J18/'C-53'!J18)*1000</f>
        <v>10.619946091644204</v>
      </c>
      <c r="K18" s="384">
        <f>('C-54'!K18/'C-53'!K18)*1000</f>
        <v>11.1</v>
      </c>
      <c r="L18" s="384">
        <f>('C-54'!L18/'C-53'!L18)*1000</f>
        <v>11.121</v>
      </c>
      <c r="M18" s="384">
        <f>('C-54'!M18/'C-53'!M18)*1000</f>
        <v>11.174300000000001</v>
      </c>
      <c r="N18" s="384">
        <f>('C-54'!N18/'C-53'!N18)*1000</f>
        <v>10.621871439148199</v>
      </c>
    </row>
    <row r="19" spans="1:14" ht="13" customHeight="1">
      <c r="A19" s="178" t="s">
        <v>31</v>
      </c>
      <c r="B19" s="845">
        <f>('C-54'!B19/'C-53'!B19)*1000</f>
        <v>12.25820111209271</v>
      </c>
      <c r="C19" s="384">
        <f>('C-54'!C19/'C-53'!C19)*1000</f>
        <v>12.318318879252836</v>
      </c>
      <c r="D19" s="384">
        <f>('C-54'!D19/'C-53'!D19)*1000</f>
        <v>12.00361013986014</v>
      </c>
      <c r="E19" s="384">
        <f>('C-54'!E19/'C-53'!E19)*1000</f>
        <v>12.378177107866227</v>
      </c>
      <c r="F19" s="384">
        <f>('C-54'!F19/'C-53'!F19)*1000</f>
        <v>12.424881355932204</v>
      </c>
      <c r="G19" s="384">
        <f>('C-54'!G19/'C-53'!G19)*1000</f>
        <v>12.512702825888788</v>
      </c>
      <c r="H19" s="384">
        <f>('C-54'!H19/'C-53'!H19)*1000</f>
        <v>12.262597455888386</v>
      </c>
      <c r="I19" s="384">
        <f>('C-54'!I19/'C-53'!I19)*1000</f>
        <v>12.26967113276492</v>
      </c>
      <c r="J19" s="384">
        <f>('C-54'!J19/'C-53'!J19)*1000</f>
        <v>12.237652378368601</v>
      </c>
      <c r="K19" s="384">
        <f>('C-54'!K19/'C-53'!K19)*1000</f>
        <v>12.347467422096317</v>
      </c>
      <c r="L19" s="384">
        <f>('C-54'!L19/'C-53'!L19)*1000</f>
        <v>12.115483818770228</v>
      </c>
      <c r="M19" s="384">
        <f>('C-54'!M19/'C-53'!M19)*1000</f>
        <v>12.129226542688084</v>
      </c>
      <c r="N19" s="384">
        <f>('C-54'!N19/'C-53'!N19)*1000</f>
        <v>12.130387844862055</v>
      </c>
    </row>
    <row r="20" spans="1:14" ht="13" customHeight="1">
      <c r="A20" s="255" t="s">
        <v>32</v>
      </c>
      <c r="B20" s="845">
        <f>('C-54'!B20/'C-53'!B20)*1000</f>
        <v>10.251987911967218</v>
      </c>
      <c r="C20" s="384">
        <f>('C-54'!C20/'C-53'!C20)*1000</f>
        <v>10.226759669658376</v>
      </c>
      <c r="D20" s="384">
        <f>('C-54'!D20/'C-53'!D20)*1000</f>
        <v>10.152114955948745</v>
      </c>
      <c r="E20" s="384">
        <f>('C-54'!E20/'C-53'!E20)*1000</f>
        <v>10.315287132928308</v>
      </c>
      <c r="F20" s="384">
        <f>('C-54'!F20/'C-53'!F20)*1000</f>
        <v>10.154708979618087</v>
      </c>
      <c r="G20" s="384">
        <f>('C-54'!G20/'C-53'!G20)*1000</f>
        <v>10.646754542394454</v>
      </c>
      <c r="H20" s="384">
        <f>('C-54'!H20/'C-53'!H20)*1000</f>
        <v>10.072111129032384</v>
      </c>
      <c r="I20" s="384">
        <f>('C-54'!I20/'C-53'!I20)*1000</f>
        <v>10.070293518976037</v>
      </c>
      <c r="J20" s="384">
        <f>('C-54'!J20/'C-53'!J20)*1000</f>
        <v>10.027508793653373</v>
      </c>
      <c r="K20" s="384">
        <f>('C-54'!K20/'C-53'!K20)*1000</f>
        <v>10.205951715403156</v>
      </c>
      <c r="L20" s="384">
        <f>('C-54'!L20/'C-53'!L20)*1000</f>
        <v>10.544578219521057</v>
      </c>
      <c r="M20" s="384">
        <f>('C-54'!M20/'C-53'!M20)*1000</f>
        <v>10.107952925910944</v>
      </c>
      <c r="N20" s="384">
        <f>('C-54'!N20/'C-53'!N20)*1000</f>
        <v>10.493716475095784</v>
      </c>
    </row>
    <row r="21" spans="1:14" ht="13" customHeight="1">
      <c r="A21" s="255" t="s">
        <v>33</v>
      </c>
      <c r="B21" s="845">
        <f>('C-54'!B21/'C-53'!B21)*1000</f>
        <v>11.404803745944163</v>
      </c>
      <c r="C21" s="384">
        <f>('C-54'!C21/'C-53'!C21)*1000</f>
        <v>11.291613574436463</v>
      </c>
      <c r="D21" s="384">
        <f>('C-54'!D21/'C-53'!D21)*1000</f>
        <v>11.436530056897835</v>
      </c>
      <c r="E21" s="384">
        <f>('C-54'!E21/'C-53'!E21)*1000</f>
        <v>11.108696340883888</v>
      </c>
      <c r="F21" s="384">
        <f>('C-54'!F21/'C-53'!F21)*1000</f>
        <v>11.367377686147018</v>
      </c>
      <c r="G21" s="384">
        <f>('C-54'!G21/'C-53'!G21)*1000</f>
        <v>11.30221598002497</v>
      </c>
      <c r="H21" s="384">
        <f>('C-54'!H21/'C-53'!H21)*1000</f>
        <v>11.242786769880366</v>
      </c>
      <c r="I21" s="384">
        <f>('C-54'!I21/'C-53'!I21)*1000</f>
        <v>12.136765793756473</v>
      </c>
      <c r="J21" s="384">
        <f>('C-54'!J21/'C-53'!J21)*1000</f>
        <v>11.857756768371297</v>
      </c>
      <c r="K21" s="384">
        <f>('C-54'!K21/'C-53'!K21)*1000</f>
        <v>11.456362651814038</v>
      </c>
      <c r="L21" s="384">
        <f>('C-54'!L21/'C-53'!L21)*1000</f>
        <v>11.365719386995989</v>
      </c>
      <c r="M21" s="384">
        <f>('C-54'!M21/'C-53'!M21)*1000</f>
        <v>11.086903897361417</v>
      </c>
      <c r="N21" s="384">
        <f>('C-54'!N21/'C-53'!N21)*1000</f>
        <v>11.111593427588843</v>
      </c>
    </row>
    <row r="22" spans="1:14" ht="13" customHeight="1">
      <c r="A22" s="255" t="s">
        <v>34</v>
      </c>
      <c r="B22" s="845">
        <f>('C-54'!B22/'C-53'!B22)*1000</f>
        <v>12.330895293108897</v>
      </c>
      <c r="C22" s="384">
        <f>('C-54'!C22/'C-53'!C22)*1000</f>
        <v>12.151240893539951</v>
      </c>
      <c r="D22" s="384">
        <f>('C-54'!D22/'C-53'!D22)*1000</f>
        <v>12.258143776824037</v>
      </c>
      <c r="E22" s="384">
        <f>('C-54'!E22/'C-53'!E22)*1000</f>
        <v>12.247150412760599</v>
      </c>
      <c r="F22" s="384">
        <f>('C-54'!F22/'C-53'!F22)*1000</f>
        <v>12.280366219731839</v>
      </c>
      <c r="G22" s="384">
        <f>('C-54'!G22/'C-53'!G22)*1000</f>
        <v>12.404093676050593</v>
      </c>
      <c r="H22" s="384">
        <f>('C-54'!H22/'C-53'!H22)*1000</f>
        <v>12.263730040206781</v>
      </c>
      <c r="I22" s="384">
        <f>('C-54'!I22/'C-53'!I22)*1000</f>
        <v>12.158051170724146</v>
      </c>
      <c r="J22" s="384">
        <f>('C-54'!J22/'C-53'!J22)*1000</f>
        <v>12.185763340232159</v>
      </c>
      <c r="K22" s="384">
        <f>('C-54'!K22/'C-53'!K22)*1000</f>
        <v>12.343654390054391</v>
      </c>
      <c r="L22" s="384">
        <f>('C-54'!L22/'C-53'!L22)*1000</f>
        <v>12.349279610073109</v>
      </c>
      <c r="M22" s="384">
        <f>('C-54'!M22/'C-53'!M22)*1000</f>
        <v>12.051682554266682</v>
      </c>
      <c r="N22" s="384">
        <f>('C-54'!N22/'C-53'!N22)*1000</f>
        <v>13.065209446647131</v>
      </c>
    </row>
    <row r="23" spans="1:14" ht="13" customHeight="1">
      <c r="A23" s="255" t="s">
        <v>35</v>
      </c>
      <c r="B23" s="845">
        <f>('C-54'!B23/'C-53'!B23)*1000</f>
        <v>11.104166291231451</v>
      </c>
      <c r="C23" s="384">
        <f>('C-54'!C23/'C-53'!C23)*1000</f>
        <v>11.064609208380382</v>
      </c>
      <c r="D23" s="384">
        <f>('C-54'!D23/'C-53'!D23)*1000</f>
        <v>11.022549478612467</v>
      </c>
      <c r="E23" s="384">
        <f>('C-54'!E23/'C-53'!E23)*1000</f>
        <v>11.124080866672353</v>
      </c>
      <c r="F23" s="384">
        <f>('C-54'!F23/'C-53'!F23)*1000</f>
        <v>11.110617114410786</v>
      </c>
      <c r="G23" s="384">
        <f>('C-54'!G23/'C-53'!G23)*1000</f>
        <v>11.064045765409265</v>
      </c>
      <c r="H23" s="384">
        <f>('C-54'!H23/'C-53'!H23)*1000</f>
        <v>11.067852857201975</v>
      </c>
      <c r="I23" s="384">
        <f>('C-54'!I23/'C-53'!I23)*1000</f>
        <v>11.196318157427662</v>
      </c>
      <c r="J23" s="384">
        <f>('C-54'!J23/'C-53'!J23)*1000</f>
        <v>11.016173148794614</v>
      </c>
      <c r="K23" s="384">
        <f>('C-54'!K23/'C-53'!K23)*1000</f>
        <v>11.162783385735551</v>
      </c>
      <c r="L23" s="384">
        <f>('C-54'!L23/'C-53'!L23)*1000</f>
        <v>11.179494836381737</v>
      </c>
      <c r="M23" s="384">
        <f>('C-54'!M23/'C-53'!M23)*1000</f>
        <v>11.155197500924819</v>
      </c>
      <c r="N23" s="384">
        <f>('C-54'!N23/'C-53'!N23)*1000</f>
        <v>11.084469256416224</v>
      </c>
    </row>
    <row r="24" spans="1:14" ht="13" customHeight="1">
      <c r="A24" s="255" t="s">
        <v>36</v>
      </c>
      <c r="B24" s="845">
        <f>('C-54'!B24/'C-53'!B24)*1000</f>
        <v>13.254359225652998</v>
      </c>
      <c r="C24" s="384">
        <f>('C-54'!C24/'C-53'!C24)*1000</f>
        <v>12.222285067873305</v>
      </c>
      <c r="D24" s="384">
        <f>('C-54'!D24/'C-53'!D24)*1000</f>
        <v>12.682915816389249</v>
      </c>
      <c r="E24" s="384">
        <f>('C-54'!E24/'C-53'!E24)*1000</f>
        <v>12.901950652370495</v>
      </c>
      <c r="F24" s="384">
        <f>('C-54'!F24/'C-53'!F24)*1000</f>
        <v>13.092660290732741</v>
      </c>
      <c r="G24" s="384">
        <f>('C-54'!G24/'C-53'!G24)*1000</f>
        <v>13.153493099390179</v>
      </c>
      <c r="H24" s="384">
        <f>('C-54'!H24/'C-53'!H24)*1000</f>
        <v>13.915120136724642</v>
      </c>
      <c r="I24" s="384">
        <f>('C-54'!I24/'C-53'!I24)*1000</f>
        <v>12.765518094246291</v>
      </c>
      <c r="J24" s="384">
        <f>('C-54'!J24/'C-53'!J24)*1000</f>
        <v>12.993209711846317</v>
      </c>
      <c r="K24" s="384">
        <f>('C-54'!K24/'C-53'!K24)*1000</f>
        <v>13.705775363174679</v>
      </c>
      <c r="L24" s="384">
        <f>('C-54'!L24/'C-53'!L24)*1000</f>
        <v>13.792759805664177</v>
      </c>
      <c r="M24" s="384">
        <f>('C-54'!M24/'C-53'!M24)*1000</f>
        <v>13.872959293696802</v>
      </c>
      <c r="N24" s="384">
        <f>('C-54'!N24/'C-53'!N24)*1000</f>
        <v>13.851694045174538</v>
      </c>
    </row>
    <row r="25" spans="1:14" ht="13" customHeight="1">
      <c r="A25" s="178" t="s">
        <v>37</v>
      </c>
      <c r="B25" s="845">
        <f>('C-54'!B25/'C-53'!B25)*1000</f>
        <v>14.518312003357781</v>
      </c>
      <c r="C25" s="384">
        <f>('C-54'!C25/'C-53'!C25)*1000</f>
        <v>14.459552931252636</v>
      </c>
      <c r="D25" s="384">
        <f>('C-54'!D25/'C-53'!D25)*1000</f>
        <v>14.198307967009608</v>
      </c>
      <c r="E25" s="384">
        <f>('C-54'!E25/'C-53'!E25)*1000</f>
        <v>14.614692628177876</v>
      </c>
      <c r="F25" s="384">
        <f>('C-54'!F25/'C-53'!F25)*1000</f>
        <v>14.919098808564007</v>
      </c>
      <c r="G25" s="384">
        <f>('C-54'!G25/'C-53'!G25)*1000</f>
        <v>15.001341192550829</v>
      </c>
      <c r="H25" s="384">
        <f>('C-54'!H25/'C-53'!H25)*1000</f>
        <v>14.913711322679362</v>
      </c>
      <c r="I25" s="384">
        <f>('C-54'!I25/'C-53'!I25)*1000</f>
        <v>14.726899630806214</v>
      </c>
      <c r="J25" s="384">
        <f>('C-54'!J25/'C-53'!J25)*1000</f>
        <v>14.546315699072483</v>
      </c>
      <c r="K25" s="384">
        <f>('C-54'!K25/'C-53'!K25)*1000</f>
        <v>14.419653427125333</v>
      </c>
      <c r="L25" s="384">
        <f>('C-54'!L25/'C-53'!L25)*1000</f>
        <v>14.285224274406332</v>
      </c>
      <c r="M25" s="384">
        <f>('C-54'!M25/'C-53'!M25)*1000</f>
        <v>14.131628771870508</v>
      </c>
      <c r="N25" s="384">
        <f>('C-54'!N25/'C-53'!N25)*1000</f>
        <v>14.040777990192003</v>
      </c>
    </row>
    <row r="26" spans="1:14" ht="13" customHeight="1">
      <c r="A26" s="255" t="s">
        <v>38</v>
      </c>
      <c r="B26" s="845">
        <f>('C-54'!B26/'C-53'!B26)*1000</f>
        <v>21.184930080333235</v>
      </c>
      <c r="C26" s="384">
        <f>('C-54'!C26/'C-53'!C26)*1000</f>
        <v>21.72527472527473</v>
      </c>
      <c r="D26" s="384">
        <f>('C-54'!D26/'C-53'!D26)*1000</f>
        <v>21.653846153846153</v>
      </c>
      <c r="E26" s="384">
        <f>('C-54'!E26/'C-53'!E26)*1000</f>
        <v>22.602189781021895</v>
      </c>
      <c r="F26" s="384">
        <f>('C-54'!F26/'C-53'!F26)*1000</f>
        <v>19.210762331838563</v>
      </c>
      <c r="G26" s="384">
        <f>('C-54'!G26/'C-53'!G26)*1000</f>
        <v>19.063468634686345</v>
      </c>
      <c r="H26" s="384">
        <f>('C-54'!H26/'C-53'!H26)*1000</f>
        <v>22.072202166064983</v>
      </c>
      <c r="I26" s="384">
        <f>('C-54'!I26/'C-53'!I26)*1000</f>
        <v>19.006076388888889</v>
      </c>
      <c r="J26" s="384">
        <f>('C-54'!J26/'C-53'!J26)*1000</f>
        <v>21.39656357388316</v>
      </c>
      <c r="K26" s="384">
        <f>('C-54'!K26/'C-53'!K26)*1000</f>
        <v>21.0607476635514</v>
      </c>
      <c r="L26" s="384">
        <f>('C-54'!L26/'C-53'!L26)*1000</f>
        <v>21.875370919881306</v>
      </c>
      <c r="M26" s="384">
        <f>('C-54'!M26/'C-53'!M26)*1000</f>
        <v>22.936917562724016</v>
      </c>
      <c r="N26" s="384">
        <f>('C-54'!N26/'C-53'!N26)*1000</f>
        <v>21.169662921348312</v>
      </c>
    </row>
    <row r="27" spans="1:14" ht="13" customHeight="1">
      <c r="A27" s="255" t="s">
        <v>39</v>
      </c>
      <c r="B27" s="845">
        <f>('C-54'!B27/'C-53'!B27)*1000</f>
        <v>23.301537006384489</v>
      </c>
      <c r="C27" s="384">
        <f>('C-54'!C27/'C-53'!C27)*1000</f>
        <v>23.385837651122621</v>
      </c>
      <c r="D27" s="384">
        <f>('C-54'!D27/'C-53'!D27)*1000</f>
        <v>22.4037558685446</v>
      </c>
      <c r="E27" s="384">
        <f>('C-54'!E27/'C-53'!E27)*1000</f>
        <v>23.70461538461538</v>
      </c>
      <c r="F27" s="384">
        <f>('C-54'!F27/'C-53'!F27)*1000</f>
        <v>22.450793650793649</v>
      </c>
      <c r="G27" s="384">
        <f>('C-54'!G27/'C-53'!G27)*1000</f>
        <v>23.461318051575933</v>
      </c>
      <c r="H27" s="384">
        <f>('C-54'!H27/'C-53'!H27)*1000</f>
        <v>23.47277936962751</v>
      </c>
      <c r="I27" s="384">
        <f>('C-54'!I27/'C-53'!I27)*1000</f>
        <v>23.321643835616449</v>
      </c>
      <c r="J27" s="384">
        <f>('C-54'!J27/'C-53'!J27)*1000</f>
        <v>23.802469135802468</v>
      </c>
      <c r="K27" s="384">
        <f>('C-54'!K27/'C-53'!K27)*1000</f>
        <v>23.567423230974629</v>
      </c>
      <c r="L27" s="384">
        <f>('C-54'!L27/'C-53'!L27)*1000</f>
        <v>22.703783783783788</v>
      </c>
      <c r="M27" s="384">
        <f>('C-54'!M27/'C-53'!M27)*1000</f>
        <v>23.421750663129973</v>
      </c>
      <c r="N27" s="384">
        <f>('C-54'!N27/'C-53'!N27)*1000</f>
        <v>23.794743429286608</v>
      </c>
    </row>
    <row r="28" spans="1:14" ht="13" customHeight="1">
      <c r="A28" s="255" t="s">
        <v>40</v>
      </c>
      <c r="B28" s="845">
        <f>('C-54'!B28/'C-53'!B28)*1000</f>
        <v>11.84830329787307</v>
      </c>
      <c r="C28" s="384">
        <f>('C-54'!C28/'C-53'!C28)*1000</f>
        <v>11.232610764513058</v>
      </c>
      <c r="D28" s="384">
        <f>('C-54'!D28/'C-53'!D28)*1000</f>
        <v>11.399663228793939</v>
      </c>
      <c r="E28" s="384">
        <f>('C-54'!E28/'C-53'!E28)*1000</f>
        <v>11.624233475201947</v>
      </c>
      <c r="F28" s="384">
        <f>('C-54'!F28/'C-53'!F28)*1000</f>
        <v>11.802438643113959</v>
      </c>
      <c r="G28" s="384">
        <f>('C-54'!G28/'C-53'!G28)*1000</f>
        <v>12.043868908800787</v>
      </c>
      <c r="H28" s="384">
        <f>('C-54'!H28/'C-53'!H28)*1000</f>
        <v>12.029652996845426</v>
      </c>
      <c r="I28" s="384">
        <f>('C-54'!I28/'C-53'!I28)*1000</f>
        <v>12.481399136160874</v>
      </c>
      <c r="J28" s="384">
        <f>('C-54'!J28/'C-53'!J28)*1000</f>
        <v>12.395205753096285</v>
      </c>
      <c r="K28" s="384">
        <f>('C-54'!K28/'C-53'!K28)*1000</f>
        <v>11.90334448160535</v>
      </c>
      <c r="L28" s="384">
        <f>('C-54'!L28/'C-53'!L28)*1000</f>
        <v>11.597588055130171</v>
      </c>
      <c r="M28" s="384">
        <f>('C-54'!M28/'C-53'!M28)*1000</f>
        <v>11.396544276457883</v>
      </c>
      <c r="N28" s="384">
        <f>('C-54'!N28/'C-53'!N28)*1000</f>
        <v>11.788671785904356</v>
      </c>
    </row>
    <row r="29" spans="1:14" ht="13" customHeight="1">
      <c r="A29" s="256" t="s">
        <v>41</v>
      </c>
      <c r="B29" s="845">
        <f>('C-54'!B29/'C-53'!B29)*1000</f>
        <v>11.1247413879011</v>
      </c>
      <c r="C29" s="384">
        <f>('C-54'!C29/'C-53'!C29)*1000</f>
        <v>10.969555555555555</v>
      </c>
      <c r="D29" s="384">
        <f>('C-54'!D29/'C-53'!D29)*1000</f>
        <v>11.464219392390248</v>
      </c>
      <c r="E29" s="384">
        <f>('C-54'!E29/'C-53'!E29)*1000</f>
        <v>11.360860081022125</v>
      </c>
      <c r="F29" s="384">
        <f>('C-54'!F29/'C-53'!F29)*1000</f>
        <v>11.443044619422572</v>
      </c>
      <c r="G29" s="384">
        <f>('C-54'!G29/'C-53'!G29)*1000</f>
        <v>11.571857142857143</v>
      </c>
      <c r="H29" s="384">
        <f>('C-54'!H29/'C-53'!H29)*1000</f>
        <v>11.30033882642846</v>
      </c>
      <c r="I29" s="384">
        <f>('C-54'!I29/'C-53'!I29)*1000</f>
        <v>11.18330545841569</v>
      </c>
      <c r="J29" s="384">
        <f>('C-54'!J29/'C-53'!J29)*1000</f>
        <v>10.967369660804021</v>
      </c>
      <c r="K29" s="384">
        <f>('C-54'!K29/'C-53'!K29)*1000</f>
        <v>10.961341257179322</v>
      </c>
      <c r="L29" s="384">
        <f>('C-54'!L29/'C-53'!L29)*1000</f>
        <v>10.900271175626097</v>
      </c>
      <c r="M29" s="384">
        <f>('C-54'!M29/'C-53'!M29)*1000</f>
        <v>10.673452959919503</v>
      </c>
      <c r="N29" s="384">
        <f>('C-54'!N29/'C-53'!N29)*1000</f>
        <v>10.649062191510364</v>
      </c>
    </row>
    <row r="30" spans="1:14" ht="13" customHeight="1">
      <c r="A30" s="191" t="s">
        <v>100</v>
      </c>
      <c r="B30" s="845">
        <f>('C-54'!B30/'C-53'!B30)*1000</f>
        <v>11.579759746492178</v>
      </c>
      <c r="C30" s="384">
        <v>0</v>
      </c>
      <c r="D30" s="384">
        <f>('C-54'!D30/'C-53'!D30)*1000</f>
        <v>11.689067821930086</v>
      </c>
      <c r="E30" s="384">
        <f>('C-54'!E30/'C-53'!E30)*1000</f>
        <v>11.673173617272996</v>
      </c>
      <c r="F30" s="384">
        <f>('C-54'!F30/'C-53'!F30)*1000</f>
        <v>11.998236760503435</v>
      </c>
      <c r="G30" s="384">
        <f>('C-54'!G30/'C-53'!G30)*1000</f>
        <v>12.075895567698845</v>
      </c>
      <c r="H30" s="384">
        <f>('C-54'!H30/'C-53'!H30)*1000</f>
        <v>11.933373170002987</v>
      </c>
      <c r="I30" s="384">
        <f>('C-54'!I30/'C-53'!I30)*1000</f>
        <v>11.725747800586511</v>
      </c>
      <c r="J30" s="384">
        <f>('C-54'!J30/'C-53'!J30)*1000</f>
        <v>11.488922155688622</v>
      </c>
      <c r="K30" s="384">
        <f>('C-54'!K30/'C-53'!K30)*1000</f>
        <v>11.522959805115713</v>
      </c>
      <c r="L30" s="384">
        <f>('C-54'!L30/'C-53'!L30)*1000</f>
        <v>11.489993935718617</v>
      </c>
      <c r="M30" s="384">
        <f>('C-54'!M30/'C-53'!M30)*1000</f>
        <v>10.888743025927139</v>
      </c>
      <c r="N30" s="384">
        <f>('C-54'!N30/'C-53'!N30)*1000</f>
        <v>10.839960886571056</v>
      </c>
    </row>
    <row r="31" spans="1:14" ht="13" customHeight="1">
      <c r="A31" s="191" t="s">
        <v>101</v>
      </c>
      <c r="B31" s="845">
        <f>('C-54'!B31/'C-53'!B31)*1000</f>
        <v>10.63885500550413</v>
      </c>
      <c r="C31" s="384">
        <f>('C-54'!C31/'C-53'!C31)*1000</f>
        <v>10.454694700460829</v>
      </c>
      <c r="D31" s="384">
        <f>('C-54'!D31/'C-53'!D31)*1000</f>
        <v>11.225104057446064</v>
      </c>
      <c r="E31" s="384">
        <f>('C-54'!E31/'C-53'!E31)*1000</f>
        <v>11.013170892327956</v>
      </c>
      <c r="F31" s="384">
        <f>('C-54'!F31/'C-53'!F31)*1000</f>
        <v>10.833705915718529</v>
      </c>
      <c r="G31" s="384">
        <f>('C-54'!G31/'C-53'!G31)*1000</f>
        <v>11.019527611443779</v>
      </c>
      <c r="H31" s="384">
        <f>('C-54'!H31/'C-53'!H31)*1000</f>
        <v>10.626859504132231</v>
      </c>
      <c r="I31" s="384">
        <f>('C-54'!I31/'C-53'!I31)*1000</f>
        <v>10.599242185033154</v>
      </c>
      <c r="J31" s="384">
        <f>('C-54'!J31/'C-53'!J31)*1000</f>
        <v>10.392077278731838</v>
      </c>
      <c r="K31" s="384">
        <f>('C-54'!K31/'C-53'!K31)*1000</f>
        <v>10.343259718498661</v>
      </c>
      <c r="L31" s="384">
        <f>('C-54'!L31/'C-53'!L31)*1000</f>
        <v>10.245641198249748</v>
      </c>
      <c r="M31" s="384">
        <f>('C-54'!M31/'C-53'!M31)*1000</f>
        <v>10.44849108367627</v>
      </c>
      <c r="N31" s="384">
        <f>('C-54'!N31/'C-53'!N31)*1000</f>
        <v>10.454485049833886</v>
      </c>
    </row>
    <row r="32" spans="1:14" ht="13" customHeight="1">
      <c r="A32" s="255" t="s">
        <v>44</v>
      </c>
      <c r="B32" s="845">
        <f>('C-54'!B32/'C-53'!B32)*1000</f>
        <v>13.11334007441627</v>
      </c>
      <c r="C32" s="384">
        <f>('C-54'!C32/'C-53'!C32)*1000</f>
        <v>12.81049974760222</v>
      </c>
      <c r="D32" s="384">
        <f>('C-54'!D32/'C-53'!D32)*1000</f>
        <v>12.898726009265394</v>
      </c>
      <c r="E32" s="384">
        <f>('C-54'!E32/'C-53'!E32)*1000</f>
        <v>13.118517367316814</v>
      </c>
      <c r="F32" s="384">
        <f>('C-54'!F32/'C-53'!F32)*1000</f>
        <v>13.32745617911327</v>
      </c>
      <c r="G32" s="384">
        <f>('C-54'!G32/'C-53'!G32)*1000</f>
        <v>13.34478805463166</v>
      </c>
      <c r="H32" s="384">
        <f>('C-54'!H32/'C-53'!H32)*1000</f>
        <v>13.382008522631944</v>
      </c>
      <c r="I32" s="384">
        <f>('C-54'!I32/'C-53'!I32)*1000</f>
        <v>13.337146470856904</v>
      </c>
      <c r="J32" s="384">
        <f>('C-54'!J32/'C-53'!J32)*1000</f>
        <v>13.211704289356046</v>
      </c>
      <c r="K32" s="384">
        <f>('C-54'!K32/'C-53'!K32)*1000</f>
        <v>12.989045042239264</v>
      </c>
      <c r="L32" s="384">
        <f>('C-54'!L32/'C-53'!L32)*1000</f>
        <v>12.97935505886368</v>
      </c>
      <c r="M32" s="384">
        <f>('C-54'!M32/'C-53'!M32)*1000</f>
        <v>12.863547703180217</v>
      </c>
      <c r="N32" s="384">
        <f>('C-54'!N32/'C-53'!N32)*1000</f>
        <v>12.80514891468955</v>
      </c>
    </row>
    <row r="33" spans="1:14" ht="13" customHeight="1">
      <c r="A33" s="255" t="s">
        <v>45</v>
      </c>
      <c r="B33" s="845">
        <f>('C-54'!B33/'C-53'!B33)*1000</f>
        <v>13.950879562524706</v>
      </c>
      <c r="C33" s="384">
        <f>('C-54'!C33/'C-53'!C33)*1000</f>
        <v>13.818522860492381</v>
      </c>
      <c r="D33" s="384">
        <f>('C-54'!D33/'C-53'!D33)*1000</f>
        <v>14.098410727588778</v>
      </c>
      <c r="E33" s="384">
        <f>('C-54'!E33/'C-53'!E33)*1000</f>
        <v>14.172621401889698</v>
      </c>
      <c r="F33" s="384">
        <f>('C-54'!F33/'C-53'!F33)*1000</f>
        <v>14.29513288504643</v>
      </c>
      <c r="G33" s="384">
        <f>('C-54'!G33/'C-53'!G33)*1000</f>
        <v>14.269993800371978</v>
      </c>
      <c r="H33" s="384">
        <f>('C-54'!H33/'C-53'!H33)*1000</f>
        <v>14.220673764500241</v>
      </c>
      <c r="I33" s="384">
        <f>('C-54'!I33/'C-53'!I33)*1000</f>
        <v>14.130885860306647</v>
      </c>
      <c r="J33" s="384">
        <f>('C-54'!J33/'C-53'!J33)*1000</f>
        <v>13.977550300035297</v>
      </c>
      <c r="K33" s="384">
        <f>('C-54'!K33/'C-53'!K33)*1000</f>
        <v>13.591883555041449</v>
      </c>
      <c r="L33" s="384">
        <f>('C-54'!L33/'C-53'!L33)*1000</f>
        <v>13.420392849260647</v>
      </c>
      <c r="M33" s="384">
        <f>('C-54'!M33/'C-53'!M33)*1000</f>
        <v>13.463433667781496</v>
      </c>
      <c r="N33" s="384">
        <f>('C-54'!N33/'C-53'!N33)*1000</f>
        <v>13.496367735470942</v>
      </c>
    </row>
    <row r="34" spans="1:14" ht="13" customHeight="1">
      <c r="A34" s="178" t="s">
        <v>102</v>
      </c>
      <c r="B34" s="845">
        <f>('C-54'!B34/'C-53'!B34)*1000</f>
        <v>12.114001199760045</v>
      </c>
      <c r="C34" s="384">
        <f>('C-54'!C34/'C-53'!C34)*1000</f>
        <v>12.992366412213741</v>
      </c>
      <c r="D34" s="384">
        <f>('C-54'!D34/'C-53'!D34)*1000</f>
        <v>12.985858585858587</v>
      </c>
      <c r="E34" s="384">
        <f>('C-54'!E34/'C-53'!E34)*1000</f>
        <v>13.30708661417323</v>
      </c>
      <c r="F34" s="384">
        <f>('C-54'!F34/'C-53'!F34)*1000</f>
        <v>12.695165394402038</v>
      </c>
      <c r="G34" s="384">
        <f>('C-54'!G34/'C-53'!G34)*1000</f>
        <v>12.866666666666667</v>
      </c>
      <c r="H34" s="384">
        <f>('C-54'!H34/'C-53'!H34)*1000</f>
        <v>13.443526170798899</v>
      </c>
      <c r="I34" s="384">
        <f>('C-54'!I34/'C-53'!I34)*1000</f>
        <v>12.515686274509804</v>
      </c>
      <c r="J34" s="384">
        <f>('C-54'!J34/'C-53'!J34)*1000</f>
        <v>11.006222222222217</v>
      </c>
      <c r="K34" s="384">
        <f>('C-54'!K34/'C-53'!K34)*1000</f>
        <v>10.909977827050991</v>
      </c>
      <c r="L34" s="384">
        <f>('C-54'!L34/'C-53'!L34)*1000</f>
        <v>10.992325056433408</v>
      </c>
      <c r="M34" s="384">
        <f>('C-54'!M34/'C-53'!M34)*1000</f>
        <v>10.766591422121895</v>
      </c>
      <c r="N34" s="384">
        <f>('C-54'!N34/'C-53'!N34)*1000</f>
        <v>11.777131474103587</v>
      </c>
    </row>
    <row r="35" spans="1:14" ht="13" customHeight="1">
      <c r="A35" s="178" t="s">
        <v>47</v>
      </c>
      <c r="B35" s="845">
        <f>('C-54'!B35/'C-53'!B35)*1000</f>
        <v>13.630609352857817</v>
      </c>
      <c r="C35" s="384">
        <f>('C-54'!C35/'C-53'!C35)*1000</f>
        <v>14.536683417085431</v>
      </c>
      <c r="D35" s="384">
        <f>('C-54'!D35/'C-53'!D35)*1000</f>
        <v>14.851685393258428</v>
      </c>
      <c r="E35" s="384">
        <f>('C-54'!E35/'C-53'!E35)*1000</f>
        <v>14.864739884393064</v>
      </c>
      <c r="F35" s="384">
        <f>('C-54'!F35/'C-53'!F35)*1000</f>
        <v>12.917808219178083</v>
      </c>
      <c r="G35" s="384">
        <f>('C-54'!G35/'C-53'!G35)*1000</f>
        <v>13.124999999999998</v>
      </c>
      <c r="H35" s="384">
        <f>('C-54'!H35/'C-53'!H35)*1000</f>
        <v>13.111111111111111</v>
      </c>
      <c r="I35" s="384">
        <f>('C-54'!I35/'C-53'!I35)*1000</f>
        <v>13.080555555555556</v>
      </c>
      <c r="J35" s="384">
        <f>('C-54'!J35/'C-53'!J35)*1000</f>
        <v>13.210256410256411</v>
      </c>
      <c r="K35" s="384">
        <f>('C-54'!K35/'C-53'!K35)*1000</f>
        <v>12.884848484848483</v>
      </c>
      <c r="L35" s="384">
        <f>('C-54'!L35/'C-53'!L35)*1000</f>
        <v>13.276381909547741</v>
      </c>
      <c r="M35" s="384">
        <f>('C-54'!M35/'C-53'!M35)*1000</f>
        <v>14.111210762331842</v>
      </c>
      <c r="N35" s="384">
        <f>('C-54'!N35/'C-53'!N35)*1000</f>
        <v>13.141125541125543</v>
      </c>
    </row>
    <row r="36" spans="1:14" ht="13" customHeight="1">
      <c r="A36" s="178" t="s">
        <v>48</v>
      </c>
      <c r="B36" s="845">
        <f>('C-54'!B36/'C-53'!B36)*1000</f>
        <v>11.711453957996767</v>
      </c>
      <c r="C36" s="384">
        <f>('C-54'!C36/'C-53'!C36)*1000</f>
        <v>12.719424460431654</v>
      </c>
      <c r="D36" s="384">
        <f>('C-54'!D36/'C-53'!D36)*1000</f>
        <v>13.387096774193548</v>
      </c>
      <c r="E36" s="384">
        <f>('C-54'!E36/'C-53'!E36)*1000</f>
        <v>13.339130434782609</v>
      </c>
      <c r="F36" s="384">
        <f>('C-54'!F36/'C-53'!F36)*1000</f>
        <v>13.694915254237289</v>
      </c>
      <c r="G36" s="384">
        <f>('C-54'!G36/'C-53'!G36)*1000</f>
        <v>10.246497461928932</v>
      </c>
      <c r="H36" s="384">
        <f>('C-54'!H36/'C-53'!H36)*1000</f>
        <v>10.304072398190046</v>
      </c>
      <c r="I36" s="384">
        <f>('C-54'!I36/'C-53'!I36)*1000</f>
        <v>11.074074074074073</v>
      </c>
      <c r="J36" s="384">
        <f>('C-54'!J36/'C-53'!J36)*1000</f>
        <v>10.220338983050846</v>
      </c>
      <c r="K36" s="384">
        <f>('C-54'!K36/'C-53'!K36)*1000</f>
        <v>10.099290780141844</v>
      </c>
      <c r="L36" s="384">
        <f>('C-54'!L36/'C-53'!L36)*1000</f>
        <v>14.589743589743591</v>
      </c>
      <c r="M36" s="384">
        <f>('C-54'!M36/'C-53'!M36)*1000</f>
        <v>11.999999999999998</v>
      </c>
      <c r="N36" s="384">
        <f>('C-54'!N36/'C-53'!N36)*1000</f>
        <v>12</v>
      </c>
    </row>
    <row r="37" spans="1:14" ht="13" customHeight="1" thickBot="1">
      <c r="A37" s="237" t="s">
        <v>49</v>
      </c>
      <c r="B37" s="846">
        <f>('C-54'!B37/'C-53'!B37)*1000</f>
        <v>17.238066825775661</v>
      </c>
      <c r="C37" s="385">
        <f>('C-54'!C37/'C-53'!C37)*1000</f>
        <v>17.533783783783786</v>
      </c>
      <c r="D37" s="385">
        <f>('C-54'!D37/'C-53'!D37)*1000</f>
        <v>17.883211678832119</v>
      </c>
      <c r="E37" s="385">
        <f>('C-54'!E37/'C-53'!E37)*1000</f>
        <v>17.404580152671752</v>
      </c>
      <c r="F37" s="385">
        <f>('C-54'!F37/'C-53'!F37)*1000</f>
        <v>17.285714285714288</v>
      </c>
      <c r="G37" s="385">
        <f>('C-54'!G37/'C-53'!G37)*1000</f>
        <v>17.550000000000004</v>
      </c>
      <c r="H37" s="385">
        <f>('C-54'!H37/'C-53'!H37)*1000</f>
        <v>17.51748251748252</v>
      </c>
      <c r="I37" s="385">
        <f>('C-54'!I37/'C-53'!I37)*1000</f>
        <v>17.423076923076923</v>
      </c>
      <c r="J37" s="385">
        <f>('C-54'!J37/'C-53'!J37)*1000</f>
        <v>17.251908396946565</v>
      </c>
      <c r="K37" s="385">
        <f>('C-54'!K37/'C-53'!K37)*1000</f>
        <v>17.022900763358781</v>
      </c>
      <c r="L37" s="385">
        <f>('C-54'!L37/'C-53'!L37)*1000</f>
        <v>16.896551724137932</v>
      </c>
      <c r="M37" s="385">
        <f>('C-54'!M37/'C-53'!M37)*1000</f>
        <v>16.557823129251705</v>
      </c>
      <c r="N37" s="385">
        <f>('C-54'!N37/'C-53'!N37)*1000</f>
        <v>16.633986928104576</v>
      </c>
    </row>
    <row r="38" spans="1:14" ht="9" customHeight="1">
      <c r="A38" s="999" t="s">
        <v>538</v>
      </c>
      <c r="B38" s="1042"/>
      <c r="C38" s="1042"/>
      <c r="D38" s="1042"/>
      <c r="E38" s="1042"/>
      <c r="F38" s="376"/>
      <c r="G38" s="188"/>
      <c r="H38" s="188"/>
      <c r="I38" s="188"/>
      <c r="J38" s="188"/>
      <c r="K38" s="188"/>
      <c r="L38" s="188"/>
      <c r="M38" s="188"/>
      <c r="N38" s="188"/>
    </row>
    <row r="39" spans="1:14" ht="9" customHeight="1">
      <c r="A39" s="999" t="s">
        <v>367</v>
      </c>
      <c r="B39" s="1037"/>
      <c r="C39" s="1037"/>
      <c r="D39" s="1037"/>
      <c r="E39" s="1037"/>
      <c r="F39" s="376"/>
      <c r="G39" s="188"/>
      <c r="H39" s="188"/>
      <c r="I39" s="188"/>
      <c r="J39" s="188"/>
      <c r="K39" s="188"/>
      <c r="L39" s="188"/>
      <c r="M39" s="188"/>
      <c r="N39" s="188"/>
    </row>
    <row r="40" spans="1:14" ht="9" customHeight="1">
      <c r="A40" s="1001" t="s">
        <v>366</v>
      </c>
      <c r="B40" s="1039"/>
      <c r="C40" s="1039"/>
      <c r="D40" s="1039"/>
      <c r="E40" s="1037"/>
      <c r="F40" s="376"/>
      <c r="G40" s="188"/>
      <c r="H40" s="188"/>
      <c r="I40" s="188"/>
      <c r="J40" s="188"/>
      <c r="K40" s="188"/>
      <c r="L40" s="188"/>
      <c r="M40" s="188"/>
      <c r="N40" s="188"/>
    </row>
    <row r="41" spans="1:14" ht="13" customHeight="1">
      <c r="A41" s="12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</row>
    <row r="42" spans="1:14" ht="13" customHeight="1">
      <c r="A42" s="114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</row>
    <row r="43" spans="1:14" ht="13" customHeight="1">
      <c r="A43" s="15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</row>
    <row r="44" spans="1:14" ht="13" customHeight="1">
      <c r="A44" s="30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</row>
    <row r="45" spans="1:14" ht="13" customHeight="1">
      <c r="A45" s="57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</row>
    <row r="46" spans="1:14" ht="13" customHeight="1">
      <c r="A46" s="30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</row>
    <row r="47" spans="1:14" ht="13" customHeight="1">
      <c r="A47" s="114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</row>
    <row r="48" spans="1:14" ht="13" customHeight="1">
      <c r="A48" s="114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</row>
    <row r="49" spans="1:14" ht="13" customHeight="1">
      <c r="A49" s="114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</row>
    <row r="50" spans="1:14" ht="13" customHeight="1">
      <c r="A50" s="114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</row>
    <row r="51" spans="1:14" ht="13" customHeight="1">
      <c r="A51" s="114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</row>
    <row r="52" spans="1:14" ht="13" customHeight="1">
      <c r="A52" s="114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</row>
    <row r="53" spans="1:14" ht="13" customHeight="1">
      <c r="A53" s="114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</row>
    <row r="54" spans="1:14" ht="13" customHeight="1">
      <c r="A54" s="114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</row>
    <row r="55" spans="1:14" ht="13" customHeight="1"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</row>
    <row r="56" spans="1:14" ht="13" customHeight="1"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</row>
    <row r="57" spans="1:14" ht="13" customHeight="1"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</row>
    <row r="58" spans="1:14" ht="13" customHeight="1"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</row>
  </sheetData>
  <mergeCells count="1">
    <mergeCell ref="A6:N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7">
    <tabColor theme="9" tint="0.59999389629810485"/>
  </sheetPr>
  <dimension ref="A4:P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10" style="180" customWidth="1"/>
    <col min="3" max="14" width="9" style="180" customWidth="1"/>
    <col min="15" max="16384" width="7" style="180"/>
  </cols>
  <sheetData>
    <row r="4" spans="1:16" ht="13" customHeight="1">
      <c r="A4" s="367" t="s">
        <v>446</v>
      </c>
      <c r="B4" s="363"/>
    </row>
    <row r="5" spans="1:16" ht="13" customHeight="1">
      <c r="A5" s="370" t="s">
        <v>245</v>
      </c>
      <c r="B5" s="363"/>
    </row>
    <row r="6" spans="1:16" ht="5" customHeight="1" thickBot="1">
      <c r="P6" s="184"/>
    </row>
    <row r="7" spans="1:16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241"/>
      <c r="P7" s="184"/>
    </row>
    <row r="8" spans="1:16" ht="15" customHeight="1">
      <c r="A8" s="807" t="s">
        <v>96</v>
      </c>
      <c r="B8" s="812">
        <f t="shared" ref="B8:B37" si="0">SUM(C8:N8)</f>
        <v>3314890.5509742722</v>
      </c>
      <c r="C8" s="812">
        <f t="shared" ref="C8:N8" si="1">(C9+C10+C11+C12+C13+C17+C18+C19+C20+C21+C22+C23+C24+C25+C26+C27+C28+C29+C32+C33+C34+C35+C36+C37)</f>
        <v>264828.895435168</v>
      </c>
      <c r="D8" s="812">
        <f t="shared" si="1"/>
        <v>257701.030810592</v>
      </c>
      <c r="E8" s="812">
        <f t="shared" si="1"/>
        <v>261597.52312288</v>
      </c>
      <c r="F8" s="812">
        <f t="shared" si="1"/>
        <v>269460.98608716804</v>
      </c>
      <c r="G8" s="812">
        <f t="shared" si="1"/>
        <v>268029.60374745599</v>
      </c>
      <c r="H8" s="812">
        <f t="shared" si="1"/>
        <v>274886.65963974397</v>
      </c>
      <c r="I8" s="812">
        <f t="shared" si="1"/>
        <v>288221.96210220159</v>
      </c>
      <c r="J8" s="812">
        <f t="shared" si="1"/>
        <v>286632.93789762561</v>
      </c>
      <c r="K8" s="812">
        <f t="shared" si="1"/>
        <v>275380.91327304963</v>
      </c>
      <c r="L8" s="812">
        <f t="shared" si="1"/>
        <v>282198.82066042244</v>
      </c>
      <c r="M8" s="812">
        <f t="shared" si="1"/>
        <v>270567.21819796483</v>
      </c>
      <c r="N8" s="812">
        <f t="shared" si="1"/>
        <v>315384</v>
      </c>
      <c r="O8" s="244"/>
      <c r="P8" s="184"/>
    </row>
    <row r="9" spans="1:16" ht="13" customHeight="1">
      <c r="A9" s="255" t="s">
        <v>21</v>
      </c>
      <c r="B9" s="840">
        <f t="shared" si="0"/>
        <v>6016</v>
      </c>
      <c r="C9" s="378">
        <v>562</v>
      </c>
      <c r="D9" s="378">
        <v>554</v>
      </c>
      <c r="E9" s="378">
        <v>513</v>
      </c>
      <c r="F9" s="378">
        <v>485</v>
      </c>
      <c r="G9" s="378">
        <v>570</v>
      </c>
      <c r="H9" s="378">
        <v>540</v>
      </c>
      <c r="I9" s="378">
        <v>461</v>
      </c>
      <c r="J9" s="378">
        <v>497</v>
      </c>
      <c r="K9" s="378">
        <v>498</v>
      </c>
      <c r="L9" s="378">
        <v>451</v>
      </c>
      <c r="M9" s="378">
        <v>436</v>
      </c>
      <c r="N9" s="378">
        <v>449</v>
      </c>
      <c r="O9" s="244"/>
      <c r="P9" s="184"/>
    </row>
    <row r="10" spans="1:16" ht="13" customHeight="1">
      <c r="A10" s="255" t="s">
        <v>22</v>
      </c>
      <c r="B10" s="840">
        <f t="shared" si="0"/>
        <v>116132.96516227201</v>
      </c>
      <c r="C10" s="378">
        <v>9751.635435168002</v>
      </c>
      <c r="D10" s="378">
        <v>7978.6108105920011</v>
      </c>
      <c r="E10" s="378">
        <v>8865.1231228799988</v>
      </c>
      <c r="F10" s="378">
        <v>9751.635435168002</v>
      </c>
      <c r="G10" s="378">
        <v>10638.147747456</v>
      </c>
      <c r="H10" s="378">
        <v>11524.660059744001</v>
      </c>
      <c r="I10" s="378">
        <v>11701.9625222016</v>
      </c>
      <c r="J10" s="378">
        <v>9928.9378976256012</v>
      </c>
      <c r="K10" s="378">
        <v>8155.9132730496003</v>
      </c>
      <c r="L10" s="378">
        <v>8687.8206604224015</v>
      </c>
      <c r="M10" s="378">
        <v>8510.5181979648005</v>
      </c>
      <c r="N10" s="378">
        <v>10638</v>
      </c>
      <c r="O10" s="244"/>
      <c r="P10" s="184"/>
    </row>
    <row r="11" spans="1:16" ht="13" customHeight="1">
      <c r="A11" s="255" t="s">
        <v>23</v>
      </c>
      <c r="B11" s="840">
        <f t="shared" si="0"/>
        <v>29327.577072</v>
      </c>
      <c r="C11" s="378">
        <v>2716.76</v>
      </c>
      <c r="D11" s="378">
        <v>2501.3199999999997</v>
      </c>
      <c r="E11" s="378">
        <v>2370</v>
      </c>
      <c r="F11" s="378">
        <v>2286.4510719999998</v>
      </c>
      <c r="G11" s="378">
        <v>2890.346</v>
      </c>
      <c r="H11" s="378">
        <v>1826</v>
      </c>
      <c r="I11" s="378">
        <v>2253</v>
      </c>
      <c r="J11" s="378">
        <v>2138</v>
      </c>
      <c r="K11" s="378">
        <v>2237</v>
      </c>
      <c r="L11" s="378">
        <v>2213</v>
      </c>
      <c r="M11" s="378">
        <v>2269.6999999999998</v>
      </c>
      <c r="N11" s="378">
        <v>3626</v>
      </c>
      <c r="O11" s="244"/>
      <c r="P11" s="184"/>
    </row>
    <row r="12" spans="1:16" ht="13" customHeight="1">
      <c r="A12" s="180" t="s">
        <v>24</v>
      </c>
      <c r="B12" s="840">
        <f t="shared" si="0"/>
        <v>337947</v>
      </c>
      <c r="C12" s="378">
        <v>28029</v>
      </c>
      <c r="D12" s="378">
        <v>26985</v>
      </c>
      <c r="E12" s="378">
        <v>27110</v>
      </c>
      <c r="F12" s="378">
        <v>27810</v>
      </c>
      <c r="G12" s="378">
        <v>28584</v>
      </c>
      <c r="H12" s="378">
        <v>28643</v>
      </c>
      <c r="I12" s="378">
        <v>29897</v>
      </c>
      <c r="J12" s="378">
        <v>29533</v>
      </c>
      <c r="K12" s="378">
        <v>28714</v>
      </c>
      <c r="L12" s="378">
        <v>28518</v>
      </c>
      <c r="M12" s="378">
        <v>26691</v>
      </c>
      <c r="N12" s="378">
        <v>27433</v>
      </c>
      <c r="O12" s="244"/>
      <c r="P12" s="184"/>
    </row>
    <row r="13" spans="1:16" ht="13" customHeight="1">
      <c r="A13" s="184" t="s">
        <v>25</v>
      </c>
      <c r="B13" s="840">
        <f t="shared" si="0"/>
        <v>138143.4</v>
      </c>
      <c r="C13" s="378">
        <v>11376</v>
      </c>
      <c r="D13" s="378">
        <v>11884.1</v>
      </c>
      <c r="E13" s="378">
        <v>10294.299999999999</v>
      </c>
      <c r="F13" s="378">
        <v>9880</v>
      </c>
      <c r="G13" s="378">
        <v>10008</v>
      </c>
      <c r="H13" s="378">
        <v>11909</v>
      </c>
      <c r="I13" s="378">
        <v>11719</v>
      </c>
      <c r="J13" s="378">
        <v>11938</v>
      </c>
      <c r="K13" s="378">
        <v>11938</v>
      </c>
      <c r="L13" s="378">
        <v>11053</v>
      </c>
      <c r="M13" s="378">
        <v>12324</v>
      </c>
      <c r="N13" s="378">
        <v>13820</v>
      </c>
      <c r="O13" s="244"/>
      <c r="P13" s="184"/>
    </row>
    <row r="14" spans="1:16" ht="13" customHeight="1">
      <c r="A14" s="191" t="s">
        <v>97</v>
      </c>
      <c r="B14" s="840">
        <f t="shared" si="0"/>
        <v>53143</v>
      </c>
      <c r="C14" s="378">
        <v>4624</v>
      </c>
      <c r="D14" s="378">
        <v>4839</v>
      </c>
      <c r="E14" s="378">
        <v>4557</v>
      </c>
      <c r="F14" s="378">
        <v>3873</v>
      </c>
      <c r="G14" s="378">
        <v>3706</v>
      </c>
      <c r="H14" s="378">
        <v>4055</v>
      </c>
      <c r="I14" s="378">
        <v>4378</v>
      </c>
      <c r="J14" s="378">
        <v>4524</v>
      </c>
      <c r="K14" s="378">
        <v>4515</v>
      </c>
      <c r="L14" s="378">
        <v>4040</v>
      </c>
      <c r="M14" s="378">
        <v>4521</v>
      </c>
      <c r="N14" s="378">
        <v>5511</v>
      </c>
      <c r="O14" s="244"/>
      <c r="P14" s="184"/>
    </row>
    <row r="15" spans="1:16" ht="13" customHeight="1">
      <c r="A15" s="191" t="s">
        <v>98</v>
      </c>
      <c r="B15" s="840">
        <f t="shared" si="0"/>
        <v>47236</v>
      </c>
      <c r="C15" s="378">
        <v>3640</v>
      </c>
      <c r="D15" s="378">
        <v>4025</v>
      </c>
      <c r="E15" s="378">
        <v>3050</v>
      </c>
      <c r="F15" s="378">
        <v>2627</v>
      </c>
      <c r="G15" s="378">
        <v>2677</v>
      </c>
      <c r="H15" s="378">
        <v>4312</v>
      </c>
      <c r="I15" s="378">
        <v>4027</v>
      </c>
      <c r="J15" s="378">
        <v>4267</v>
      </c>
      <c r="K15" s="378">
        <v>4396</v>
      </c>
      <c r="L15" s="378">
        <v>4182</v>
      </c>
      <c r="M15" s="378">
        <v>4966</v>
      </c>
      <c r="N15" s="378">
        <v>5067</v>
      </c>
      <c r="O15" s="244"/>
      <c r="P15" s="184"/>
    </row>
    <row r="16" spans="1:16" ht="13" customHeight="1">
      <c r="A16" s="191" t="s">
        <v>99</v>
      </c>
      <c r="B16" s="840">
        <f t="shared" si="0"/>
        <v>37764.400000000001</v>
      </c>
      <c r="C16" s="378">
        <v>3112</v>
      </c>
      <c r="D16" s="378">
        <v>3020.1</v>
      </c>
      <c r="E16" s="378">
        <v>2687.3</v>
      </c>
      <c r="F16" s="378">
        <v>3380</v>
      </c>
      <c r="G16" s="378">
        <v>3625</v>
      </c>
      <c r="H16" s="378">
        <v>3542</v>
      </c>
      <c r="I16" s="378">
        <v>3314</v>
      </c>
      <c r="J16" s="378">
        <v>3147</v>
      </c>
      <c r="K16" s="378">
        <v>3027</v>
      </c>
      <c r="L16" s="378">
        <v>2831</v>
      </c>
      <c r="M16" s="378">
        <v>2837</v>
      </c>
      <c r="N16" s="378">
        <v>3242</v>
      </c>
      <c r="O16" s="244"/>
      <c r="P16" s="184"/>
    </row>
    <row r="17" spans="1:16" ht="13" customHeight="1">
      <c r="A17" s="255" t="s">
        <v>29</v>
      </c>
      <c r="B17" s="840">
        <f t="shared" si="0"/>
        <v>28738</v>
      </c>
      <c r="C17" s="378">
        <v>2615</v>
      </c>
      <c r="D17" s="378">
        <v>2484</v>
      </c>
      <c r="E17" s="378">
        <v>2236</v>
      </c>
      <c r="F17" s="378">
        <v>1922</v>
      </c>
      <c r="G17" s="378">
        <v>2106</v>
      </c>
      <c r="H17" s="378">
        <v>2208</v>
      </c>
      <c r="I17" s="378">
        <v>2351</v>
      </c>
      <c r="J17" s="378">
        <v>2386</v>
      </c>
      <c r="K17" s="378">
        <v>2410</v>
      </c>
      <c r="L17" s="378">
        <v>2419</v>
      </c>
      <c r="M17" s="378">
        <v>2551</v>
      </c>
      <c r="N17" s="378">
        <v>3050</v>
      </c>
      <c r="O17" s="244"/>
      <c r="P17" s="184"/>
    </row>
    <row r="18" spans="1:16" ht="13" customHeight="1">
      <c r="A18" s="180" t="s">
        <v>30</v>
      </c>
      <c r="B18" s="840">
        <f t="shared" si="0"/>
        <v>60397</v>
      </c>
      <c r="C18" s="378">
        <v>5012</v>
      </c>
      <c r="D18" s="378">
        <v>4575</v>
      </c>
      <c r="E18" s="378">
        <v>4698</v>
      </c>
      <c r="F18" s="378">
        <v>5121</v>
      </c>
      <c r="G18" s="378">
        <v>5187</v>
      </c>
      <c r="H18" s="378">
        <v>5007</v>
      </c>
      <c r="I18" s="378">
        <v>5901</v>
      </c>
      <c r="J18" s="378">
        <v>4928</v>
      </c>
      <c r="K18" s="378">
        <v>4969</v>
      </c>
      <c r="L18" s="378">
        <v>4947</v>
      </c>
      <c r="M18" s="378">
        <v>4951</v>
      </c>
      <c r="N18" s="378">
        <v>5101</v>
      </c>
      <c r="O18" s="244"/>
      <c r="P18" s="184"/>
    </row>
    <row r="19" spans="1:16" ht="13" customHeight="1">
      <c r="A19" s="180" t="s">
        <v>31</v>
      </c>
      <c r="B19" s="840">
        <f t="shared" si="0"/>
        <v>1182774</v>
      </c>
      <c r="C19" s="378">
        <v>98113</v>
      </c>
      <c r="D19" s="378">
        <v>92674</v>
      </c>
      <c r="E19" s="378">
        <v>93410</v>
      </c>
      <c r="F19" s="378">
        <v>94461</v>
      </c>
      <c r="G19" s="378">
        <v>91256</v>
      </c>
      <c r="H19" s="378">
        <v>93701</v>
      </c>
      <c r="I19" s="378">
        <v>98596</v>
      </c>
      <c r="J19" s="378">
        <v>101337</v>
      </c>
      <c r="K19" s="378">
        <v>98817</v>
      </c>
      <c r="L19" s="378">
        <v>101723</v>
      </c>
      <c r="M19" s="378">
        <v>96228</v>
      </c>
      <c r="N19" s="378">
        <v>122458</v>
      </c>
      <c r="O19" s="244"/>
      <c r="P19" s="184"/>
    </row>
    <row r="20" spans="1:16" ht="13" customHeight="1">
      <c r="A20" s="255" t="s">
        <v>32</v>
      </c>
      <c r="B20" s="840">
        <f t="shared" si="0"/>
        <v>246350</v>
      </c>
      <c r="C20" s="378">
        <v>17598</v>
      </c>
      <c r="D20" s="378">
        <v>19009</v>
      </c>
      <c r="E20" s="378">
        <v>16860</v>
      </c>
      <c r="F20" s="378">
        <v>19265</v>
      </c>
      <c r="G20" s="378">
        <v>17296</v>
      </c>
      <c r="H20" s="378">
        <v>19770</v>
      </c>
      <c r="I20" s="378">
        <v>21793</v>
      </c>
      <c r="J20" s="378">
        <v>23808</v>
      </c>
      <c r="K20" s="378">
        <v>20680</v>
      </c>
      <c r="L20" s="378">
        <v>25395</v>
      </c>
      <c r="M20" s="378">
        <v>23216</v>
      </c>
      <c r="N20" s="378">
        <v>21660</v>
      </c>
      <c r="O20" s="244"/>
      <c r="P20" s="184"/>
    </row>
    <row r="21" spans="1:16" ht="13" customHeight="1">
      <c r="A21" s="255" t="s">
        <v>33</v>
      </c>
      <c r="B21" s="840">
        <f t="shared" si="0"/>
        <v>211032</v>
      </c>
      <c r="C21" s="378">
        <v>12713</v>
      </c>
      <c r="D21" s="378">
        <v>11579</v>
      </c>
      <c r="E21" s="378">
        <v>16400</v>
      </c>
      <c r="F21" s="378">
        <v>16970</v>
      </c>
      <c r="G21" s="378">
        <v>18234</v>
      </c>
      <c r="H21" s="378">
        <v>17338</v>
      </c>
      <c r="I21" s="378">
        <v>21644</v>
      </c>
      <c r="J21" s="378">
        <v>20287</v>
      </c>
      <c r="K21" s="378">
        <v>18801</v>
      </c>
      <c r="L21" s="378">
        <v>19555</v>
      </c>
      <c r="M21" s="378">
        <v>17063</v>
      </c>
      <c r="N21" s="378">
        <v>20448</v>
      </c>
      <c r="O21" s="244"/>
      <c r="P21" s="184"/>
    </row>
    <row r="22" spans="1:16" ht="13" customHeight="1">
      <c r="A22" s="255" t="s">
        <v>34</v>
      </c>
      <c r="B22" s="840">
        <f t="shared" si="0"/>
        <v>38656</v>
      </c>
      <c r="C22" s="378">
        <v>1932</v>
      </c>
      <c r="D22" s="378">
        <v>2212</v>
      </c>
      <c r="E22" s="378">
        <v>2804</v>
      </c>
      <c r="F22" s="378">
        <v>3424</v>
      </c>
      <c r="G22" s="378">
        <v>3833</v>
      </c>
      <c r="H22" s="378">
        <v>4476</v>
      </c>
      <c r="I22" s="378">
        <v>4843</v>
      </c>
      <c r="J22" s="378">
        <v>3865</v>
      </c>
      <c r="K22" s="378">
        <v>3099</v>
      </c>
      <c r="L22" s="378">
        <v>2560</v>
      </c>
      <c r="M22" s="378">
        <v>2360</v>
      </c>
      <c r="N22" s="378">
        <v>3248</v>
      </c>
      <c r="O22" s="244"/>
      <c r="P22" s="184"/>
    </row>
    <row r="23" spans="1:16" ht="13" customHeight="1">
      <c r="A23" s="255" t="s">
        <v>35</v>
      </c>
      <c r="B23" s="840">
        <f t="shared" si="0"/>
        <v>116573</v>
      </c>
      <c r="C23" s="378">
        <v>10141</v>
      </c>
      <c r="D23" s="378">
        <v>9735</v>
      </c>
      <c r="E23" s="378">
        <v>9622</v>
      </c>
      <c r="F23" s="378">
        <v>8907</v>
      </c>
      <c r="G23" s="378">
        <v>9159</v>
      </c>
      <c r="H23" s="378">
        <v>9458</v>
      </c>
      <c r="I23" s="378">
        <v>9650</v>
      </c>
      <c r="J23" s="378">
        <v>9637</v>
      </c>
      <c r="K23" s="378">
        <v>9686</v>
      </c>
      <c r="L23" s="378">
        <v>9732</v>
      </c>
      <c r="M23" s="378">
        <v>9666</v>
      </c>
      <c r="N23" s="378">
        <v>11180</v>
      </c>
      <c r="O23" s="244"/>
      <c r="P23" s="184"/>
    </row>
    <row r="24" spans="1:16" ht="13" customHeight="1">
      <c r="A24" s="255" t="s">
        <v>36</v>
      </c>
      <c r="B24" s="840">
        <f t="shared" si="0"/>
        <v>40870.400000000001</v>
      </c>
      <c r="C24" s="378">
        <v>3010</v>
      </c>
      <c r="D24" s="378">
        <v>3160.7</v>
      </c>
      <c r="E24" s="378">
        <v>3040.1</v>
      </c>
      <c r="F24" s="378">
        <v>3687.2</v>
      </c>
      <c r="G24" s="378">
        <v>3789.4</v>
      </c>
      <c r="H24" s="378">
        <v>3672</v>
      </c>
      <c r="I24" s="378">
        <v>3260</v>
      </c>
      <c r="J24" s="378">
        <v>3367</v>
      </c>
      <c r="K24" s="378">
        <v>3462</v>
      </c>
      <c r="L24" s="378">
        <v>3492</v>
      </c>
      <c r="M24" s="378">
        <v>3247</v>
      </c>
      <c r="N24" s="378">
        <v>3683</v>
      </c>
      <c r="O24" s="244"/>
      <c r="P24" s="184"/>
    </row>
    <row r="25" spans="1:16" ht="13" customHeight="1">
      <c r="A25" s="180" t="s">
        <v>37</v>
      </c>
      <c r="B25" s="840">
        <f t="shared" si="0"/>
        <v>205510</v>
      </c>
      <c r="C25" s="378">
        <v>17222</v>
      </c>
      <c r="D25" s="378">
        <v>17241</v>
      </c>
      <c r="E25" s="378">
        <v>17343</v>
      </c>
      <c r="F25" s="378">
        <v>16636</v>
      </c>
      <c r="G25" s="378">
        <v>16796</v>
      </c>
      <c r="H25" s="378">
        <v>16822</v>
      </c>
      <c r="I25" s="378">
        <v>16995</v>
      </c>
      <c r="J25" s="378">
        <v>17150</v>
      </c>
      <c r="K25" s="378">
        <v>17192</v>
      </c>
      <c r="L25" s="378">
        <v>17254</v>
      </c>
      <c r="M25" s="378">
        <v>17379</v>
      </c>
      <c r="N25" s="378">
        <v>17480</v>
      </c>
      <c r="O25" s="244"/>
      <c r="P25" s="184"/>
    </row>
    <row r="26" spans="1:16" ht="13" customHeight="1">
      <c r="A26" s="255" t="s">
        <v>38</v>
      </c>
      <c r="B26" s="840">
        <f t="shared" si="0"/>
        <v>25858</v>
      </c>
      <c r="C26" s="378">
        <v>1990</v>
      </c>
      <c r="D26" s="378">
        <v>1818</v>
      </c>
      <c r="E26" s="378">
        <v>1979</v>
      </c>
      <c r="F26" s="378">
        <v>1759</v>
      </c>
      <c r="G26" s="378">
        <v>2235</v>
      </c>
      <c r="H26" s="378">
        <v>2325</v>
      </c>
      <c r="I26" s="378">
        <v>2194</v>
      </c>
      <c r="J26" s="378">
        <v>2092</v>
      </c>
      <c r="K26" s="378">
        <v>2019</v>
      </c>
      <c r="L26" s="378">
        <v>2166</v>
      </c>
      <c r="M26" s="378">
        <v>2326</v>
      </c>
      <c r="N26" s="378">
        <v>2955</v>
      </c>
      <c r="O26" s="244"/>
      <c r="P26" s="184"/>
    </row>
    <row r="27" spans="1:16" ht="13" customHeight="1">
      <c r="A27" s="255" t="s">
        <v>39</v>
      </c>
      <c r="B27" s="840">
        <f t="shared" si="0"/>
        <v>69763</v>
      </c>
      <c r="C27" s="378">
        <v>5679</v>
      </c>
      <c r="D27" s="378">
        <v>5784</v>
      </c>
      <c r="E27" s="378">
        <v>5773</v>
      </c>
      <c r="F27" s="378">
        <v>5756</v>
      </c>
      <c r="G27" s="378">
        <v>5818</v>
      </c>
      <c r="H27" s="378">
        <v>5757</v>
      </c>
      <c r="I27" s="378">
        <v>5787</v>
      </c>
      <c r="J27" s="378">
        <v>5782</v>
      </c>
      <c r="K27" s="378">
        <v>5761</v>
      </c>
      <c r="L27" s="378">
        <v>5820</v>
      </c>
      <c r="M27" s="378">
        <v>5888</v>
      </c>
      <c r="N27" s="378">
        <v>6158</v>
      </c>
      <c r="O27" s="244"/>
      <c r="P27" s="184"/>
    </row>
    <row r="28" spans="1:16" ht="13" customHeight="1">
      <c r="A28" s="255" t="s">
        <v>40</v>
      </c>
      <c r="B28" s="840">
        <f t="shared" si="0"/>
        <v>57183.408739999999</v>
      </c>
      <c r="C28" s="378">
        <v>3884</v>
      </c>
      <c r="D28" s="378">
        <v>4148</v>
      </c>
      <c r="E28" s="378">
        <v>5029</v>
      </c>
      <c r="F28" s="378">
        <v>5458.9995799999997</v>
      </c>
      <c r="G28" s="378">
        <v>5687.41</v>
      </c>
      <c r="H28" s="378">
        <v>5051.9995799999997</v>
      </c>
      <c r="I28" s="378">
        <v>5551.9995799999997</v>
      </c>
      <c r="J28" s="378">
        <v>4926</v>
      </c>
      <c r="K28" s="378">
        <v>4229</v>
      </c>
      <c r="L28" s="378">
        <v>3997</v>
      </c>
      <c r="M28" s="378">
        <v>4250</v>
      </c>
      <c r="N28" s="378">
        <v>4970</v>
      </c>
      <c r="O28" s="244"/>
      <c r="P28" s="184"/>
    </row>
    <row r="29" spans="1:16" ht="13" customHeight="1">
      <c r="A29" s="184" t="s">
        <v>41</v>
      </c>
      <c r="B29" s="840">
        <f t="shared" si="0"/>
        <v>65607.8</v>
      </c>
      <c r="C29" s="378">
        <v>5705.5</v>
      </c>
      <c r="D29" s="378">
        <v>5527.3</v>
      </c>
      <c r="E29" s="378">
        <v>5546</v>
      </c>
      <c r="F29" s="378">
        <v>5560.7000000000007</v>
      </c>
      <c r="G29" s="378">
        <v>5658.3</v>
      </c>
      <c r="H29" s="378">
        <v>5353</v>
      </c>
      <c r="I29" s="378">
        <v>5479</v>
      </c>
      <c r="J29" s="378">
        <v>5237</v>
      </c>
      <c r="K29" s="378">
        <v>5379</v>
      </c>
      <c r="L29" s="378">
        <v>5380</v>
      </c>
      <c r="M29" s="378">
        <v>5266</v>
      </c>
      <c r="N29" s="378">
        <v>5516</v>
      </c>
      <c r="O29" s="244"/>
      <c r="P29" s="184"/>
    </row>
    <row r="30" spans="1:16" ht="13" customHeight="1">
      <c r="A30" s="191" t="s">
        <v>100</v>
      </c>
      <c r="B30" s="840">
        <f t="shared" si="0"/>
        <v>24312.6</v>
      </c>
      <c r="C30" s="378">
        <v>2135</v>
      </c>
      <c r="D30" s="378">
        <v>2040.3</v>
      </c>
      <c r="E30" s="378">
        <v>2006</v>
      </c>
      <c r="F30" s="378">
        <v>2140.3000000000002</v>
      </c>
      <c r="G30" s="378">
        <v>2097</v>
      </c>
      <c r="H30" s="378">
        <v>1989</v>
      </c>
      <c r="I30" s="378">
        <v>2010</v>
      </c>
      <c r="J30" s="378">
        <v>1997</v>
      </c>
      <c r="K30" s="378">
        <v>2030</v>
      </c>
      <c r="L30" s="378">
        <v>1960</v>
      </c>
      <c r="M30" s="378">
        <v>1920</v>
      </c>
      <c r="N30" s="378">
        <v>1988</v>
      </c>
      <c r="O30" s="244"/>
      <c r="P30" s="184"/>
    </row>
    <row r="31" spans="1:16" ht="13" customHeight="1">
      <c r="A31" s="191" t="s">
        <v>101</v>
      </c>
      <c r="B31" s="840">
        <f t="shared" si="0"/>
        <v>41295.199999999997</v>
      </c>
      <c r="C31" s="378">
        <v>3570.5</v>
      </c>
      <c r="D31" s="378">
        <v>3487</v>
      </c>
      <c r="E31" s="378">
        <v>3540</v>
      </c>
      <c r="F31" s="378">
        <v>3420.4</v>
      </c>
      <c r="G31" s="378">
        <v>3561.3</v>
      </c>
      <c r="H31" s="378">
        <v>3364</v>
      </c>
      <c r="I31" s="378">
        <v>3469</v>
      </c>
      <c r="J31" s="378">
        <v>3240</v>
      </c>
      <c r="K31" s="378">
        <v>3349</v>
      </c>
      <c r="L31" s="378">
        <v>3420</v>
      </c>
      <c r="M31" s="378">
        <v>3346</v>
      </c>
      <c r="N31" s="378">
        <v>3528</v>
      </c>
      <c r="O31" s="244"/>
      <c r="P31" s="184"/>
    </row>
    <row r="32" spans="1:16" ht="13" customHeight="1">
      <c r="A32" s="255" t="s">
        <v>44</v>
      </c>
      <c r="B32" s="840">
        <f t="shared" si="0"/>
        <v>104462</v>
      </c>
      <c r="C32" s="378">
        <v>9026</v>
      </c>
      <c r="D32" s="378">
        <v>9037</v>
      </c>
      <c r="E32" s="378">
        <v>8804</v>
      </c>
      <c r="F32" s="378">
        <v>9769</v>
      </c>
      <c r="G32" s="378">
        <v>8166</v>
      </c>
      <c r="H32" s="378">
        <v>8563</v>
      </c>
      <c r="I32" s="378">
        <v>8051</v>
      </c>
      <c r="J32" s="378">
        <v>8684</v>
      </c>
      <c r="K32" s="378">
        <v>8862</v>
      </c>
      <c r="L32" s="378">
        <v>9039</v>
      </c>
      <c r="M32" s="378">
        <v>8192</v>
      </c>
      <c r="N32" s="378">
        <v>8269</v>
      </c>
      <c r="O32" s="244"/>
      <c r="P32" s="184"/>
    </row>
    <row r="33" spans="1:16" ht="13" customHeight="1">
      <c r="A33" s="255" t="s">
        <v>45</v>
      </c>
      <c r="B33" s="840">
        <f t="shared" si="0"/>
        <v>77120</v>
      </c>
      <c r="C33" s="378">
        <v>4630</v>
      </c>
      <c r="D33" s="378">
        <v>5935</v>
      </c>
      <c r="E33" s="378">
        <v>5905</v>
      </c>
      <c r="F33" s="378">
        <v>7990</v>
      </c>
      <c r="G33" s="378">
        <v>8010</v>
      </c>
      <c r="H33" s="378">
        <v>7800</v>
      </c>
      <c r="I33" s="378">
        <v>7960</v>
      </c>
      <c r="J33" s="378">
        <v>6945</v>
      </c>
      <c r="K33" s="378">
        <v>6000</v>
      </c>
      <c r="L33" s="378">
        <v>5445</v>
      </c>
      <c r="M33" s="378">
        <v>5560</v>
      </c>
      <c r="N33" s="378">
        <v>4940</v>
      </c>
      <c r="O33" s="244"/>
      <c r="P33" s="184"/>
    </row>
    <row r="34" spans="1:16" ht="13" customHeight="1">
      <c r="A34" s="180" t="s">
        <v>46</v>
      </c>
      <c r="B34" s="840">
        <f t="shared" si="0"/>
        <v>74226</v>
      </c>
      <c r="C34" s="378">
        <v>6145</v>
      </c>
      <c r="D34" s="378">
        <v>6028</v>
      </c>
      <c r="E34" s="378">
        <v>6107</v>
      </c>
      <c r="F34" s="378">
        <v>5869</v>
      </c>
      <c r="G34" s="378">
        <v>5755</v>
      </c>
      <c r="H34" s="378">
        <v>6191</v>
      </c>
      <c r="I34" s="378">
        <v>5737</v>
      </c>
      <c r="J34" s="378">
        <v>5731</v>
      </c>
      <c r="K34" s="378">
        <v>5642</v>
      </c>
      <c r="L34" s="378">
        <v>5878</v>
      </c>
      <c r="M34" s="378">
        <v>5878</v>
      </c>
      <c r="N34" s="378">
        <v>9265</v>
      </c>
      <c r="O34" s="244"/>
      <c r="P34" s="184"/>
    </row>
    <row r="35" spans="1:16" ht="13" customHeight="1">
      <c r="A35" s="180" t="s">
        <v>47</v>
      </c>
      <c r="B35" s="840">
        <f t="shared" si="0"/>
        <v>47120</v>
      </c>
      <c r="C35" s="378">
        <v>3979</v>
      </c>
      <c r="D35" s="378">
        <v>3899</v>
      </c>
      <c r="E35" s="378">
        <v>3792</v>
      </c>
      <c r="F35" s="378">
        <v>3720</v>
      </c>
      <c r="G35" s="378">
        <v>3371</v>
      </c>
      <c r="H35" s="378">
        <v>4155</v>
      </c>
      <c r="I35" s="378">
        <v>3996</v>
      </c>
      <c r="J35" s="378">
        <v>3701</v>
      </c>
      <c r="K35" s="378">
        <v>4190</v>
      </c>
      <c r="L35" s="378">
        <v>3959</v>
      </c>
      <c r="M35" s="378">
        <v>3883</v>
      </c>
      <c r="N35" s="378">
        <v>4475</v>
      </c>
      <c r="O35" s="244"/>
      <c r="P35" s="184"/>
    </row>
    <row r="36" spans="1:16" ht="13" customHeight="1">
      <c r="A36" s="180" t="s">
        <v>48</v>
      </c>
      <c r="B36" s="840">
        <f t="shared" si="0"/>
        <v>16005</v>
      </c>
      <c r="C36" s="378">
        <v>1738</v>
      </c>
      <c r="D36" s="378">
        <v>1521</v>
      </c>
      <c r="E36" s="378">
        <v>1341</v>
      </c>
      <c r="F36" s="378">
        <v>1336</v>
      </c>
      <c r="G36" s="378">
        <v>1244</v>
      </c>
      <c r="H36" s="378">
        <v>1202</v>
      </c>
      <c r="I36" s="378">
        <v>1000</v>
      </c>
      <c r="J36" s="378">
        <v>1151</v>
      </c>
      <c r="K36" s="378">
        <v>1130</v>
      </c>
      <c r="L36" s="378">
        <v>1002</v>
      </c>
      <c r="M36" s="378">
        <v>913</v>
      </c>
      <c r="N36" s="378">
        <v>2427</v>
      </c>
      <c r="O36" s="244"/>
      <c r="P36" s="184"/>
    </row>
    <row r="37" spans="1:16" ht="13" customHeight="1" thickBot="1">
      <c r="A37" s="237" t="s">
        <v>49</v>
      </c>
      <c r="B37" s="848">
        <f t="shared" si="0"/>
        <v>19078</v>
      </c>
      <c r="C37" s="379">
        <v>1261</v>
      </c>
      <c r="D37" s="379">
        <v>1431</v>
      </c>
      <c r="E37" s="379">
        <v>1756</v>
      </c>
      <c r="F37" s="379">
        <v>1636</v>
      </c>
      <c r="G37" s="379">
        <v>1738</v>
      </c>
      <c r="H37" s="379">
        <v>1594</v>
      </c>
      <c r="I37" s="379">
        <v>1401</v>
      </c>
      <c r="J37" s="379">
        <v>1584</v>
      </c>
      <c r="K37" s="379">
        <v>1510</v>
      </c>
      <c r="L37" s="379">
        <v>1513</v>
      </c>
      <c r="M37" s="379">
        <v>1519</v>
      </c>
      <c r="N37" s="379">
        <v>2135</v>
      </c>
      <c r="O37" s="244"/>
      <c r="P37" s="184"/>
    </row>
    <row r="38" spans="1:16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6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6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6" ht="13" customHeight="1">
      <c r="A41" s="12"/>
    </row>
    <row r="42" spans="1:16" ht="13" customHeight="1">
      <c r="A42" s="114"/>
    </row>
    <row r="43" spans="1:16" ht="13" customHeight="1">
      <c r="A43" s="158"/>
    </row>
    <row r="44" spans="1:16" ht="13" customHeight="1">
      <c r="A44" s="30"/>
    </row>
    <row r="45" spans="1:16" ht="13" customHeight="1">
      <c r="A45" s="57"/>
    </row>
    <row r="46" spans="1:16" ht="13" customHeight="1">
      <c r="A46" s="30"/>
    </row>
    <row r="47" spans="1:16" ht="13" customHeight="1">
      <c r="A47" s="114"/>
    </row>
    <row r="48" spans="1:16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58">
    <tabColor theme="9" tint="0.59999389629810485"/>
  </sheetPr>
  <dimension ref="A2:R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8" customWidth="1"/>
    <col min="3" max="14" width="9" style="188" customWidth="1"/>
    <col min="15" max="16384" width="7" style="180"/>
  </cols>
  <sheetData>
    <row r="2" spans="1:18" ht="13" customHeight="1"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</row>
    <row r="4" spans="1:18" ht="13" customHeight="1">
      <c r="A4" s="367" t="s">
        <v>576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Q4" s="254"/>
    </row>
    <row r="5" spans="1:18" ht="13" customHeight="1">
      <c r="A5" s="370" t="s">
        <v>236</v>
      </c>
      <c r="B5" s="363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Q5" s="254"/>
    </row>
    <row r="6" spans="1:18" ht="5" customHeight="1" thickBot="1"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P6" s="184"/>
      <c r="Q6" s="183"/>
    </row>
    <row r="7" spans="1:18" ht="15" customHeight="1">
      <c r="A7" s="797" t="s">
        <v>18</v>
      </c>
      <c r="B7" s="799" t="s">
        <v>106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  <c r="O7" s="241"/>
      <c r="P7" s="184"/>
      <c r="Q7" s="241"/>
      <c r="R7" s="184"/>
    </row>
    <row r="8" spans="1:18" ht="15" customHeight="1">
      <c r="A8" s="807" t="s">
        <v>96</v>
      </c>
      <c r="B8" s="817">
        <f t="shared" ref="B8:B37" si="0">SUM(C8:N8)</f>
        <v>176149.67439979623</v>
      </c>
      <c r="C8" s="817">
        <f t="shared" ref="C8:N8" si="1">(C9+C10+C11+C12+C13+C17+C18+C19+C20+C21+C22+C23+C24+C25+C26+C27+C28+C29+C32+C33+C34+C35+C36+C37)</f>
        <v>14231.739958058341</v>
      </c>
      <c r="D8" s="817">
        <f t="shared" si="1"/>
        <v>13717.629038962854</v>
      </c>
      <c r="E8" s="817">
        <f t="shared" si="1"/>
        <v>13764.215953834018</v>
      </c>
      <c r="F8" s="817">
        <f t="shared" si="1"/>
        <v>14109.704369062891</v>
      </c>
      <c r="G8" s="817">
        <f t="shared" si="1"/>
        <v>14027.757979014777</v>
      </c>
      <c r="H8" s="817">
        <f t="shared" si="1"/>
        <v>14440.992449864127</v>
      </c>
      <c r="I8" s="817">
        <f t="shared" si="1"/>
        <v>15376.97810851527</v>
      </c>
      <c r="J8" s="817">
        <f t="shared" si="1"/>
        <v>15432.036042465941</v>
      </c>
      <c r="K8" s="817">
        <f t="shared" si="1"/>
        <v>14686.728805268953</v>
      </c>
      <c r="L8" s="817">
        <f t="shared" si="1"/>
        <v>15005.231259044267</v>
      </c>
      <c r="M8" s="817">
        <f t="shared" si="1"/>
        <v>14325.795253015243</v>
      </c>
      <c r="N8" s="817">
        <f t="shared" si="1"/>
        <v>17030.865182689533</v>
      </c>
      <c r="O8" s="244"/>
      <c r="P8" s="184"/>
      <c r="Q8" s="240"/>
      <c r="R8" s="184"/>
    </row>
    <row r="9" spans="1:18" ht="13" customHeight="1">
      <c r="A9" s="255" t="s">
        <v>21</v>
      </c>
      <c r="B9" s="843">
        <f t="shared" si="0"/>
        <v>306.00196999999997</v>
      </c>
      <c r="C9" s="382">
        <v>23.774999999999999</v>
      </c>
      <c r="D9" s="382">
        <v>25.355</v>
      </c>
      <c r="E9" s="382">
        <v>25.56</v>
      </c>
      <c r="F9" s="382">
        <v>26.74</v>
      </c>
      <c r="G9" s="382">
        <v>28.774999999999999</v>
      </c>
      <c r="H9" s="382">
        <v>27.414999999999999</v>
      </c>
      <c r="I9" s="382">
        <v>24.31</v>
      </c>
      <c r="J9" s="382">
        <v>25.344999999999999</v>
      </c>
      <c r="K9" s="382">
        <v>25.863969999999998</v>
      </c>
      <c r="L9" s="382">
        <v>23.72</v>
      </c>
      <c r="M9" s="382">
        <v>24.318000000000001</v>
      </c>
      <c r="N9" s="382">
        <v>24.825000000000003</v>
      </c>
      <c r="O9" s="244"/>
      <c r="P9" s="184"/>
      <c r="Q9" s="240"/>
    </row>
    <row r="10" spans="1:18" ht="13" customHeight="1">
      <c r="A10" s="255" t="s">
        <v>22</v>
      </c>
      <c r="B10" s="843">
        <f t="shared" si="0"/>
        <v>6077.5738081216123</v>
      </c>
      <c r="C10" s="382">
        <v>511.96086034631998</v>
      </c>
      <c r="D10" s="382">
        <v>418.87706755608008</v>
      </c>
      <c r="E10" s="382">
        <v>452.12127926688004</v>
      </c>
      <c r="F10" s="382">
        <v>504.64713376994393</v>
      </c>
      <c r="G10" s="382">
        <v>542.54553512025598</v>
      </c>
      <c r="H10" s="382">
        <v>596.401158091752</v>
      </c>
      <c r="I10" s="382">
        <v>588.02361674063036</v>
      </c>
      <c r="J10" s="382">
        <v>521.26923962534408</v>
      </c>
      <c r="K10" s="382">
        <v>440.41931674467844</v>
      </c>
      <c r="L10" s="382">
        <v>456.11058467217606</v>
      </c>
      <c r="M10" s="382">
        <v>446.80220539315195</v>
      </c>
      <c r="N10" s="382">
        <v>598.39581079440006</v>
      </c>
      <c r="O10" s="244"/>
      <c r="P10" s="184"/>
      <c r="Q10" s="240"/>
    </row>
    <row r="11" spans="1:18" ht="13" customHeight="1">
      <c r="A11" s="255" t="s">
        <v>23</v>
      </c>
      <c r="B11" s="843">
        <f t="shared" si="0"/>
        <v>1522.9777681454702</v>
      </c>
      <c r="C11" s="382">
        <v>151.83173271202199</v>
      </c>
      <c r="D11" s="382">
        <v>128.94650170677446</v>
      </c>
      <c r="E11" s="382">
        <v>121.64765856713716</v>
      </c>
      <c r="F11" s="382">
        <v>124.687176884899</v>
      </c>
      <c r="G11" s="382">
        <v>160.3647</v>
      </c>
      <c r="H11" s="382">
        <v>100.16</v>
      </c>
      <c r="I11" s="382">
        <v>110.345098274638</v>
      </c>
      <c r="J11" s="382">
        <v>108.6478</v>
      </c>
      <c r="K11" s="382">
        <v>110.68470000000001</v>
      </c>
      <c r="L11" s="382">
        <v>108.64709999999999</v>
      </c>
      <c r="M11" s="382">
        <v>111.398</v>
      </c>
      <c r="N11" s="382">
        <v>185.6173</v>
      </c>
      <c r="O11" s="244"/>
      <c r="P11" s="184"/>
      <c r="Q11" s="240"/>
    </row>
    <row r="12" spans="1:18" ht="13" customHeight="1">
      <c r="A12" s="180" t="s">
        <v>24</v>
      </c>
      <c r="B12" s="843">
        <f t="shared" si="0"/>
        <v>19651.834897500001</v>
      </c>
      <c r="C12" s="382">
        <v>1696.9292025000002</v>
      </c>
      <c r="D12" s="382">
        <v>1602.9212100000002</v>
      </c>
      <c r="E12" s="382">
        <v>1610.4453449999999</v>
      </c>
      <c r="F12" s="382">
        <v>1571.7555899999998</v>
      </c>
      <c r="G12" s="382">
        <v>1607.6887725000001</v>
      </c>
      <c r="H12" s="382">
        <v>1645.5408825000004</v>
      </c>
      <c r="I12" s="382">
        <v>1804.3063875000003</v>
      </c>
      <c r="J12" s="382">
        <v>1788.0478274999996</v>
      </c>
      <c r="K12" s="382">
        <v>1616.5936425</v>
      </c>
      <c r="L12" s="382">
        <v>1618.9772999999998</v>
      </c>
      <c r="M12" s="382">
        <v>1497.6425099999997</v>
      </c>
      <c r="N12" s="382">
        <v>1590.9862274999998</v>
      </c>
      <c r="O12" s="244"/>
      <c r="P12" s="184"/>
      <c r="Q12" s="240"/>
    </row>
    <row r="13" spans="1:18" ht="13" customHeight="1">
      <c r="A13" s="184" t="s">
        <v>25</v>
      </c>
      <c r="B13" s="843">
        <f t="shared" si="0"/>
        <v>5799.7487875000006</v>
      </c>
      <c r="C13" s="382">
        <v>468.92987500000004</v>
      </c>
      <c r="D13" s="382">
        <v>487.97742500000004</v>
      </c>
      <c r="E13" s="382">
        <v>423.305925</v>
      </c>
      <c r="F13" s="382">
        <v>407.099625</v>
      </c>
      <c r="G13" s="382">
        <v>420.68627000000004</v>
      </c>
      <c r="H13" s="382">
        <v>509.19181249999997</v>
      </c>
      <c r="I13" s="382">
        <v>469.53275499999995</v>
      </c>
      <c r="J13" s="382">
        <v>499.97192499999994</v>
      </c>
      <c r="K13" s="382">
        <v>502.98577499999999</v>
      </c>
      <c r="L13" s="382">
        <v>469.07195000000002</v>
      </c>
      <c r="M13" s="382">
        <v>542.5172</v>
      </c>
      <c r="N13" s="382">
        <v>598.47825</v>
      </c>
      <c r="O13" s="244"/>
      <c r="P13" s="184"/>
      <c r="Q13" s="240"/>
    </row>
    <row r="14" spans="1:18" ht="13" customHeight="1">
      <c r="A14" s="191" t="s">
        <v>97</v>
      </c>
      <c r="B14" s="843">
        <f t="shared" si="0"/>
        <v>1987.0558500000002</v>
      </c>
      <c r="C14" s="382">
        <v>169.97962499999994</v>
      </c>
      <c r="D14" s="382">
        <v>178.63717499999998</v>
      </c>
      <c r="E14" s="382">
        <v>169.30492499999997</v>
      </c>
      <c r="F14" s="382">
        <v>148.47862499999999</v>
      </c>
      <c r="G14" s="382">
        <v>141.00420000000003</v>
      </c>
      <c r="H14" s="382">
        <v>155.93122499999996</v>
      </c>
      <c r="I14" s="382">
        <v>161.42827500000001</v>
      </c>
      <c r="J14" s="382">
        <v>169.12192499999998</v>
      </c>
      <c r="K14" s="382">
        <v>176.34787499999999</v>
      </c>
      <c r="L14" s="382">
        <v>152.09325000000001</v>
      </c>
      <c r="M14" s="382">
        <v>161.95349999999999</v>
      </c>
      <c r="N14" s="382">
        <v>202.77525000000003</v>
      </c>
      <c r="O14" s="244"/>
      <c r="P14" s="184"/>
      <c r="Q14" s="240"/>
    </row>
    <row r="15" spans="1:18" ht="13" customHeight="1">
      <c r="A15" s="191" t="s">
        <v>98</v>
      </c>
      <c r="B15" s="843">
        <f t="shared" si="0"/>
        <v>1983.1560500000001</v>
      </c>
      <c r="C15" s="382">
        <v>147.71625000000003</v>
      </c>
      <c r="D15" s="382">
        <v>158.98625000000001</v>
      </c>
      <c r="E15" s="382">
        <v>123.53100000000001</v>
      </c>
      <c r="F15" s="382">
        <v>104.152</v>
      </c>
      <c r="G15" s="382">
        <v>103.45350000000001</v>
      </c>
      <c r="H15" s="382">
        <v>178.61158750000001</v>
      </c>
      <c r="I15" s="382">
        <v>150.8565625</v>
      </c>
      <c r="J15" s="382">
        <v>175.3749</v>
      </c>
      <c r="K15" s="382">
        <v>176.2894</v>
      </c>
      <c r="L15" s="382">
        <v>178.637</v>
      </c>
      <c r="M15" s="382">
        <v>240.18559999999999</v>
      </c>
      <c r="N15" s="382">
        <v>245.36199999999999</v>
      </c>
      <c r="O15" s="244"/>
      <c r="P15" s="184"/>
      <c r="Q15" s="240"/>
    </row>
    <row r="16" spans="1:18" ht="13" customHeight="1">
      <c r="A16" s="191" t="s">
        <v>99</v>
      </c>
      <c r="B16" s="843">
        <f t="shared" si="0"/>
        <v>1829.5368874999999</v>
      </c>
      <c r="C16" s="382">
        <v>151.23400000000001</v>
      </c>
      <c r="D16" s="382">
        <v>150.35400000000001</v>
      </c>
      <c r="E16" s="382">
        <v>130.47</v>
      </c>
      <c r="F16" s="382">
        <v>154.46899999999999</v>
      </c>
      <c r="G16" s="382">
        <v>176.22856999999999</v>
      </c>
      <c r="H16" s="382">
        <v>174.649</v>
      </c>
      <c r="I16" s="382">
        <v>157.2479175</v>
      </c>
      <c r="J16" s="382">
        <v>155.4751</v>
      </c>
      <c r="K16" s="382">
        <v>150.3485</v>
      </c>
      <c r="L16" s="382">
        <v>138.3417</v>
      </c>
      <c r="M16" s="382">
        <v>140.37809999999999</v>
      </c>
      <c r="N16" s="382">
        <v>150.34100000000001</v>
      </c>
      <c r="O16" s="244"/>
      <c r="P16" s="184"/>
      <c r="Q16" s="240"/>
    </row>
    <row r="17" spans="1:17" ht="13" customHeight="1">
      <c r="A17" s="255" t="s">
        <v>29</v>
      </c>
      <c r="B17" s="843">
        <f t="shared" si="0"/>
        <v>1513.2697500000002</v>
      </c>
      <c r="C17" s="382">
        <v>141.26175000000001</v>
      </c>
      <c r="D17" s="382">
        <v>133.86674999999997</v>
      </c>
      <c r="E17" s="382">
        <v>119.03175</v>
      </c>
      <c r="F17" s="382">
        <v>100.26975000000003</v>
      </c>
      <c r="G17" s="382">
        <v>110.45700000000002</v>
      </c>
      <c r="H17" s="382">
        <v>116.07075</v>
      </c>
      <c r="I17" s="382">
        <v>122.19374999999999</v>
      </c>
      <c r="J17" s="382">
        <v>124.70025</v>
      </c>
      <c r="K17" s="382">
        <v>128.54025000000001</v>
      </c>
      <c r="L17" s="382">
        <v>126.74174999999991</v>
      </c>
      <c r="M17" s="382">
        <v>132.50625000000005</v>
      </c>
      <c r="N17" s="382">
        <v>157.62975</v>
      </c>
      <c r="O17" s="244"/>
      <c r="P17" s="184"/>
      <c r="Q17" s="240"/>
    </row>
    <row r="18" spans="1:17" ht="13" customHeight="1">
      <c r="A18" s="180" t="s">
        <v>30</v>
      </c>
      <c r="B18" s="843">
        <f t="shared" si="0"/>
        <v>1799.3087218291419</v>
      </c>
      <c r="C18" s="382">
        <v>155.625</v>
      </c>
      <c r="D18" s="382">
        <v>143.77979999999999</v>
      </c>
      <c r="E18" s="382">
        <v>154.56858600000001</v>
      </c>
      <c r="F18" s="382">
        <v>168.48568090804599</v>
      </c>
      <c r="G18" s="382">
        <v>162.73872639452054</v>
      </c>
      <c r="H18" s="382">
        <v>161.19124427237648</v>
      </c>
      <c r="I18" s="382">
        <v>166.75712100000001</v>
      </c>
      <c r="J18" s="382">
        <v>139.31588534059944</v>
      </c>
      <c r="K18" s="382">
        <v>141.34648352427766</v>
      </c>
      <c r="L18" s="382">
        <v>135.04985562209265</v>
      </c>
      <c r="M18" s="382">
        <v>135.04985562209265</v>
      </c>
      <c r="N18" s="382">
        <v>135.40048314513632</v>
      </c>
      <c r="O18" s="244"/>
      <c r="P18" s="184"/>
      <c r="Q18" s="240"/>
    </row>
    <row r="19" spans="1:17" ht="13" customHeight="1">
      <c r="A19" s="180" t="s">
        <v>31</v>
      </c>
      <c r="B19" s="843">
        <f t="shared" si="0"/>
        <v>75883.193832500008</v>
      </c>
      <c r="C19" s="382">
        <v>6286.2358249999988</v>
      </c>
      <c r="D19" s="382">
        <v>5921.5764500000005</v>
      </c>
      <c r="E19" s="382">
        <v>5993.9056999999984</v>
      </c>
      <c r="F19" s="382">
        <v>6053.3911749999997</v>
      </c>
      <c r="G19" s="382">
        <v>5838.969900000001</v>
      </c>
      <c r="H19" s="382">
        <v>6006.4381249999997</v>
      </c>
      <c r="I19" s="382">
        <v>6299.1345449999999</v>
      </c>
      <c r="J19" s="382">
        <v>6544.7545249999994</v>
      </c>
      <c r="K19" s="382">
        <v>6339.2997000000005</v>
      </c>
      <c r="L19" s="382">
        <v>6533.5298874999999</v>
      </c>
      <c r="M19" s="382">
        <v>6146.3271249999998</v>
      </c>
      <c r="N19" s="382">
        <v>7919.6308749999989</v>
      </c>
      <c r="O19" s="244"/>
      <c r="P19" s="184"/>
      <c r="Q19" s="240"/>
    </row>
    <row r="20" spans="1:17" ht="13" customHeight="1">
      <c r="A20" s="255" t="s">
        <v>32</v>
      </c>
      <c r="B20" s="843">
        <f t="shared" si="0"/>
        <v>12576.483275000001</v>
      </c>
      <c r="C20" s="382">
        <v>900.21990000000005</v>
      </c>
      <c r="D20" s="382">
        <v>971.93580000000009</v>
      </c>
      <c r="E20" s="382">
        <v>864.16379999999981</v>
      </c>
      <c r="F20" s="382">
        <v>983.60175000000027</v>
      </c>
      <c r="G20" s="382">
        <v>891.06375000000025</v>
      </c>
      <c r="H20" s="382">
        <v>1012.7163750000001</v>
      </c>
      <c r="I20" s="382">
        <v>1113.7566750000001</v>
      </c>
      <c r="J20" s="382">
        <v>1215.639375</v>
      </c>
      <c r="K20" s="382">
        <v>1060.4057250000001</v>
      </c>
      <c r="L20" s="382">
        <v>1274.3760937500001</v>
      </c>
      <c r="M20" s="382">
        <v>1183.5201375000004</v>
      </c>
      <c r="N20" s="382">
        <v>1105.08389375</v>
      </c>
      <c r="O20" s="244"/>
      <c r="P20" s="184"/>
      <c r="Q20" s="240"/>
    </row>
    <row r="21" spans="1:17" ht="13" customHeight="1">
      <c r="A21" s="255" t="s">
        <v>33</v>
      </c>
      <c r="B21" s="843">
        <f t="shared" si="0"/>
        <v>8094.1803875000005</v>
      </c>
      <c r="C21" s="382">
        <v>465.79488750000024</v>
      </c>
      <c r="D21" s="382">
        <v>389.03400000000011</v>
      </c>
      <c r="E21" s="382">
        <v>438.13549999999998</v>
      </c>
      <c r="F21" s="382">
        <v>570.87150000000031</v>
      </c>
      <c r="G21" s="382">
        <v>596.28675000000021</v>
      </c>
      <c r="H21" s="382">
        <v>589.81575000000009</v>
      </c>
      <c r="I21" s="382">
        <v>1015.8449999999998</v>
      </c>
      <c r="J21" s="382">
        <v>915.07574999999997</v>
      </c>
      <c r="K21" s="382">
        <v>822.12749999999971</v>
      </c>
      <c r="L21" s="382">
        <v>794.87024999999983</v>
      </c>
      <c r="M21" s="382">
        <v>681.47924999999987</v>
      </c>
      <c r="N21" s="382">
        <v>814.8442500000001</v>
      </c>
      <c r="O21" s="244"/>
      <c r="P21" s="184"/>
      <c r="Q21" s="240"/>
    </row>
    <row r="22" spans="1:17" ht="13" customHeight="1">
      <c r="A22" s="255" t="s">
        <v>34</v>
      </c>
      <c r="B22" s="843">
        <f t="shared" si="0"/>
        <v>1403.4169925000001</v>
      </c>
      <c r="C22" s="382">
        <v>69.413467499999996</v>
      </c>
      <c r="D22" s="382">
        <v>81.290339999999972</v>
      </c>
      <c r="E22" s="382">
        <v>100.83616499999999</v>
      </c>
      <c r="F22" s="382">
        <v>124.62004499999998</v>
      </c>
      <c r="G22" s="382">
        <v>140.032545</v>
      </c>
      <c r="H22" s="382">
        <v>164.75670749999995</v>
      </c>
      <c r="I22" s="382">
        <v>172.38546000000005</v>
      </c>
      <c r="J22" s="382">
        <v>141.72032999999999</v>
      </c>
      <c r="K22" s="382">
        <v>114.57599999999996</v>
      </c>
      <c r="L22" s="382">
        <v>95.467477500000015</v>
      </c>
      <c r="M22" s="382">
        <v>87.278819999999996</v>
      </c>
      <c r="N22" s="382">
        <v>111.039635</v>
      </c>
      <c r="O22" s="244"/>
      <c r="P22" s="184"/>
      <c r="Q22" s="240"/>
    </row>
    <row r="23" spans="1:17" ht="13" customHeight="1">
      <c r="A23" s="255" t="s">
        <v>35</v>
      </c>
      <c r="B23" s="843">
        <f t="shared" si="0"/>
        <v>5225.2769999999991</v>
      </c>
      <c r="C23" s="382">
        <v>454.17150000000004</v>
      </c>
      <c r="D23" s="382">
        <v>436.2405</v>
      </c>
      <c r="E23" s="382">
        <v>430.05450000000013</v>
      </c>
      <c r="F23" s="382">
        <v>395.34824999999989</v>
      </c>
      <c r="G23" s="382">
        <v>409.47224999999997</v>
      </c>
      <c r="H23" s="382">
        <v>418.46399999999994</v>
      </c>
      <c r="I23" s="382">
        <v>430.71600000000018</v>
      </c>
      <c r="J23" s="382">
        <v>429.91574999999983</v>
      </c>
      <c r="K23" s="382">
        <v>437.82974999999976</v>
      </c>
      <c r="L23" s="382">
        <v>437.87475000000023</v>
      </c>
      <c r="M23" s="382">
        <v>435.81524999999982</v>
      </c>
      <c r="N23" s="382">
        <v>509.37450000000024</v>
      </c>
      <c r="O23" s="244"/>
      <c r="P23" s="184"/>
      <c r="Q23" s="240"/>
    </row>
    <row r="24" spans="1:17" ht="13" customHeight="1">
      <c r="A24" s="255" t="s">
        <v>36</v>
      </c>
      <c r="B24" s="843">
        <f t="shared" si="0"/>
        <v>1536.3650200000002</v>
      </c>
      <c r="C24" s="382">
        <v>122.542</v>
      </c>
      <c r="D24" s="382">
        <v>124.325</v>
      </c>
      <c r="E24" s="382">
        <v>113.64400000000001</v>
      </c>
      <c r="F24" s="382">
        <v>135.6987</v>
      </c>
      <c r="G24" s="382">
        <v>138.47800000000001</v>
      </c>
      <c r="H24" s="382">
        <v>136.417</v>
      </c>
      <c r="I24" s="382">
        <v>115.67310000000001</v>
      </c>
      <c r="J24" s="382">
        <v>120.05784</v>
      </c>
      <c r="K24" s="382">
        <v>124.39874</v>
      </c>
      <c r="L24" s="382">
        <v>126.07210000000001</v>
      </c>
      <c r="M24" s="382">
        <v>128.67400000000001</v>
      </c>
      <c r="N24" s="382">
        <v>150.38453999999999</v>
      </c>
      <c r="O24" s="244"/>
      <c r="P24" s="184"/>
      <c r="Q24" s="240"/>
    </row>
    <row r="25" spans="1:17" ht="13" customHeight="1">
      <c r="A25" s="180" t="s">
        <v>37</v>
      </c>
      <c r="B25" s="843">
        <f t="shared" si="0"/>
        <v>11518.116999999998</v>
      </c>
      <c r="C25" s="382">
        <v>966.04399999999998</v>
      </c>
      <c r="D25" s="382">
        <v>966.34700000000009</v>
      </c>
      <c r="E25" s="382">
        <v>972.27500000000009</v>
      </c>
      <c r="F25" s="382">
        <v>932.95699999999988</v>
      </c>
      <c r="G25" s="382">
        <v>941.76200000000006</v>
      </c>
      <c r="H25" s="382">
        <v>942.99599999999998</v>
      </c>
      <c r="I25" s="382">
        <v>952.40700000000004</v>
      </c>
      <c r="J25" s="382">
        <v>960.71199999999988</v>
      </c>
      <c r="K25" s="382">
        <v>962.94499999999982</v>
      </c>
      <c r="L25" s="382">
        <v>966.55400000000009</v>
      </c>
      <c r="M25" s="382">
        <v>973.6310000000002</v>
      </c>
      <c r="N25" s="382">
        <v>979.48699999999985</v>
      </c>
      <c r="O25" s="244"/>
      <c r="P25" s="184"/>
      <c r="Q25" s="240"/>
    </row>
    <row r="26" spans="1:17" ht="13" customHeight="1">
      <c r="A26" s="255" t="s">
        <v>38</v>
      </c>
      <c r="B26" s="843">
        <f t="shared" si="0"/>
        <v>1228.8277395000002</v>
      </c>
      <c r="C26" s="382">
        <v>99.750100000000003</v>
      </c>
      <c r="D26" s="382">
        <v>93.410849999999996</v>
      </c>
      <c r="E26" s="382">
        <v>101.55625000000001</v>
      </c>
      <c r="F26" s="382">
        <v>89.38</v>
      </c>
      <c r="G26" s="382">
        <v>102.1973725</v>
      </c>
      <c r="H26" s="382">
        <v>112.93196</v>
      </c>
      <c r="I26" s="382">
        <v>101.31740000000001</v>
      </c>
      <c r="J26" s="382">
        <v>89.891999999999996</v>
      </c>
      <c r="K26" s="382">
        <v>82.865799999999993</v>
      </c>
      <c r="L26" s="382">
        <v>99.542775000000006</v>
      </c>
      <c r="M26" s="382">
        <v>105.45719699999999</v>
      </c>
      <c r="N26" s="382">
        <v>150.52603500000001</v>
      </c>
      <c r="O26" s="244"/>
      <c r="P26" s="184"/>
      <c r="Q26" s="240"/>
    </row>
    <row r="27" spans="1:17" ht="13" customHeight="1">
      <c r="A27" s="255" t="s">
        <v>39</v>
      </c>
      <c r="B27" s="843">
        <f t="shared" si="0"/>
        <v>2827.4947499999998</v>
      </c>
      <c r="C27" s="382">
        <v>220.3725</v>
      </c>
      <c r="D27" s="382">
        <v>234.26249999999999</v>
      </c>
      <c r="E27" s="382">
        <v>225.79500000000002</v>
      </c>
      <c r="F27" s="382">
        <v>230.26125000000002</v>
      </c>
      <c r="G27" s="382">
        <v>238.16249999999997</v>
      </c>
      <c r="H27" s="382">
        <v>233.64000000000004</v>
      </c>
      <c r="I27" s="382">
        <v>234.90825000000001</v>
      </c>
      <c r="J27" s="382">
        <v>230.96999999999997</v>
      </c>
      <c r="K27" s="382">
        <v>233.91374999999999</v>
      </c>
      <c r="L27" s="382">
        <v>236.49</v>
      </c>
      <c r="M27" s="382">
        <v>243.52499999999998</v>
      </c>
      <c r="N27" s="382">
        <v>265.19399999999996</v>
      </c>
      <c r="O27" s="244"/>
      <c r="P27" s="184"/>
      <c r="Q27" s="240"/>
    </row>
    <row r="28" spans="1:17" ht="13" customHeight="1">
      <c r="A28" s="255" t="s">
        <v>40</v>
      </c>
      <c r="B28" s="843">
        <f t="shared" si="0"/>
        <v>2551.9107500000005</v>
      </c>
      <c r="C28" s="382">
        <v>168.57300000000001</v>
      </c>
      <c r="D28" s="382">
        <v>183.90450000000001</v>
      </c>
      <c r="E28" s="382">
        <v>228.2295</v>
      </c>
      <c r="F28" s="382">
        <v>248.25899999999999</v>
      </c>
      <c r="G28" s="382">
        <v>262.17</v>
      </c>
      <c r="H28" s="382">
        <v>236.62350000000001</v>
      </c>
      <c r="I28" s="382">
        <v>258.05175000000003</v>
      </c>
      <c r="J28" s="382">
        <v>227.26050000000001</v>
      </c>
      <c r="K28" s="382">
        <v>196.77375000000001</v>
      </c>
      <c r="L28" s="382">
        <v>183.49290000000002</v>
      </c>
      <c r="M28" s="382">
        <v>160.99</v>
      </c>
      <c r="N28" s="382">
        <v>197.58235000000002</v>
      </c>
      <c r="O28" s="244"/>
      <c r="P28" s="184"/>
      <c r="Q28" s="240"/>
    </row>
    <row r="29" spans="1:17" ht="13" customHeight="1">
      <c r="A29" s="184" t="s">
        <v>41</v>
      </c>
      <c r="B29" s="843">
        <f t="shared" si="0"/>
        <v>2655.7985447000001</v>
      </c>
      <c r="C29" s="382">
        <v>226.2441</v>
      </c>
      <c r="D29" s="382">
        <v>224.99884470000001</v>
      </c>
      <c r="E29" s="382">
        <v>221.66400000000002</v>
      </c>
      <c r="F29" s="382">
        <v>218.04300000000001</v>
      </c>
      <c r="G29" s="382">
        <v>225.17439999999999</v>
      </c>
      <c r="H29" s="382">
        <v>221.5712</v>
      </c>
      <c r="I29" s="382">
        <v>223.99809999999999</v>
      </c>
      <c r="J29" s="382">
        <v>217.81529999999998</v>
      </c>
      <c r="K29" s="382">
        <v>220.70820000000001</v>
      </c>
      <c r="L29" s="382">
        <v>216.74199999999999</v>
      </c>
      <c r="M29" s="382">
        <v>218.3597</v>
      </c>
      <c r="N29" s="382">
        <v>220.47969999999998</v>
      </c>
      <c r="O29" s="244"/>
      <c r="P29" s="184"/>
      <c r="Q29" s="240"/>
    </row>
    <row r="30" spans="1:17" ht="13" customHeight="1">
      <c r="A30" s="191" t="s">
        <v>100</v>
      </c>
      <c r="B30" s="843">
        <f t="shared" si="0"/>
        <v>913.46622469999988</v>
      </c>
      <c r="C30" s="382">
        <v>80.458699999999993</v>
      </c>
      <c r="D30" s="382">
        <v>79.864724699999996</v>
      </c>
      <c r="E30" s="382">
        <v>75.417000000000002</v>
      </c>
      <c r="F30" s="382">
        <v>75.896000000000001</v>
      </c>
      <c r="G30" s="382">
        <v>75.698400000000007</v>
      </c>
      <c r="H30" s="382">
        <v>74.931399999999996</v>
      </c>
      <c r="I30" s="382">
        <v>75.631</v>
      </c>
      <c r="J30" s="382">
        <v>74.347099999999998</v>
      </c>
      <c r="K30" s="382">
        <v>75.361199999999997</v>
      </c>
      <c r="L30" s="382">
        <v>74.367999999999995</v>
      </c>
      <c r="M30" s="382">
        <v>75.145700000000005</v>
      </c>
      <c r="N30" s="382">
        <v>76.346999999999994</v>
      </c>
      <c r="O30" s="244"/>
      <c r="P30" s="184"/>
      <c r="Q30" s="240"/>
    </row>
    <row r="31" spans="1:17" ht="13" customHeight="1">
      <c r="A31" s="191" t="s">
        <v>101</v>
      </c>
      <c r="B31" s="843">
        <f t="shared" si="0"/>
        <v>1742.33232</v>
      </c>
      <c r="C31" s="382">
        <v>145.78540000000001</v>
      </c>
      <c r="D31" s="382">
        <v>145.13412</v>
      </c>
      <c r="E31" s="382">
        <v>146.24700000000001</v>
      </c>
      <c r="F31" s="382">
        <v>142.14699999999999</v>
      </c>
      <c r="G31" s="382">
        <v>149.476</v>
      </c>
      <c r="H31" s="382">
        <v>146.63980000000001</v>
      </c>
      <c r="I31" s="382">
        <v>148.36709999999999</v>
      </c>
      <c r="J31" s="382">
        <v>143.4682</v>
      </c>
      <c r="K31" s="382">
        <v>145.34700000000001</v>
      </c>
      <c r="L31" s="382">
        <v>142.374</v>
      </c>
      <c r="M31" s="382">
        <v>143.214</v>
      </c>
      <c r="N31" s="382">
        <v>144.1327</v>
      </c>
      <c r="O31" s="244"/>
      <c r="P31" s="184"/>
      <c r="Q31" s="240"/>
    </row>
    <row r="32" spans="1:17" ht="13" customHeight="1">
      <c r="A32" s="255" t="s">
        <v>44</v>
      </c>
      <c r="B32" s="843">
        <f t="shared" si="0"/>
        <v>4221.5304999999998</v>
      </c>
      <c r="C32" s="382">
        <v>369.32825000000003</v>
      </c>
      <c r="D32" s="382">
        <v>372.44400000000002</v>
      </c>
      <c r="E32" s="382">
        <v>367.78424999999999</v>
      </c>
      <c r="F32" s="382">
        <v>373.90949999999998</v>
      </c>
      <c r="G32" s="382">
        <v>324.45175</v>
      </c>
      <c r="H32" s="382">
        <v>348.7955</v>
      </c>
      <c r="I32" s="382">
        <v>349.51175000000001</v>
      </c>
      <c r="J32" s="382">
        <v>332.16550000000001</v>
      </c>
      <c r="K32" s="382">
        <v>366.04525000000001</v>
      </c>
      <c r="L32" s="382">
        <v>364.7115</v>
      </c>
      <c r="M32" s="382">
        <v>329.14850000000001</v>
      </c>
      <c r="N32" s="382">
        <v>323.23475000000002</v>
      </c>
      <c r="O32" s="244"/>
      <c r="P32" s="184"/>
      <c r="Q32" s="240"/>
    </row>
    <row r="33" spans="1:17" ht="13" customHeight="1">
      <c r="A33" s="255" t="s">
        <v>45</v>
      </c>
      <c r="B33" s="843">
        <f t="shared" si="0"/>
        <v>2611.1635000000001</v>
      </c>
      <c r="C33" s="382">
        <v>154.13749999999999</v>
      </c>
      <c r="D33" s="382">
        <v>198.88499999999999</v>
      </c>
      <c r="E33" s="382">
        <v>201.16499999999999</v>
      </c>
      <c r="F33" s="382">
        <v>274.565</v>
      </c>
      <c r="G33" s="382">
        <v>276.38</v>
      </c>
      <c r="H33" s="382">
        <v>269.24</v>
      </c>
      <c r="I33" s="382">
        <v>276.13399999999996</v>
      </c>
      <c r="J33" s="382">
        <v>237.57</v>
      </c>
      <c r="K33" s="382">
        <v>198.64999999999998</v>
      </c>
      <c r="L33" s="382">
        <v>178.70500000000001</v>
      </c>
      <c r="M33" s="382">
        <v>182.61200000000002</v>
      </c>
      <c r="N33" s="382">
        <v>163.11999999999998</v>
      </c>
      <c r="O33" s="244"/>
      <c r="P33" s="184"/>
      <c r="Q33" s="240"/>
    </row>
    <row r="34" spans="1:17" ht="13" customHeight="1">
      <c r="A34" s="180" t="s">
        <v>46</v>
      </c>
      <c r="B34" s="843">
        <f t="shared" si="0"/>
        <v>3077.2896750000004</v>
      </c>
      <c r="C34" s="382">
        <v>250.73250000000002</v>
      </c>
      <c r="D34" s="382">
        <v>247.24800000000005</v>
      </c>
      <c r="E34" s="382">
        <v>246.60074999999995</v>
      </c>
      <c r="F34" s="382">
        <v>237.85200000000006</v>
      </c>
      <c r="G34" s="382">
        <v>267.2385000000001</v>
      </c>
      <c r="H34" s="382">
        <v>254.28449999999998</v>
      </c>
      <c r="I34" s="382">
        <v>239.70284999999996</v>
      </c>
      <c r="J34" s="382">
        <v>232.69425000000007</v>
      </c>
      <c r="K34" s="382">
        <v>233.91525000000001</v>
      </c>
      <c r="L34" s="382">
        <v>241.6785000000001</v>
      </c>
      <c r="M34" s="382">
        <v>241.6785000000001</v>
      </c>
      <c r="N34" s="382">
        <v>383.66407500000003</v>
      </c>
      <c r="O34" s="244"/>
      <c r="P34" s="184"/>
      <c r="Q34" s="240"/>
    </row>
    <row r="35" spans="1:17" ht="13" customHeight="1">
      <c r="A35" s="180" t="s">
        <v>47</v>
      </c>
      <c r="B35" s="843">
        <f t="shared" si="0"/>
        <v>2108.5589999999997</v>
      </c>
      <c r="C35" s="382">
        <v>172.79700000000003</v>
      </c>
      <c r="D35" s="382">
        <v>172.738</v>
      </c>
      <c r="E35" s="382">
        <v>173.851</v>
      </c>
      <c r="F35" s="382">
        <v>170.82124999999999</v>
      </c>
      <c r="G35" s="382">
        <v>169.56225000000001</v>
      </c>
      <c r="H35" s="382">
        <v>182.101</v>
      </c>
      <c r="I35" s="382">
        <v>176.4325</v>
      </c>
      <c r="J35" s="382">
        <v>169.565</v>
      </c>
      <c r="K35" s="382">
        <v>175.73400000000001</v>
      </c>
      <c r="L35" s="382">
        <v>173.97925000000001</v>
      </c>
      <c r="M35" s="382">
        <v>174.40600000000001</v>
      </c>
      <c r="N35" s="382">
        <v>196.57175000000001</v>
      </c>
      <c r="O35" s="244"/>
      <c r="P35" s="184"/>
      <c r="Q35" s="240"/>
    </row>
    <row r="36" spans="1:17" ht="13" customHeight="1">
      <c r="A36" s="180" t="s">
        <v>48</v>
      </c>
      <c r="B36" s="843">
        <f t="shared" si="0"/>
        <v>719.23500000000013</v>
      </c>
      <c r="C36" s="382">
        <v>78.210000000000008</v>
      </c>
      <c r="D36" s="382">
        <v>68.444999999999993</v>
      </c>
      <c r="E36" s="382">
        <v>60.344999999999999</v>
      </c>
      <c r="F36" s="382">
        <v>60.11999999999999</v>
      </c>
      <c r="G36" s="382">
        <v>55.980000000000004</v>
      </c>
      <c r="H36" s="382">
        <v>53.100000000000009</v>
      </c>
      <c r="I36" s="382">
        <v>45</v>
      </c>
      <c r="J36" s="382">
        <v>51.795000000000002</v>
      </c>
      <c r="K36" s="382">
        <v>50.849999999999994</v>
      </c>
      <c r="L36" s="382">
        <v>45.09</v>
      </c>
      <c r="M36" s="382">
        <v>41.084999999999994</v>
      </c>
      <c r="N36" s="382">
        <v>109.215</v>
      </c>
      <c r="O36" s="244"/>
      <c r="P36" s="184"/>
      <c r="Q36" s="240"/>
    </row>
    <row r="37" spans="1:17" ht="13" customHeight="1" thickBot="1">
      <c r="A37" s="237" t="s">
        <v>49</v>
      </c>
      <c r="B37" s="851">
        <f t="shared" si="0"/>
        <v>1240.1157299999998</v>
      </c>
      <c r="C37" s="383">
        <v>76.860007499999995</v>
      </c>
      <c r="D37" s="383">
        <v>88.819500000000005</v>
      </c>
      <c r="E37" s="383">
        <v>117.529995</v>
      </c>
      <c r="F37" s="383">
        <v>106.31999250000001</v>
      </c>
      <c r="G37" s="383">
        <v>117.12000749999999</v>
      </c>
      <c r="H37" s="383">
        <v>101.12998500000002</v>
      </c>
      <c r="I37" s="383">
        <v>86.534999999999997</v>
      </c>
      <c r="J37" s="383">
        <v>107.13499499999999</v>
      </c>
      <c r="K37" s="383">
        <v>99.256252499999988</v>
      </c>
      <c r="L37" s="383">
        <v>97.736234999999994</v>
      </c>
      <c r="M37" s="383">
        <v>101.5737525</v>
      </c>
      <c r="N37" s="383">
        <v>140.1000075</v>
      </c>
      <c r="O37" s="244"/>
      <c r="P37" s="184"/>
      <c r="Q37" s="240"/>
    </row>
    <row r="38" spans="1:17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7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7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7" ht="13" customHeight="1">
      <c r="A41" s="12"/>
    </row>
    <row r="42" spans="1:17" ht="13" customHeight="1">
      <c r="A42" s="114"/>
    </row>
    <row r="43" spans="1:17" ht="13" customHeight="1">
      <c r="A43" s="158"/>
    </row>
    <row r="44" spans="1:17" ht="13" customHeight="1">
      <c r="A44" s="30"/>
    </row>
    <row r="45" spans="1:17" ht="13" customHeight="1">
      <c r="A45" s="57"/>
    </row>
    <row r="46" spans="1:17" ht="13" customHeight="1">
      <c r="A46" s="30"/>
    </row>
    <row r="47" spans="1:17" ht="13" customHeight="1">
      <c r="A47" s="114"/>
    </row>
    <row r="48" spans="1:17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59">
    <tabColor theme="9" tint="0.59999389629810485"/>
  </sheetPr>
  <dimension ref="A4:R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8" customWidth="1"/>
    <col min="3" max="14" width="9" style="188" customWidth="1"/>
    <col min="15" max="16384" width="7" style="180"/>
  </cols>
  <sheetData>
    <row r="4" spans="1:18" ht="13" customHeight="1">
      <c r="A4" s="367" t="s">
        <v>577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Q4" s="254"/>
    </row>
    <row r="5" spans="1:18" ht="13" customHeight="1">
      <c r="A5" s="370" t="s">
        <v>630</v>
      </c>
      <c r="B5" s="363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Q5" s="254"/>
    </row>
    <row r="6" spans="1:18" ht="5" customHeight="1" thickBot="1"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P6" s="184"/>
      <c r="Q6" s="183"/>
    </row>
    <row r="7" spans="1:18" ht="15" customHeight="1">
      <c r="A7" s="797" t="s">
        <v>18</v>
      </c>
      <c r="B7" s="799" t="s">
        <v>106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  <c r="O7" s="241"/>
      <c r="P7" s="184"/>
      <c r="Q7" s="241"/>
      <c r="R7" s="184"/>
    </row>
    <row r="8" spans="1:18" ht="15" customHeight="1">
      <c r="A8" s="807" t="s">
        <v>96</v>
      </c>
      <c r="B8" s="813">
        <f>('C-57'!B8/'C-56'!B8)*1000</f>
        <v>53.138911131779139</v>
      </c>
      <c r="C8" s="813">
        <f>('C-57'!C8/'C-56'!C8)*1000</f>
        <v>53.739377399406067</v>
      </c>
      <c r="D8" s="813">
        <f>('C-57'!D8/'C-56'!D8)*1000</f>
        <v>53.230788389997521</v>
      </c>
      <c r="E8" s="813">
        <f>('C-57'!E8/'C-56'!E8)*1000</f>
        <v>52.616002588711687</v>
      </c>
      <c r="F8" s="813">
        <f>('C-57'!F8/'C-56'!F8)*1000</f>
        <v>52.362698489118337</v>
      </c>
      <c r="G8" s="813">
        <f>('C-57'!G8/'C-56'!G8)*1000</f>
        <v>52.336599326662707</v>
      </c>
      <c r="H8" s="813">
        <f>('C-57'!H8/'C-56'!H8)*1000</f>
        <v>52.53435168076161</v>
      </c>
      <c r="I8" s="813">
        <f>('C-57'!I8/'C-56'!I8)*1000</f>
        <v>53.351167261371621</v>
      </c>
      <c r="J8" s="813">
        <f>('C-57'!J8/'C-56'!J8)*1000</f>
        <v>53.839018487043795</v>
      </c>
      <c r="K8" s="813">
        <f>('C-57'!K8/'C-56'!K8)*1000</f>
        <v>53.332413749047873</v>
      </c>
      <c r="L8" s="813">
        <f>('C-57'!L8/'C-56'!L8)*1000</f>
        <v>53.172551266968163</v>
      </c>
      <c r="M8" s="813">
        <f>('C-57'!M8/'C-56'!M8)*1000</f>
        <v>52.947268883599733</v>
      </c>
      <c r="N8" s="813">
        <f>('C-57'!N8/'C-56'!N8)*1000</f>
        <v>54.000409604448969</v>
      </c>
      <c r="O8" s="244"/>
      <c r="P8" s="184"/>
      <c r="Q8" s="240"/>
      <c r="R8" s="184"/>
    </row>
    <row r="9" spans="1:18" ht="13" customHeight="1">
      <c r="A9" s="255" t="s">
        <v>21</v>
      </c>
      <c r="B9" s="845">
        <f>('C-57'!B9/'C-56'!B9)*1000</f>
        <v>50.864689162234036</v>
      </c>
      <c r="C9" s="384">
        <f>('C-57'!C9/'C-56'!C9)*1000</f>
        <v>42.304270462633447</v>
      </c>
      <c r="D9" s="384">
        <f>('C-57'!D9/'C-56'!D9)*1000</f>
        <v>45.767148014440437</v>
      </c>
      <c r="E9" s="384">
        <f>('C-57'!E9/'C-56'!E9)*1000</f>
        <v>49.824561403508774</v>
      </c>
      <c r="F9" s="384">
        <f>('C-57'!F9/'C-56'!F9)*1000</f>
        <v>55.134020618556697</v>
      </c>
      <c r="G9" s="384">
        <f>('C-57'!G9/'C-56'!G9)*1000</f>
        <v>50.48245614035087</v>
      </c>
      <c r="H9" s="384">
        <f>('C-57'!H9/'C-56'!H9)*1000</f>
        <v>50.768518518518519</v>
      </c>
      <c r="I9" s="384">
        <f>('C-57'!I9/'C-56'!I9)*1000</f>
        <v>52.73318872017353</v>
      </c>
      <c r="J9" s="384">
        <f>('C-57'!J9/'C-56'!J9)*1000</f>
        <v>50.995975855130787</v>
      </c>
      <c r="K9" s="384">
        <f>('C-57'!K9/'C-56'!K9)*1000</f>
        <v>51.935682730923695</v>
      </c>
      <c r="L9" s="384">
        <f>('C-57'!L9/'C-56'!L9)*1000</f>
        <v>52.594235033259416</v>
      </c>
      <c r="M9" s="384">
        <f>('C-57'!M9/'C-56'!M9)*1000</f>
        <v>55.775229357798167</v>
      </c>
      <c r="N9" s="384">
        <f>('C-57'!N9/'C-56'!N9)*1000</f>
        <v>55.289532293986646</v>
      </c>
      <c r="O9" s="244"/>
      <c r="P9" s="184"/>
      <c r="Q9" s="240"/>
    </row>
    <row r="10" spans="1:18" ht="13" customHeight="1">
      <c r="A10" s="255" t="s">
        <v>22</v>
      </c>
      <c r="B10" s="845">
        <f>('C-57'!B10/'C-56'!B10)*1000</f>
        <v>52.332891006696066</v>
      </c>
      <c r="C10" s="384">
        <f>('C-57'!C10/'C-56'!C10)*1000</f>
        <v>52.499999999999986</v>
      </c>
      <c r="D10" s="384">
        <f>('C-57'!D10/'C-56'!D10)*1000</f>
        <v>52.500000000000007</v>
      </c>
      <c r="E10" s="384">
        <f>('C-57'!E10/'C-56'!E10)*1000</f>
        <v>51.000000000000007</v>
      </c>
      <c r="F10" s="384">
        <f>('C-57'!F10/'C-56'!F10)*1000</f>
        <v>51.749999999999986</v>
      </c>
      <c r="G10" s="384">
        <f>('C-57'!G10/'C-56'!G10)*1000</f>
        <v>51</v>
      </c>
      <c r="H10" s="384">
        <f>('C-57'!H10/'C-56'!H10)*1000</f>
        <v>51.75</v>
      </c>
      <c r="I10" s="384">
        <f>('C-57'!I10/'C-56'!I10)*1000</f>
        <v>50.249999999999993</v>
      </c>
      <c r="J10" s="384">
        <f>('C-57'!J10/'C-56'!J10)*1000</f>
        <v>52.500000000000007</v>
      </c>
      <c r="K10" s="384">
        <f>('C-57'!K10/'C-56'!K10)*1000</f>
        <v>54</v>
      </c>
      <c r="L10" s="384">
        <f>('C-57'!L10/'C-56'!L10)*1000</f>
        <v>52.5</v>
      </c>
      <c r="M10" s="384">
        <f>('C-57'!M10/'C-56'!M10)*1000</f>
        <v>52.499999999999993</v>
      </c>
      <c r="N10" s="384">
        <f>('C-57'!N10/'C-56'!N10)*1000</f>
        <v>56.250781236548235</v>
      </c>
      <c r="O10" s="244"/>
      <c r="P10" s="184"/>
      <c r="Q10" s="240"/>
    </row>
    <row r="11" spans="1:18" ht="13" customHeight="1">
      <c r="A11" s="255" t="s">
        <v>23</v>
      </c>
      <c r="B11" s="845">
        <f>('C-57'!B11/'C-56'!B11)*1000</f>
        <v>51.929887164102183</v>
      </c>
      <c r="C11" s="384">
        <f>('C-57'!C11/'C-56'!C11)*1000</f>
        <v>55.887061320109972</v>
      </c>
      <c r="D11" s="384">
        <f>('C-57'!D11/'C-56'!D11)*1000</f>
        <v>51.551381553249676</v>
      </c>
      <c r="E11" s="384">
        <f>('C-57'!E11/'C-56'!E11)*1000</f>
        <v>51.328125977695002</v>
      </c>
      <c r="F11" s="384">
        <f>('C-57'!F11/'C-56'!F11)*1000</f>
        <v>54.533061481972972</v>
      </c>
      <c r="G11" s="384">
        <f>('C-57'!G11/'C-56'!G11)*1000</f>
        <v>55.482872984756838</v>
      </c>
      <c r="H11" s="384">
        <f>('C-57'!H11/'C-56'!H11)*1000</f>
        <v>54.85213581599124</v>
      </c>
      <c r="I11" s="384">
        <f>('C-57'!I11/'C-56'!I11)*1000</f>
        <v>48.97696328212961</v>
      </c>
      <c r="J11" s="384">
        <f>('C-57'!J11/'C-56'!J11)*1000</f>
        <v>50.817492984097285</v>
      </c>
      <c r="K11" s="384">
        <f>('C-57'!K11/'C-56'!K11)*1000</f>
        <v>49.479079123826558</v>
      </c>
      <c r="L11" s="384">
        <f>('C-57'!L11/'C-56'!L11)*1000</f>
        <v>49.094938996836866</v>
      </c>
      <c r="M11" s="384">
        <f>('C-57'!M11/'C-56'!M11)*1000</f>
        <v>49.080495219632553</v>
      </c>
      <c r="N11" s="384">
        <f>('C-57'!N11/'C-56'!N11)*1000</f>
        <v>51.190650854936571</v>
      </c>
      <c r="O11" s="244"/>
      <c r="P11" s="184"/>
      <c r="Q11" s="240"/>
    </row>
    <row r="12" spans="1:18" ht="13" customHeight="1">
      <c r="A12" s="180" t="s">
        <v>24</v>
      </c>
      <c r="B12" s="845">
        <f>('C-57'!B12/'C-56'!B12)*1000</f>
        <v>58.150641661266413</v>
      </c>
      <c r="C12" s="384">
        <f>('C-57'!C12/'C-56'!C12)*1000</f>
        <v>60.541910253665854</v>
      </c>
      <c r="D12" s="384">
        <f>('C-57'!D12/'C-56'!D12)*1000</f>
        <v>59.400452473596452</v>
      </c>
      <c r="E12" s="384">
        <f>('C-57'!E12/'C-56'!E12)*1000</f>
        <v>59.404107156030975</v>
      </c>
      <c r="F12" s="384">
        <f>('C-57'!F12/'C-56'!F12)*1000</f>
        <v>56.517640776699018</v>
      </c>
      <c r="G12" s="384">
        <f>('C-57'!G12/'C-56'!G12)*1000</f>
        <v>56.244359519311509</v>
      </c>
      <c r="H12" s="384">
        <f>('C-57'!H12/'C-56'!H12)*1000</f>
        <v>57.450018590929737</v>
      </c>
      <c r="I12" s="384">
        <f>('C-57'!I12/'C-56'!I12)*1000</f>
        <v>60.35075049336055</v>
      </c>
      <c r="J12" s="384">
        <f>('C-57'!J12/'C-56'!J12)*1000</f>
        <v>60.544063505231421</v>
      </c>
      <c r="K12" s="384">
        <f>('C-57'!K12/'C-56'!K12)*1000</f>
        <v>56.299841279515221</v>
      </c>
      <c r="L12" s="384">
        <f>('C-57'!L12/'C-56'!L12)*1000</f>
        <v>56.77036608457815</v>
      </c>
      <c r="M12" s="384">
        <f>('C-57'!M12/'C-56'!M12)*1000</f>
        <v>56.110393391030676</v>
      </c>
      <c r="N12" s="384">
        <f>('C-57'!N12/'C-56'!N12)*1000</f>
        <v>57.995342379615785</v>
      </c>
      <c r="O12" s="244"/>
      <c r="P12" s="184"/>
      <c r="Q12" s="240"/>
    </row>
    <row r="13" spans="1:18" ht="13" customHeight="1">
      <c r="A13" s="184" t="s">
        <v>25</v>
      </c>
      <c r="B13" s="845">
        <f>('C-57'!B13/'C-56'!B13)*1000</f>
        <v>41.983538753932514</v>
      </c>
      <c r="C13" s="384">
        <f>('C-57'!C13/'C-56'!C13)*1000</f>
        <v>41.22098057313643</v>
      </c>
      <c r="D13" s="384">
        <f>('C-57'!D13/'C-56'!D13)*1000</f>
        <v>41.061369813448223</v>
      </c>
      <c r="E13" s="384">
        <f>('C-57'!E13/'C-56'!E13)*1000</f>
        <v>41.120418581156564</v>
      </c>
      <c r="F13" s="384">
        <f>('C-57'!F13/'C-56'!F13)*1000</f>
        <v>41.204415485829962</v>
      </c>
      <c r="G13" s="384">
        <f>('C-57'!G13/'C-56'!G13)*1000</f>
        <v>42.034999000799367</v>
      </c>
      <c r="H13" s="384">
        <f>('C-57'!H13/'C-56'!H13)*1000</f>
        <v>42.756890796876306</v>
      </c>
      <c r="I13" s="384">
        <f>('C-57'!I13/'C-56'!I13)*1000</f>
        <v>40.06594035327246</v>
      </c>
      <c r="J13" s="384">
        <f>('C-57'!J13/'C-56'!J13)*1000</f>
        <v>41.880710755570441</v>
      </c>
      <c r="K13" s="384">
        <f>('C-57'!K13/'C-56'!K13)*1000</f>
        <v>42.133169291338582</v>
      </c>
      <c r="L13" s="384">
        <f>('C-57'!L13/'C-56'!L13)*1000</f>
        <v>42.438428480955402</v>
      </c>
      <c r="M13" s="384">
        <f>('C-57'!M13/'C-56'!M13)*1000</f>
        <v>44.021194417396948</v>
      </c>
      <c r="N13" s="384">
        <f>('C-57'!N13/'C-56'!N13)*1000</f>
        <v>43.305227930535459</v>
      </c>
      <c r="O13" s="244"/>
      <c r="P13" s="184"/>
      <c r="Q13" s="240"/>
    </row>
    <row r="14" spans="1:18" ht="13" customHeight="1">
      <c r="A14" s="191" t="s">
        <v>97</v>
      </c>
      <c r="B14" s="845">
        <f>('C-57'!B14/'C-56'!B14)*1000</f>
        <v>37.390735374367274</v>
      </c>
      <c r="C14" s="384">
        <f>('C-57'!C14/'C-56'!C14)*1000</f>
        <v>36.760299524221438</v>
      </c>
      <c r="D14" s="384">
        <f>('C-57'!D14/'C-56'!D14)*1000</f>
        <v>36.91613453192808</v>
      </c>
      <c r="E14" s="384">
        <f>('C-57'!E14/'C-56'!E14)*1000</f>
        <v>37.152715602369973</v>
      </c>
      <c r="F14" s="384">
        <f>('C-57'!F14/'C-56'!F14)*1000</f>
        <v>38.33685127807901</v>
      </c>
      <c r="G14" s="384">
        <f>('C-57'!G14/'C-56'!G14)*1000</f>
        <v>38.047544522396123</v>
      </c>
      <c r="H14" s="384">
        <f>('C-57'!H14/'C-56'!H14)*1000</f>
        <v>38.454062885326749</v>
      </c>
      <c r="I14" s="384">
        <f>('C-57'!I14/'C-56'!I14)*1000</f>
        <v>36.872607354956607</v>
      </c>
      <c r="J14" s="384">
        <f>('C-57'!J14/'C-56'!J14)*1000</f>
        <v>37.383272546419093</v>
      </c>
      <c r="K14" s="384">
        <f>('C-57'!K14/'C-56'!K14)*1000</f>
        <v>39.058222591362124</v>
      </c>
      <c r="L14" s="384">
        <f>('C-57'!L14/'C-56'!L14)*1000</f>
        <v>37.646844059405943</v>
      </c>
      <c r="M14" s="384">
        <f>('C-57'!M14/'C-56'!M14)*1000</f>
        <v>35.822495023224945</v>
      </c>
      <c r="N14" s="384">
        <f>('C-57'!N14/'C-56'!N14)*1000</f>
        <v>36.794637996733812</v>
      </c>
      <c r="O14" s="244"/>
      <c r="P14" s="184"/>
      <c r="Q14" s="240"/>
    </row>
    <row r="15" spans="1:18" ht="13" customHeight="1">
      <c r="A15" s="191" t="s">
        <v>98</v>
      </c>
      <c r="B15" s="845">
        <f>('C-57'!B15/'C-56'!B15)*1000</f>
        <v>41.983996316368874</v>
      </c>
      <c r="C15" s="384">
        <f>('C-57'!C15/'C-56'!C15)*1000</f>
        <v>40.581387362637365</v>
      </c>
      <c r="D15" s="384">
        <f>('C-57'!D15/'C-56'!D15)*1000</f>
        <v>39.499689440993798</v>
      </c>
      <c r="E15" s="384">
        <f>('C-57'!E15/'C-56'!E15)*1000</f>
        <v>40.501967213114753</v>
      </c>
      <c r="F15" s="384">
        <f>('C-57'!F15/'C-56'!F15)*1000</f>
        <v>39.646745336886184</v>
      </c>
      <c r="G15" s="384">
        <f>('C-57'!G15/'C-56'!G15)*1000</f>
        <v>38.645311916324246</v>
      </c>
      <c r="H15" s="384">
        <f>('C-57'!H15/'C-56'!H15)*1000</f>
        <v>41.421982258812619</v>
      </c>
      <c r="I15" s="384">
        <f>('C-57'!I15/'C-56'!I15)*1000</f>
        <v>37.461277005214804</v>
      </c>
      <c r="J15" s="384">
        <f>('C-57'!J15/'C-56'!J15)*1000</f>
        <v>41.100281228029054</v>
      </c>
      <c r="K15" s="384">
        <f>('C-57'!K15/'C-56'!K15)*1000</f>
        <v>40.10222929936306</v>
      </c>
      <c r="L15" s="384">
        <f>('C-57'!L15/'C-56'!L15)*1000</f>
        <v>42.715686274509807</v>
      </c>
      <c r="M15" s="384">
        <f>('C-57'!M15/'C-56'!M15)*1000</f>
        <v>48.3660088602497</v>
      </c>
      <c r="N15" s="384">
        <f>('C-57'!N15/'C-56'!N15)*1000</f>
        <v>48.423524768107356</v>
      </c>
      <c r="O15" s="244"/>
      <c r="P15" s="184"/>
      <c r="Q15" s="240"/>
    </row>
    <row r="16" spans="1:18" ht="13" customHeight="1">
      <c r="A16" s="191" t="s">
        <v>99</v>
      </c>
      <c r="B16" s="845">
        <f>('C-57'!B16/'C-56'!B16)*1000</f>
        <v>48.446073219751931</v>
      </c>
      <c r="C16" s="384">
        <f>('C-57'!C16/'C-56'!C16)*1000</f>
        <v>48.597043701799485</v>
      </c>
      <c r="D16" s="384">
        <f>('C-57'!D16/'C-56'!D16)*1000</f>
        <v>49.784444223701207</v>
      </c>
      <c r="E16" s="384">
        <f>('C-57'!E16/'C-56'!E16)*1000</f>
        <v>48.550589811334795</v>
      </c>
      <c r="F16" s="384">
        <f>('C-57'!F16/'C-56'!F16)*1000</f>
        <v>45.700887573964494</v>
      </c>
      <c r="G16" s="384">
        <f>('C-57'!G16/'C-56'!G16)*1000</f>
        <v>48.614777931034482</v>
      </c>
      <c r="H16" s="384">
        <f>('C-57'!H16/'C-56'!H16)*1000</f>
        <v>49.308018068887634</v>
      </c>
      <c r="I16" s="384">
        <f>('C-57'!I16/'C-56'!I16)*1000</f>
        <v>47.449582830416411</v>
      </c>
      <c r="J16" s="384">
        <f>('C-57'!J16/'C-56'!J16)*1000</f>
        <v>49.404226247219576</v>
      </c>
      <c r="K16" s="384">
        <f>('C-57'!K16/'C-56'!K16)*1000</f>
        <v>49.669144367360424</v>
      </c>
      <c r="L16" s="384">
        <f>('C-57'!L16/'C-56'!L16)*1000</f>
        <v>48.866725538678914</v>
      </c>
      <c r="M16" s="384">
        <f>('C-57'!M16/'C-56'!M16)*1000</f>
        <v>49.481177299964749</v>
      </c>
      <c r="N16" s="384">
        <f>('C-57'!N16/'C-56'!N16)*1000</f>
        <v>46.372917951881561</v>
      </c>
      <c r="O16" s="244"/>
      <c r="P16" s="184"/>
      <c r="Q16" s="240"/>
    </row>
    <row r="17" spans="1:17" ht="13" customHeight="1">
      <c r="A17" s="255" t="s">
        <v>29</v>
      </c>
      <c r="B17" s="845">
        <f>('C-57'!B17/'C-56'!B17)*1000</f>
        <v>52.657448326257921</v>
      </c>
      <c r="C17" s="384">
        <f>('C-57'!C17/'C-56'!C17)*1000</f>
        <v>54.019789674952207</v>
      </c>
      <c r="D17" s="384">
        <f>('C-57'!D17/'C-56'!D17)*1000</f>
        <v>53.891606280193223</v>
      </c>
      <c r="E17" s="384">
        <f>('C-57'!E17/'C-56'!E17)*1000</f>
        <v>53.234235241502681</v>
      </c>
      <c r="F17" s="384">
        <f>('C-57'!F17/'C-56'!F17)*1000</f>
        <v>52.169484911550484</v>
      </c>
      <c r="G17" s="384">
        <f>('C-57'!G17/'C-56'!G17)*1000</f>
        <v>52.448717948717956</v>
      </c>
      <c r="H17" s="384">
        <f>('C-57'!H17/'C-56'!H17)*1000</f>
        <v>52.568274456521742</v>
      </c>
      <c r="I17" s="384">
        <f>('C-57'!I17/'C-56'!I17)*1000</f>
        <v>51.975223309230117</v>
      </c>
      <c r="J17" s="384">
        <f>('C-57'!J17/'C-56'!J17)*1000</f>
        <v>52.263306789606034</v>
      </c>
      <c r="K17" s="384">
        <f>('C-57'!K17/'C-56'!K17)*1000</f>
        <v>53.336203319502083</v>
      </c>
      <c r="L17" s="384">
        <f>('C-57'!L17/'C-56'!L17)*1000</f>
        <v>52.394274493592356</v>
      </c>
      <c r="M17" s="384">
        <f>('C-57'!M17/'C-56'!M17)*1000</f>
        <v>51.942865542924366</v>
      </c>
      <c r="N17" s="384">
        <f>('C-57'!N17/'C-56'!N17)*1000</f>
        <v>51.68188524590164</v>
      </c>
      <c r="O17" s="244"/>
      <c r="P17" s="184"/>
      <c r="Q17" s="240"/>
    </row>
    <row r="18" spans="1:17" ht="13" customHeight="1">
      <c r="A18" s="180" t="s">
        <v>30</v>
      </c>
      <c r="B18" s="845">
        <f>('C-57'!B18/'C-56'!B18)*1000</f>
        <v>29.79135920375419</v>
      </c>
      <c r="C18" s="384">
        <f>('C-57'!C18/'C-56'!C18)*1000</f>
        <v>31.050478850758182</v>
      </c>
      <c r="D18" s="384">
        <f>('C-57'!D18/'C-56'!D18)*1000</f>
        <v>31.427278688524588</v>
      </c>
      <c r="E18" s="384">
        <f>('C-57'!E18/'C-56'!E18)*1000</f>
        <v>32.900933588761177</v>
      </c>
      <c r="F18" s="384">
        <f>('C-57'!F18/'C-56'!F18)*1000</f>
        <v>32.900933588761177</v>
      </c>
      <c r="G18" s="384">
        <f>('C-57'!G18/'C-56'!G18)*1000</f>
        <v>31.37434478398314</v>
      </c>
      <c r="H18" s="384">
        <f>('C-57'!H18/'C-56'!H18)*1000</f>
        <v>32.193178404708704</v>
      </c>
      <c r="I18" s="384">
        <f>('C-57'!I18/'C-56'!I18)*1000</f>
        <v>28.259129130655825</v>
      </c>
      <c r="J18" s="384">
        <f>('C-57'!J18/'C-56'!J18)*1000</f>
        <v>28.270268940868391</v>
      </c>
      <c r="K18" s="384">
        <f>('C-57'!K18/'C-56'!K18)*1000</f>
        <v>28.445659795588178</v>
      </c>
      <c r="L18" s="384">
        <f>('C-57'!L18/'C-56'!L18)*1000</f>
        <v>27.299344172648606</v>
      </c>
      <c r="M18" s="384">
        <f>('C-57'!M18/'C-56'!M18)*1000</f>
        <v>27.277288552230388</v>
      </c>
      <c r="N18" s="384">
        <f>('C-57'!N18/'C-56'!N18)*1000</f>
        <v>26.543909654016137</v>
      </c>
      <c r="O18" s="244"/>
      <c r="P18" s="184"/>
      <c r="Q18" s="240"/>
    </row>
    <row r="19" spans="1:17" ht="13" customHeight="1">
      <c r="A19" s="180" t="s">
        <v>31</v>
      </c>
      <c r="B19" s="845">
        <f>('C-57'!B19/'C-56'!B19)*1000</f>
        <v>64.156968138038209</v>
      </c>
      <c r="C19" s="384">
        <f>('C-57'!C19/'C-56'!C19)*1000</f>
        <v>64.071385290430413</v>
      </c>
      <c r="D19" s="384">
        <f>('C-57'!D19/'C-56'!D19)*1000</f>
        <v>63.896847551632604</v>
      </c>
      <c r="E19" s="384">
        <f>('C-57'!E19/'C-56'!E19)*1000</f>
        <v>64.16770902472966</v>
      </c>
      <c r="F19" s="384">
        <f>('C-57'!F19/'C-56'!F19)*1000</f>
        <v>64.083496628238109</v>
      </c>
      <c r="G19" s="384">
        <f>('C-57'!G19/'C-56'!G19)*1000</f>
        <v>63.984504032611561</v>
      </c>
      <c r="H19" s="384">
        <f>('C-57'!H19/'C-56'!H19)*1000</f>
        <v>64.102177404723534</v>
      </c>
      <c r="I19" s="384">
        <f>('C-57'!I19/'C-56'!I19)*1000</f>
        <v>63.888337711469028</v>
      </c>
      <c r="J19" s="384">
        <f>('C-57'!J19/'C-56'!J19)*1000</f>
        <v>64.58405641572179</v>
      </c>
      <c r="K19" s="384">
        <f>('C-57'!K19/'C-56'!K19)*1000</f>
        <v>64.151914144327407</v>
      </c>
      <c r="L19" s="384">
        <f>('C-57'!L19/'C-56'!L19)*1000</f>
        <v>64.228639417830777</v>
      </c>
      <c r="M19" s="384">
        <f>('C-57'!M19/'C-56'!M19)*1000</f>
        <v>63.872543594380005</v>
      </c>
      <c r="N19" s="384">
        <f>('C-57'!N19/'C-56'!N19)*1000</f>
        <v>64.672221292198131</v>
      </c>
      <c r="O19" s="244"/>
      <c r="P19" s="184"/>
      <c r="Q19" s="240"/>
    </row>
    <row r="20" spans="1:17" ht="13" customHeight="1">
      <c r="A20" s="255" t="s">
        <v>32</v>
      </c>
      <c r="B20" s="845">
        <f>('C-57'!B20/'C-56'!B20)*1000</f>
        <v>51.051281814491581</v>
      </c>
      <c r="C20" s="384">
        <f>('C-57'!C20/'C-56'!C20)*1000</f>
        <v>51.154670985339244</v>
      </c>
      <c r="D20" s="384">
        <f>('C-57'!D20/'C-56'!D20)*1000</f>
        <v>51.130296175495822</v>
      </c>
      <c r="E20" s="384">
        <f>('C-57'!E20/'C-56'!E20)*1000</f>
        <v>51.255266903914581</v>
      </c>
      <c r="F20" s="384">
        <f>('C-57'!F20/'C-56'!F20)*1000</f>
        <v>51.056410589151319</v>
      </c>
      <c r="G20" s="384">
        <f>('C-57'!G20/'C-56'!G20)*1000</f>
        <v>51.518486933395018</v>
      </c>
      <c r="H20" s="384">
        <f>('C-57'!H20/'C-56'!H20)*1000</f>
        <v>51.224905159332323</v>
      </c>
      <c r="I20" s="384">
        <f>('C-57'!I20/'C-56'!I20)*1000</f>
        <v>51.106165970724554</v>
      </c>
      <c r="J20" s="384">
        <f>('C-57'!J20/'C-56'!J20)*1000</f>
        <v>51.060121597782256</v>
      </c>
      <c r="K20" s="384">
        <f>('C-57'!K20/'C-56'!K20)*1000</f>
        <v>51.276872582205037</v>
      </c>
      <c r="L20" s="384">
        <f>('C-57'!L20/'C-56'!L20)*1000</f>
        <v>50.182165534554045</v>
      </c>
      <c r="M20" s="384">
        <f>('C-57'!M20/'C-56'!M20)*1000</f>
        <v>50.978641346485198</v>
      </c>
      <c r="N20" s="384">
        <f>('C-57'!N20/'C-56'!N20)*1000</f>
        <v>51.019570348568791</v>
      </c>
      <c r="O20" s="244"/>
      <c r="P20" s="184"/>
      <c r="Q20" s="240"/>
    </row>
    <row r="21" spans="1:17" ht="13" customHeight="1">
      <c r="A21" s="255" t="s">
        <v>33</v>
      </c>
      <c r="B21" s="845">
        <f>('C-57'!B21/'C-56'!B21)*1000</f>
        <v>38.355227583968308</v>
      </c>
      <c r="C21" s="384">
        <f>('C-57'!C21/'C-56'!C21)*1000</f>
        <v>36.639258042948178</v>
      </c>
      <c r="D21" s="384">
        <f>('C-57'!D21/'C-56'!D21)*1000</f>
        <v>33.598238189826418</v>
      </c>
      <c r="E21" s="384">
        <f>('C-57'!E21/'C-56'!E21)*1000</f>
        <v>26.715579268292682</v>
      </c>
      <c r="F21" s="384">
        <f>('C-57'!F21/'C-56'!F21)*1000</f>
        <v>33.640041249263426</v>
      </c>
      <c r="G21" s="384">
        <f>('C-57'!G21/'C-56'!G21)*1000</f>
        <v>32.701916748930579</v>
      </c>
      <c r="H21" s="384">
        <f>('C-57'!H21/'C-56'!H21)*1000</f>
        <v>34.018672857307656</v>
      </c>
      <c r="I21" s="384">
        <f>('C-57'!I21/'C-56'!I21)*1000</f>
        <v>46.934254296802798</v>
      </c>
      <c r="J21" s="384">
        <f>('C-57'!J21/'C-56'!J21)*1000</f>
        <v>45.106509094494015</v>
      </c>
      <c r="K21" s="384">
        <f>('C-57'!K21/'C-56'!K21)*1000</f>
        <v>43.727860220201038</v>
      </c>
      <c r="L21" s="384">
        <f>('C-57'!L21/'C-56'!L21)*1000</f>
        <v>40.647928918435177</v>
      </c>
      <c r="M21" s="384">
        <f>('C-57'!M21/'C-56'!M21)*1000</f>
        <v>39.939005450389722</v>
      </c>
      <c r="N21" s="384">
        <f>('C-57'!N21/'C-56'!N21)*1000</f>
        <v>39.849581866197184</v>
      </c>
      <c r="O21" s="244"/>
      <c r="P21" s="184"/>
      <c r="Q21" s="240"/>
    </row>
    <row r="22" spans="1:17" ht="13" customHeight="1">
      <c r="A22" s="255" t="s">
        <v>34</v>
      </c>
      <c r="B22" s="845">
        <f>('C-57'!B22/'C-56'!B22)*1000</f>
        <v>36.305282297702817</v>
      </c>
      <c r="C22" s="384">
        <f>('C-57'!C22/'C-56'!C22)*1000</f>
        <v>35.928295807453416</v>
      </c>
      <c r="D22" s="384">
        <f>('C-57'!D22/'C-56'!D22)*1000</f>
        <v>36.749701627486424</v>
      </c>
      <c r="E22" s="384">
        <f>('C-57'!E22/'C-56'!E22)*1000</f>
        <v>35.961542439372323</v>
      </c>
      <c r="F22" s="384">
        <f>('C-57'!F22/'C-56'!F22)*1000</f>
        <v>36.39604117990654</v>
      </c>
      <c r="G22" s="384">
        <f>('C-57'!G22/'C-56'!G22)*1000</f>
        <v>36.533405948343329</v>
      </c>
      <c r="H22" s="384">
        <f>('C-57'!H22/'C-56'!H22)*1000</f>
        <v>36.808915884718481</v>
      </c>
      <c r="I22" s="384">
        <f>('C-57'!I22/'C-56'!I22)*1000</f>
        <v>35.594767705967385</v>
      </c>
      <c r="J22" s="384">
        <f>('C-57'!J22/'C-56'!J22)*1000</f>
        <v>36.667614489003881</v>
      </c>
      <c r="K22" s="384">
        <f>('C-57'!K22/'C-56'!K22)*1000</f>
        <v>36.97192642787995</v>
      </c>
      <c r="L22" s="384">
        <f>('C-57'!L22/'C-56'!L22)*1000</f>
        <v>37.291983398437509</v>
      </c>
      <c r="M22" s="384">
        <f>('C-57'!M22/'C-56'!M22)*1000</f>
        <v>36.982550847457631</v>
      </c>
      <c r="N22" s="384">
        <f>('C-57'!N22/'C-56'!N22)*1000</f>
        <v>34.187079741379314</v>
      </c>
      <c r="O22" s="244"/>
      <c r="P22" s="184"/>
      <c r="Q22" s="240"/>
    </row>
    <row r="23" spans="1:17" ht="13" customHeight="1">
      <c r="A23" s="255" t="s">
        <v>35</v>
      </c>
      <c r="B23" s="845">
        <f>('C-57'!B23/'C-56'!B23)*1000</f>
        <v>44.824075900937601</v>
      </c>
      <c r="C23" s="384">
        <f>('C-57'!C23/'C-56'!C23)*1000</f>
        <v>44.785672024455188</v>
      </c>
      <c r="D23" s="384">
        <f>('C-57'!D23/'C-56'!D23)*1000</f>
        <v>44.811556240369804</v>
      </c>
      <c r="E23" s="384">
        <f>('C-57'!E23/'C-56'!E23)*1000</f>
        <v>44.694917896487233</v>
      </c>
      <c r="F23" s="384">
        <f>('C-57'!F23/'C-56'!F23)*1000</f>
        <v>44.386241158639258</v>
      </c>
      <c r="G23" s="384">
        <f>('C-57'!G23/'C-56'!G23)*1000</f>
        <v>44.707091385522432</v>
      </c>
      <c r="H23" s="384">
        <f>('C-57'!H23/'C-56'!H23)*1000</f>
        <v>44.244449143582145</v>
      </c>
      <c r="I23" s="384">
        <f>('C-57'!I23/'C-56'!I23)*1000</f>
        <v>44.633782383419707</v>
      </c>
      <c r="J23" s="384">
        <f>('C-57'!J23/'C-56'!J23)*1000</f>
        <v>44.610952578603289</v>
      </c>
      <c r="K23" s="384">
        <f>('C-57'!K23/'C-56'!K23)*1000</f>
        <v>45.202328102415834</v>
      </c>
      <c r="L23" s="384">
        <f>('C-57'!L23/'C-56'!L23)*1000</f>
        <v>44.993295314426661</v>
      </c>
      <c r="M23" s="384">
        <f>('C-57'!M23/'C-56'!M23)*1000</f>
        <v>45.087445685909351</v>
      </c>
      <c r="N23" s="384">
        <f>('C-57'!N23/'C-56'!N23)*1000</f>
        <v>45.56122540250449</v>
      </c>
      <c r="O23" s="244"/>
      <c r="P23" s="184"/>
      <c r="Q23" s="240"/>
    </row>
    <row r="24" spans="1:17" ht="13" customHeight="1">
      <c r="A24" s="255" t="s">
        <v>36</v>
      </c>
      <c r="B24" s="845">
        <f>('C-57'!B24/'C-56'!B24)*1000</f>
        <v>37.591142244754153</v>
      </c>
      <c r="C24" s="384">
        <f>('C-57'!C24/'C-56'!C24)*1000</f>
        <v>40.711627906976744</v>
      </c>
      <c r="D24" s="384">
        <f>('C-57'!D24/'C-56'!D24)*1000</f>
        <v>39.334641060524568</v>
      </c>
      <c r="E24" s="384">
        <f>('C-57'!E24/'C-56'!E24)*1000</f>
        <v>37.381665076806691</v>
      </c>
      <c r="F24" s="384">
        <f>('C-57'!F24/'C-56'!F24)*1000</f>
        <v>36.802641570839661</v>
      </c>
      <c r="G24" s="384">
        <f>('C-57'!G24/'C-56'!G24)*1000</f>
        <v>36.543516123924633</v>
      </c>
      <c r="H24" s="384">
        <f>('C-57'!H24/'C-56'!H24)*1000</f>
        <v>37.1505991285403</v>
      </c>
      <c r="I24" s="384">
        <f>('C-57'!I24/'C-56'!I24)*1000</f>
        <v>35.482546012269935</v>
      </c>
      <c r="J24" s="384">
        <f>('C-57'!J24/'C-56'!J24)*1000</f>
        <v>35.657214137214133</v>
      </c>
      <c r="K24" s="384">
        <f>('C-57'!K24/'C-56'!K24)*1000</f>
        <v>35.93262276140959</v>
      </c>
      <c r="L24" s="384">
        <f>('C-57'!L24/'C-56'!L24)*1000</f>
        <v>36.103121420389463</v>
      </c>
      <c r="M24" s="384">
        <f>('C-57'!M24/'C-56'!M24)*1000</f>
        <v>39.628580227902681</v>
      </c>
      <c r="N24" s="384">
        <f>('C-57'!N24/'C-56'!N24)*1000</f>
        <v>40.832077111050765</v>
      </c>
      <c r="O24" s="244"/>
      <c r="P24" s="184"/>
      <c r="Q24" s="240"/>
    </row>
    <row r="25" spans="1:17" ht="13" customHeight="1">
      <c r="A25" s="180" t="s">
        <v>37</v>
      </c>
      <c r="B25" s="845">
        <f>('C-57'!B25/'C-56'!B25)*1000</f>
        <v>56.046503819765455</v>
      </c>
      <c r="C25" s="384">
        <f>('C-57'!C25/'C-56'!C25)*1000</f>
        <v>56.093601207757523</v>
      </c>
      <c r="D25" s="384">
        <f>('C-57'!D25/'C-56'!D25)*1000</f>
        <v>56.049359085899901</v>
      </c>
      <c r="E25" s="384">
        <f>('C-57'!E25/'C-56'!E25)*1000</f>
        <v>56.061523381191265</v>
      </c>
      <c r="F25" s="384">
        <f>('C-57'!F25/'C-56'!F25)*1000</f>
        <v>56.080608319307522</v>
      </c>
      <c r="G25" s="384">
        <f>('C-57'!G25/'C-56'!G25)*1000</f>
        <v>56.070612050488215</v>
      </c>
      <c r="H25" s="384">
        <f>('C-57'!H25/'C-56'!H25)*1000</f>
        <v>56.057305908928782</v>
      </c>
      <c r="I25" s="384">
        <f>('C-57'!I25/'C-56'!I25)*1000</f>
        <v>56.040423654015889</v>
      </c>
      <c r="J25" s="384">
        <f>('C-57'!J25/'C-56'!J25)*1000</f>
        <v>56.018192419825063</v>
      </c>
      <c r="K25" s="384">
        <f>('C-57'!K25/'C-56'!K25)*1000</f>
        <v>56.011226151698459</v>
      </c>
      <c r="L25" s="384">
        <f>('C-57'!L25/'C-56'!L25)*1000</f>
        <v>56.019125999768171</v>
      </c>
      <c r="M25" s="384">
        <f>('C-57'!M25/'C-56'!M25)*1000</f>
        <v>56.023419068991323</v>
      </c>
      <c r="N25" s="384">
        <f>('C-57'!N25/'C-56'!N25)*1000</f>
        <v>56.03472540045766</v>
      </c>
      <c r="O25" s="244"/>
      <c r="P25" s="184"/>
      <c r="Q25" s="240"/>
    </row>
    <row r="26" spans="1:17" ht="13" customHeight="1">
      <c r="A26" s="255" t="s">
        <v>38</v>
      </c>
      <c r="B26" s="845">
        <f>('C-57'!B26/'C-56'!B26)*1000</f>
        <v>47.522149412174187</v>
      </c>
      <c r="C26" s="384">
        <f>('C-57'!C26/'C-56'!C26)*1000</f>
        <v>50.125678391959795</v>
      </c>
      <c r="D26" s="384">
        <f>('C-57'!D26/'C-56'!D26)*1000</f>
        <v>51.381105610561058</v>
      </c>
      <c r="E26" s="384">
        <f>('C-57'!E26/'C-56'!E26)*1000</f>
        <v>51.31695300656898</v>
      </c>
      <c r="F26" s="384">
        <f>('C-57'!F26/'C-56'!F26)*1000</f>
        <v>50.812961910176234</v>
      </c>
      <c r="G26" s="384">
        <f>('C-57'!G26/'C-56'!G26)*1000</f>
        <v>45.725893736017895</v>
      </c>
      <c r="H26" s="384">
        <f>('C-57'!H26/'C-56'!H26)*1000</f>
        <v>48.572886021505376</v>
      </c>
      <c r="I26" s="384">
        <f>('C-57'!I26/'C-56'!I26)*1000</f>
        <v>46.179307201458528</v>
      </c>
      <c r="J26" s="384">
        <f>('C-57'!J26/'C-56'!J26)*1000</f>
        <v>42.969407265774379</v>
      </c>
      <c r="K26" s="384">
        <f>('C-57'!K26/'C-56'!K26)*1000</f>
        <v>41.042991579990094</v>
      </c>
      <c r="L26" s="384">
        <f>('C-57'!L26/'C-56'!L26)*1000</f>
        <v>45.956959833795018</v>
      </c>
      <c r="M26" s="384">
        <f>('C-57'!M26/'C-56'!M26)*1000</f>
        <v>45.338433791917453</v>
      </c>
      <c r="N26" s="384">
        <f>('C-57'!N26/'C-56'!N26)*1000</f>
        <v>50.939436548223355</v>
      </c>
      <c r="O26" s="244"/>
      <c r="P26" s="184"/>
      <c r="Q26" s="240"/>
    </row>
    <row r="27" spans="1:17" ht="13" customHeight="1">
      <c r="A27" s="255" t="s">
        <v>39</v>
      </c>
      <c r="B27" s="845">
        <f>('C-57'!B27/'C-56'!B27)*1000</f>
        <v>40.530005160328535</v>
      </c>
      <c r="C27" s="384">
        <f>('C-57'!C27/'C-56'!C27)*1000</f>
        <v>38.804807184363447</v>
      </c>
      <c r="D27" s="384">
        <f>('C-57'!D27/'C-56'!D27)*1000</f>
        <v>40.501815352697093</v>
      </c>
      <c r="E27" s="384">
        <f>('C-57'!E27/'C-56'!E27)*1000</f>
        <v>39.112246665511869</v>
      </c>
      <c r="F27" s="384">
        <f>('C-57'!F27/'C-56'!F27)*1000</f>
        <v>40.003691799861016</v>
      </c>
      <c r="G27" s="384">
        <f>('C-57'!G27/'C-56'!G27)*1000</f>
        <v>40.935458920591266</v>
      </c>
      <c r="H27" s="384">
        <f>('C-57'!H27/'C-56'!H27)*1000</f>
        <v>40.583637311099544</v>
      </c>
      <c r="I27" s="384">
        <f>('C-57'!I27/'C-56'!I27)*1000</f>
        <v>40.592405391394507</v>
      </c>
      <c r="J27" s="384">
        <f>('C-57'!J27/'C-56'!J27)*1000</f>
        <v>39.946385333794531</v>
      </c>
      <c r="K27" s="384">
        <f>('C-57'!K27/'C-56'!K27)*1000</f>
        <v>40.602976913730259</v>
      </c>
      <c r="L27" s="384">
        <f>('C-57'!L27/'C-56'!L27)*1000</f>
        <v>40.634020618556704</v>
      </c>
      <c r="M27" s="384">
        <f>('C-57'!M27/'C-56'!M27)*1000</f>
        <v>41.359544836956516</v>
      </c>
      <c r="N27" s="384">
        <f>('C-57'!N27/'C-56'!N27)*1000</f>
        <v>43.064956154595642</v>
      </c>
      <c r="O27" s="244"/>
      <c r="P27" s="184"/>
      <c r="Q27" s="240"/>
    </row>
    <row r="28" spans="1:17" ht="13" customHeight="1">
      <c r="A28" s="255" t="s">
        <v>40</v>
      </c>
      <c r="B28" s="845">
        <f>('C-57'!B28/'C-56'!B28)*1000</f>
        <v>44.626768607009076</v>
      </c>
      <c r="C28" s="384">
        <f>('C-57'!C28/'C-56'!C28)*1000</f>
        <v>43.401905252317199</v>
      </c>
      <c r="D28" s="384">
        <f>('C-57'!D28/'C-56'!D28)*1000</f>
        <v>44.335703953712631</v>
      </c>
      <c r="E28" s="384">
        <f>('C-57'!E28/'C-56'!E28)*1000</f>
        <v>45.382680453370455</v>
      </c>
      <c r="F28" s="384">
        <f>('C-57'!F28/'C-56'!F28)*1000</f>
        <v>45.477013940345458</v>
      </c>
      <c r="G28" s="384">
        <f>('C-57'!G28/'C-56'!G28)*1000</f>
        <v>46.096553615793482</v>
      </c>
      <c r="H28" s="384">
        <f>('C-57'!H28/'C-56'!H28)*1000</f>
        <v>46.837592967495858</v>
      </c>
      <c r="I28" s="384">
        <f>('C-57'!I28/'C-56'!I28)*1000</f>
        <v>46.479065115491238</v>
      </c>
      <c r="J28" s="384">
        <f>('C-57'!J28/'C-56'!J28)*1000</f>
        <v>46.134896467722292</v>
      </c>
      <c r="K28" s="384">
        <f>('C-57'!K28/'C-56'!K28)*1000</f>
        <v>46.529616930716486</v>
      </c>
      <c r="L28" s="384">
        <f>('C-57'!L28/'C-56'!L28)*1000</f>
        <v>45.907655741806359</v>
      </c>
      <c r="M28" s="384">
        <f>('C-57'!M28/'C-56'!M28)*1000</f>
        <v>37.880000000000003</v>
      </c>
      <c r="N28" s="384">
        <f>('C-57'!N28/'C-56'!N28)*1000</f>
        <v>39.755000000000003</v>
      </c>
      <c r="O28" s="244"/>
      <c r="P28" s="184"/>
      <c r="Q28" s="240"/>
    </row>
    <row r="29" spans="1:17" ht="13" customHeight="1">
      <c r="A29" s="184" t="s">
        <v>41</v>
      </c>
      <c r="B29" s="845">
        <f>('C-57'!B29/'C-56'!B29)*1000</f>
        <v>40.479920751800854</v>
      </c>
      <c r="C29" s="384">
        <f>('C-57'!C29/'C-56'!C29)*1000</f>
        <v>39.653685040750155</v>
      </c>
      <c r="D29" s="384">
        <f>('C-57'!D29/'C-56'!D29)*1000</f>
        <v>40.706826967959039</v>
      </c>
      <c r="E29" s="384">
        <f>('C-57'!E29/'C-56'!E29)*1000</f>
        <v>39.968265416516417</v>
      </c>
      <c r="F29" s="384">
        <f>('C-57'!F29/'C-56'!F29)*1000</f>
        <v>39.211430215620332</v>
      </c>
      <c r="G29" s="384">
        <f>('C-57'!G29/'C-56'!G29)*1000</f>
        <v>39.79541558418606</v>
      </c>
      <c r="H29" s="384">
        <f>('C-57'!H29/'C-56'!H29)*1000</f>
        <v>41.391967121240427</v>
      </c>
      <c r="I29" s="384">
        <f>('C-57'!I29/'C-56'!I29)*1000</f>
        <v>40.883026099653222</v>
      </c>
      <c r="J29" s="384">
        <f>('C-57'!J29/'C-56'!J29)*1000</f>
        <v>41.591617338170707</v>
      </c>
      <c r="K29" s="384">
        <f>('C-57'!K29/'C-56'!K29)*1000</f>
        <v>41.031455660903511</v>
      </c>
      <c r="L29" s="384">
        <f>('C-57'!L29/'C-56'!L29)*1000</f>
        <v>40.286617100371743</v>
      </c>
      <c r="M29" s="384">
        <f>('C-57'!M29/'C-56'!M29)*1000</f>
        <v>41.465951386251426</v>
      </c>
      <c r="N29" s="384">
        <f>('C-57'!N29/'C-56'!N29)*1000</f>
        <v>39.970939086294415</v>
      </c>
      <c r="O29" s="244"/>
      <c r="P29" s="184"/>
      <c r="Q29" s="240"/>
    </row>
    <row r="30" spans="1:17" ht="13" customHeight="1">
      <c r="A30" s="191" t="s">
        <v>100</v>
      </c>
      <c r="B30" s="845">
        <f>('C-57'!B30/'C-56'!B30)*1000</f>
        <v>37.571721029425071</v>
      </c>
      <c r="C30" s="384">
        <f>('C-57'!C30/'C-56'!C30)*1000</f>
        <v>37.6855737704918</v>
      </c>
      <c r="D30" s="384">
        <f>('C-57'!D30/'C-56'!D30)*1000</f>
        <v>39.143618438464927</v>
      </c>
      <c r="E30" s="384">
        <f>('C-57'!E30/'C-56'!E30)*1000</f>
        <v>37.595712861415755</v>
      </c>
      <c r="F30" s="384">
        <f>('C-57'!F30/'C-56'!F30)*1000</f>
        <v>35.460449469700507</v>
      </c>
      <c r="G30" s="384">
        <f>('C-57'!G30/'C-56'!G30)*1000</f>
        <v>36.098426323319025</v>
      </c>
      <c r="H30" s="384">
        <f>('C-57'!H30/'C-56'!H30)*1000</f>
        <v>37.672900955253894</v>
      </c>
      <c r="I30" s="384">
        <f>('C-57'!I30/'C-56'!I30)*1000</f>
        <v>37.627363184079606</v>
      </c>
      <c r="J30" s="384">
        <f>('C-57'!J30/'C-56'!J30)*1000</f>
        <v>37.229394091136705</v>
      </c>
      <c r="K30" s="384">
        <f>('C-57'!K30/'C-56'!K30)*1000</f>
        <v>37.123743842364533</v>
      </c>
      <c r="L30" s="384">
        <f>('C-57'!L30/'C-56'!L30)*1000</f>
        <v>37.942857142857136</v>
      </c>
      <c r="M30" s="384">
        <f>('C-57'!M30/'C-56'!M30)*1000</f>
        <v>39.138385416666672</v>
      </c>
      <c r="N30" s="384">
        <f>('C-57'!N30/'C-56'!N30)*1000</f>
        <v>38.403923541247487</v>
      </c>
      <c r="O30" s="244"/>
      <c r="P30" s="184"/>
      <c r="Q30" s="240"/>
    </row>
    <row r="31" spans="1:17" ht="13" customHeight="1">
      <c r="A31" s="191" t="s">
        <v>101</v>
      </c>
      <c r="B31" s="845">
        <f>('C-57'!B31/'C-56'!B31)*1000</f>
        <v>42.192126930006395</v>
      </c>
      <c r="C31" s="384">
        <f>('C-57'!C31/'C-56'!C31)*1000</f>
        <v>40.830527937263689</v>
      </c>
      <c r="D31" s="384">
        <f>('C-57'!D31/'C-56'!D31)*1000</f>
        <v>41.621485517636934</v>
      </c>
      <c r="E31" s="384">
        <f>('C-57'!E31/'C-56'!E31)*1000</f>
        <v>41.312711864406786</v>
      </c>
      <c r="F31" s="384">
        <f>('C-57'!F31/'C-56'!F31)*1000</f>
        <v>41.55858963863875</v>
      </c>
      <c r="G31" s="384">
        <f>('C-57'!G31/'C-56'!G31)*1000</f>
        <v>41.972313481032202</v>
      </c>
      <c r="H31" s="384">
        <f>('C-57'!H31/'C-56'!H31)*1000</f>
        <v>43.590903686087991</v>
      </c>
      <c r="I31" s="384">
        <f>('C-57'!I31/'C-56'!I31)*1000</f>
        <v>42.769414816950132</v>
      </c>
      <c r="J31" s="384">
        <f>('C-57'!J31/'C-56'!J31)*1000</f>
        <v>44.28030864197531</v>
      </c>
      <c r="K31" s="384">
        <f>('C-57'!K31/'C-56'!K31)*1000</f>
        <v>43.400119438638406</v>
      </c>
      <c r="L31" s="384">
        <f>('C-57'!L31/'C-56'!L31)*1000</f>
        <v>41.62982456140351</v>
      </c>
      <c r="M31" s="384">
        <f>('C-57'!M31/'C-56'!M31)*1000</f>
        <v>42.801554094441123</v>
      </c>
      <c r="N31" s="384">
        <f>('C-57'!N31/'C-56'!N31)*1000</f>
        <v>40.853939909297054</v>
      </c>
      <c r="O31" s="244"/>
      <c r="P31" s="184"/>
      <c r="Q31" s="240"/>
    </row>
    <row r="32" spans="1:17" ht="13" customHeight="1">
      <c r="A32" s="255" t="s">
        <v>44</v>
      </c>
      <c r="B32" s="845">
        <f>('C-57'!B32/'C-56'!B32)*1000</f>
        <v>40.412116367674365</v>
      </c>
      <c r="C32" s="384">
        <f>('C-57'!C32/'C-56'!C32)*1000</f>
        <v>40.918263904276536</v>
      </c>
      <c r="D32" s="384">
        <f>('C-57'!D32/'C-56'!D32)*1000</f>
        <v>41.21323448046919</v>
      </c>
      <c r="E32" s="384">
        <f>('C-57'!E32/'C-56'!E32)*1000</f>
        <v>41.774676283507489</v>
      </c>
      <c r="F32" s="384">
        <f>('C-57'!F32/'C-56'!F32)*1000</f>
        <v>38.275104923738354</v>
      </c>
      <c r="G32" s="384">
        <f>('C-57'!G32/'C-56'!G32)*1000</f>
        <v>39.732029145236346</v>
      </c>
      <c r="H32" s="384">
        <f>('C-57'!H32/'C-56'!H32)*1000</f>
        <v>40.73286231460937</v>
      </c>
      <c r="I32" s="384">
        <f>('C-57'!I32/'C-56'!I32)*1000</f>
        <v>43.412215873804499</v>
      </c>
      <c r="J32" s="384">
        <f>('C-57'!J32/'C-56'!J32)*1000</f>
        <v>38.250287885766923</v>
      </c>
      <c r="K32" s="384">
        <f>('C-57'!K32/'C-56'!K32)*1000</f>
        <v>41.305038366057325</v>
      </c>
      <c r="L32" s="384">
        <f>('C-57'!L32/'C-56'!L32)*1000</f>
        <v>40.348655824759376</v>
      </c>
      <c r="M32" s="384">
        <f>('C-57'!M32/'C-56'!M32)*1000</f>
        <v>40.17926025390625</v>
      </c>
      <c r="N32" s="384">
        <f>('C-57'!N32/'C-56'!N32)*1000</f>
        <v>39.089944370540579</v>
      </c>
      <c r="O32" s="244"/>
      <c r="P32" s="184"/>
      <c r="Q32" s="240"/>
    </row>
    <row r="33" spans="1:17" ht="13" customHeight="1">
      <c r="A33" s="255" t="s">
        <v>45</v>
      </c>
      <c r="B33" s="845">
        <f>('C-57'!B33/'C-56'!B33)*1000</f>
        <v>33.858447873443986</v>
      </c>
      <c r="C33" s="384">
        <f>('C-57'!C33/'C-56'!C33)*1000</f>
        <v>33.291036717062632</v>
      </c>
      <c r="D33" s="384">
        <f>('C-57'!D33/'C-56'!D33)*1000</f>
        <v>33.510530749789382</v>
      </c>
      <c r="E33" s="384">
        <f>('C-57'!E33/'C-56'!E33)*1000</f>
        <v>34.066892464013542</v>
      </c>
      <c r="F33" s="384">
        <f>('C-57'!F33/'C-56'!F33)*1000</f>
        <v>34.363579474342934</v>
      </c>
      <c r="G33" s="384">
        <f>('C-57'!G33/'C-56'!G33)*1000</f>
        <v>34.504369538077405</v>
      </c>
      <c r="H33" s="384">
        <f>('C-57'!H33/'C-56'!H33)*1000</f>
        <v>34.51794871794872</v>
      </c>
      <c r="I33" s="384">
        <f>('C-57'!I33/'C-56'!I33)*1000</f>
        <v>34.690201005025123</v>
      </c>
      <c r="J33" s="384">
        <f>('C-57'!J33/'C-56'!J33)*1000</f>
        <v>34.207343412527003</v>
      </c>
      <c r="K33" s="384">
        <f>('C-57'!K33/'C-56'!K33)*1000</f>
        <v>33.108333333333327</v>
      </c>
      <c r="L33" s="384">
        <f>('C-57'!L33/'C-56'!L33)*1000</f>
        <v>32.820018365472919</v>
      </c>
      <c r="M33" s="384">
        <f>('C-57'!M33/'C-56'!M33)*1000</f>
        <v>32.843884892086329</v>
      </c>
      <c r="N33" s="384">
        <f>('C-57'!N33/'C-56'!N33)*1000</f>
        <v>33.020242914979747</v>
      </c>
      <c r="O33" s="244"/>
      <c r="P33" s="184"/>
      <c r="Q33" s="240"/>
    </row>
    <row r="34" spans="1:17" ht="13" customHeight="1">
      <c r="A34" s="180" t="s">
        <v>46</v>
      </c>
      <c r="B34" s="845">
        <f>('C-57'!B34/'C-56'!B34)*1000</f>
        <v>41.458379476194331</v>
      </c>
      <c r="C34" s="384">
        <f>('C-57'!C34/'C-56'!C34)*1000</f>
        <v>40.802685109845406</v>
      </c>
      <c r="D34" s="384">
        <f>('C-57'!D34/'C-56'!D34)*1000</f>
        <v>41.0165892501659</v>
      </c>
      <c r="E34" s="384">
        <f>('C-57'!E34/'C-56'!E34)*1000</f>
        <v>40.380014737186826</v>
      </c>
      <c r="F34" s="384">
        <f>('C-57'!F34/'C-56'!F34)*1000</f>
        <v>40.526835917532807</v>
      </c>
      <c r="G34" s="384">
        <f>('C-57'!G34/'C-56'!G34)*1000</f>
        <v>46.43588184187665</v>
      </c>
      <c r="H34" s="384">
        <f>('C-57'!H34/'C-56'!H34)*1000</f>
        <v>41.073251494104341</v>
      </c>
      <c r="I34" s="384">
        <f>('C-57'!I34/'C-56'!I34)*1000</f>
        <v>41.781915635349478</v>
      </c>
      <c r="J34" s="384">
        <f>('C-57'!J34/'C-56'!J34)*1000</f>
        <v>40.602730762519641</v>
      </c>
      <c r="K34" s="384">
        <f>('C-57'!K34/'C-56'!K34)*1000</f>
        <v>41.459633108826658</v>
      </c>
      <c r="L34" s="384">
        <f>('C-57'!L34/'C-56'!L34)*1000</f>
        <v>41.115770670296037</v>
      </c>
      <c r="M34" s="384">
        <f>('C-57'!M34/'C-56'!M34)*1000</f>
        <v>41.115770670296037</v>
      </c>
      <c r="N34" s="384">
        <f>('C-57'!N34/'C-56'!N34)*1000</f>
        <v>41.410045871559639</v>
      </c>
      <c r="O34" s="244"/>
      <c r="P34" s="184"/>
      <c r="Q34" s="240"/>
    </row>
    <row r="35" spans="1:17" ht="13" customHeight="1">
      <c r="A35" s="180" t="s">
        <v>47</v>
      </c>
      <c r="B35" s="845">
        <f>('C-57'!B35/'C-56'!B35)*1000</f>
        <v>44.748705432937179</v>
      </c>
      <c r="C35" s="384">
        <f>('C-57'!C35/'C-56'!C35)*1000</f>
        <v>43.427243025885907</v>
      </c>
      <c r="D35" s="384">
        <f>('C-57'!D35/'C-56'!D35)*1000</f>
        <v>44.303154655039755</v>
      </c>
      <c r="E35" s="384">
        <f>('C-57'!E35/'C-56'!E35)*1000</f>
        <v>45.84678270042194</v>
      </c>
      <c r="F35" s="384">
        <f>('C-57'!F35/'C-56'!F35)*1000</f>
        <v>45.919690860215049</v>
      </c>
      <c r="G35" s="384">
        <f>('C-57'!G35/'C-56'!G35)*1000</f>
        <v>50.300281815485022</v>
      </c>
      <c r="H35" s="384">
        <f>('C-57'!H35/'C-56'!H35)*1000</f>
        <v>43.826955475330927</v>
      </c>
      <c r="I35" s="384">
        <f>('C-57'!I35/'C-56'!I35)*1000</f>
        <v>44.152277277277278</v>
      </c>
      <c r="J35" s="384">
        <f>('C-57'!J35/'C-56'!J35)*1000</f>
        <v>45.815995676844096</v>
      </c>
      <c r="K35" s="384">
        <f>('C-57'!K35/'C-56'!K35)*1000</f>
        <v>41.94128878281623</v>
      </c>
      <c r="L35" s="384">
        <f>('C-57'!L35/'C-56'!L35)*1000</f>
        <v>43.945251326092446</v>
      </c>
      <c r="M35" s="384">
        <f>('C-57'!M35/'C-56'!M35)*1000</f>
        <v>44.915271697141385</v>
      </c>
      <c r="N35" s="384">
        <f>('C-57'!N35/'C-56'!N35)*1000</f>
        <v>43.92664804469274</v>
      </c>
      <c r="O35" s="244"/>
      <c r="P35" s="184"/>
      <c r="Q35" s="240"/>
    </row>
    <row r="36" spans="1:17" ht="13" customHeight="1">
      <c r="A36" s="180" t="s">
        <v>48</v>
      </c>
      <c r="B36" s="845">
        <f>('C-57'!B36/'C-56'!B36)*1000</f>
        <v>44.938144329896915</v>
      </c>
      <c r="C36" s="384">
        <f>('C-57'!C36/'C-56'!C36)*1000</f>
        <v>45.000000000000007</v>
      </c>
      <c r="D36" s="384">
        <f>('C-57'!D36/'C-56'!D36)*1000</f>
        <v>45</v>
      </c>
      <c r="E36" s="384">
        <f>('C-57'!E36/'C-56'!E36)*1000</f>
        <v>45</v>
      </c>
      <c r="F36" s="384">
        <f>('C-57'!F36/'C-56'!F36)*1000</f>
        <v>44.999999999999993</v>
      </c>
      <c r="G36" s="384">
        <f>('C-57'!G36/'C-56'!G36)*1000</f>
        <v>45.000000000000007</v>
      </c>
      <c r="H36" s="384">
        <f>('C-57'!H36/'C-56'!H36)*1000</f>
        <v>44.176372712146431</v>
      </c>
      <c r="I36" s="384">
        <f>('C-57'!I36/'C-56'!I36)*1000</f>
        <v>45</v>
      </c>
      <c r="J36" s="384">
        <f>('C-57'!J36/'C-56'!J36)*1000</f>
        <v>45</v>
      </c>
      <c r="K36" s="384">
        <f>('C-57'!K36/'C-56'!K36)*1000</f>
        <v>45</v>
      </c>
      <c r="L36" s="384">
        <f>('C-57'!L36/'C-56'!L36)*1000</f>
        <v>45.000000000000007</v>
      </c>
      <c r="M36" s="384">
        <f>('C-57'!M36/'C-56'!M36)*1000</f>
        <v>44.999999999999993</v>
      </c>
      <c r="N36" s="384">
        <f>('C-57'!N36/'C-56'!N36)*1000</f>
        <v>45</v>
      </c>
      <c r="O36" s="244"/>
      <c r="P36" s="184"/>
      <c r="Q36" s="240"/>
    </row>
    <row r="37" spans="1:17" ht="13" customHeight="1" thickBot="1">
      <c r="A37" s="237" t="s">
        <v>49</v>
      </c>
      <c r="B37" s="846">
        <f>('C-57'!B37/'C-56'!B37)*1000</f>
        <v>65.002397001782143</v>
      </c>
      <c r="C37" s="385">
        <f>('C-57'!C37/'C-56'!C37)*1000</f>
        <v>60.951631641554314</v>
      </c>
      <c r="D37" s="385">
        <f>('C-57'!D37/'C-56'!D37)*1000</f>
        <v>62.068134171907765</v>
      </c>
      <c r="E37" s="385">
        <f>('C-57'!E37/'C-56'!E37)*1000</f>
        <v>66.930521070615029</v>
      </c>
      <c r="F37" s="385">
        <f>('C-57'!F37/'C-56'!F37)*1000</f>
        <v>64.987770476772624</v>
      </c>
      <c r="G37" s="385">
        <f>('C-57'!G37/'C-56'!G37)*1000</f>
        <v>67.38780638665132</v>
      </c>
      <c r="H37" s="385">
        <f>('C-57'!H37/'C-56'!H37)*1000</f>
        <v>63.444156210790467</v>
      </c>
      <c r="I37" s="385">
        <f>('C-57'!I37/'C-56'!I37)*1000</f>
        <v>61.766595289079227</v>
      </c>
      <c r="J37" s="385">
        <f>('C-57'!J37/'C-56'!J37)*1000</f>
        <v>67.635729166666664</v>
      </c>
      <c r="K37" s="385">
        <f>('C-57'!K37/'C-56'!K37)*1000</f>
        <v>65.732617549668873</v>
      </c>
      <c r="L37" s="385">
        <f>('C-57'!L37/'C-56'!L37)*1000</f>
        <v>64.597643754130871</v>
      </c>
      <c r="M37" s="385">
        <f>('C-57'!M37/'C-56'!M37)*1000</f>
        <v>66.868829822251485</v>
      </c>
      <c r="N37" s="385">
        <f>('C-57'!N37/'C-56'!N37)*1000</f>
        <v>65.620612412177977</v>
      </c>
      <c r="O37" s="244"/>
      <c r="P37" s="184"/>
      <c r="Q37" s="240"/>
    </row>
    <row r="38" spans="1:17" ht="9" customHeight="1">
      <c r="A38" s="999" t="s">
        <v>538</v>
      </c>
      <c r="B38" s="1037"/>
      <c r="C38" s="1037"/>
      <c r="D38" s="1040"/>
      <c r="E38" s="1040"/>
      <c r="F38" s="376"/>
    </row>
    <row r="39" spans="1:17" ht="9" customHeight="1">
      <c r="A39" s="999" t="s">
        <v>367</v>
      </c>
      <c r="B39" s="1037"/>
      <c r="C39" s="1037"/>
      <c r="D39" s="1040"/>
      <c r="E39" s="1040"/>
      <c r="F39" s="376"/>
    </row>
    <row r="40" spans="1:17" ht="9" customHeight="1">
      <c r="A40" s="1001" t="s">
        <v>366</v>
      </c>
      <c r="B40" s="1040"/>
      <c r="C40" s="1040"/>
      <c r="D40" s="1040"/>
      <c r="E40" s="1040"/>
      <c r="F40" s="376"/>
    </row>
    <row r="41" spans="1:17" ht="13" customHeight="1">
      <c r="A41" s="12"/>
    </row>
    <row r="42" spans="1:17" ht="13" customHeight="1">
      <c r="A42" s="114"/>
    </row>
    <row r="43" spans="1:17" ht="13" customHeight="1">
      <c r="A43" s="158"/>
    </row>
    <row r="44" spans="1:17" ht="13" customHeight="1">
      <c r="A44" s="30"/>
    </row>
    <row r="45" spans="1:17" ht="13" customHeight="1">
      <c r="A45" s="57"/>
    </row>
    <row r="46" spans="1:17" ht="13" customHeight="1">
      <c r="A46" s="30"/>
    </row>
    <row r="47" spans="1:17" ht="13" customHeight="1">
      <c r="A47" s="114"/>
    </row>
    <row r="48" spans="1:17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60">
    <tabColor theme="9" tint="0.59999389629810485"/>
  </sheetPr>
  <dimension ref="A4:O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5" ht="13" customHeight="1">
      <c r="A4" s="367" t="s">
        <v>447</v>
      </c>
      <c r="B4" s="363"/>
      <c r="O4" s="184"/>
    </row>
    <row r="5" spans="1:15" ht="13" customHeight="1">
      <c r="A5" s="372" t="s">
        <v>238</v>
      </c>
      <c r="B5" s="365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84"/>
    </row>
    <row r="6" spans="1:15" ht="5" customHeight="1" thickBot="1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</row>
    <row r="7" spans="1:15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182"/>
    </row>
    <row r="8" spans="1:15" ht="15" customHeight="1">
      <c r="A8" s="807" t="s">
        <v>90</v>
      </c>
      <c r="B8" s="812">
        <f t="shared" ref="B8:B37" si="0">SUM(C8:N8)</f>
        <v>1303069.6425553863</v>
      </c>
      <c r="C8" s="812">
        <f t="shared" ref="C8:N8" si="1">SUM(C9:C13,C17:C29,C32:C37)</f>
        <v>100417.78</v>
      </c>
      <c r="D8" s="812">
        <f t="shared" si="1"/>
        <v>103791.19</v>
      </c>
      <c r="E8" s="812">
        <f t="shared" si="1"/>
        <v>103950</v>
      </c>
      <c r="F8" s="812">
        <f t="shared" si="1"/>
        <v>112031.74739999999</v>
      </c>
      <c r="G8" s="812">
        <f t="shared" si="1"/>
        <v>115937.46323422481</v>
      </c>
      <c r="H8" s="812">
        <f t="shared" si="1"/>
        <v>115795.4619211614</v>
      </c>
      <c r="I8" s="812">
        <f t="shared" si="1"/>
        <v>116368</v>
      </c>
      <c r="J8" s="812">
        <f t="shared" si="1"/>
        <v>111585</v>
      </c>
      <c r="K8" s="812">
        <f t="shared" si="1"/>
        <v>109506</v>
      </c>
      <c r="L8" s="812">
        <f t="shared" si="1"/>
        <v>102818</v>
      </c>
      <c r="M8" s="812">
        <f t="shared" si="1"/>
        <v>104012</v>
      </c>
      <c r="N8" s="812">
        <f t="shared" si="1"/>
        <v>106857</v>
      </c>
      <c r="O8" s="182"/>
    </row>
    <row r="9" spans="1:15" ht="13" customHeight="1">
      <c r="A9" s="234" t="s">
        <v>21</v>
      </c>
      <c r="B9" s="840">
        <f t="shared" si="0"/>
        <v>3668</v>
      </c>
      <c r="C9" s="378">
        <f>+'[2]VAC 04-99'!E1376</f>
        <v>309</v>
      </c>
      <c r="D9" s="378">
        <f>+'[2]VAC 04-99'!F1376</f>
        <v>289</v>
      </c>
      <c r="E9" s="378">
        <f>+'[2]VAC 04-99'!G1376</f>
        <v>312</v>
      </c>
      <c r="F9" s="378">
        <f>+'[2]VAC 04-99'!H1376</f>
        <v>294</v>
      </c>
      <c r="G9" s="378">
        <f>+'[2]VAC 04-99'!I1376</f>
        <v>327</v>
      </c>
      <c r="H9" s="378">
        <f>+'[2]VAC 04-99'!J1376</f>
        <v>304</v>
      </c>
      <c r="I9" s="378">
        <f>+'[2]VAC 04-99'!K1376</f>
        <v>261</v>
      </c>
      <c r="J9" s="378">
        <f>+'[2]VAC 04-99'!L1376</f>
        <v>264</v>
      </c>
      <c r="K9" s="378">
        <f>+'[2]VAC 04-99'!M1376</f>
        <v>316</v>
      </c>
      <c r="L9" s="378">
        <f>+'[2]VAC 04-99'!N1376</f>
        <v>303</v>
      </c>
      <c r="M9" s="378">
        <f>+'[2]VAC 04-99'!O1376</f>
        <v>357</v>
      </c>
      <c r="N9" s="378">
        <f>+'[2]VAC 04-99'!P1376</f>
        <v>332</v>
      </c>
      <c r="O9" s="182"/>
    </row>
    <row r="10" spans="1:15" ht="13" customHeight="1">
      <c r="A10" s="234" t="s">
        <v>22</v>
      </c>
      <c r="B10" s="840">
        <f t="shared" si="0"/>
        <v>47401.125155386202</v>
      </c>
      <c r="C10" s="378">
        <f>+'[2]VAC 04-99'!E1379</f>
        <v>3519</v>
      </c>
      <c r="D10" s="378">
        <f>+'[2]VAC 04-99'!F1379</f>
        <v>3736</v>
      </c>
      <c r="E10" s="378">
        <f>+'[2]VAC 04-99'!G1379</f>
        <v>4089</v>
      </c>
      <c r="F10" s="378">
        <f>+'[2]VAC 04-99'!H1379</f>
        <v>3958</v>
      </c>
      <c r="G10" s="378">
        <f>+'[2]VAC 04-99'!I1379</f>
        <v>4104.7632342247998</v>
      </c>
      <c r="H10" s="378">
        <f>+'[2]VAC 04-99'!J1379</f>
        <v>4251.3619211614005</v>
      </c>
      <c r="I10" s="378">
        <f>+'[2]VAC 04-99'!K1379</f>
        <v>4046</v>
      </c>
      <c r="J10" s="378">
        <f>+'[2]VAC 04-99'!L1379</f>
        <v>4138</v>
      </c>
      <c r="K10" s="378">
        <f>+'[2]VAC 04-99'!M1379</f>
        <v>3853</v>
      </c>
      <c r="L10" s="378">
        <f>+'[2]VAC 04-99'!N1379</f>
        <v>3906</v>
      </c>
      <c r="M10" s="378">
        <f>+'[2]VAC 04-99'!O1379</f>
        <v>4320</v>
      </c>
      <c r="N10" s="378">
        <f>+'[2]VAC 04-99'!P1379</f>
        <v>3480</v>
      </c>
      <c r="O10" s="182"/>
    </row>
    <row r="11" spans="1:15" ht="13" customHeight="1">
      <c r="A11" s="234" t="s">
        <v>23</v>
      </c>
      <c r="B11" s="840">
        <f t="shared" si="0"/>
        <v>20429.627399999998</v>
      </c>
      <c r="C11" s="378">
        <f>+'[2]VAC 04-99'!E1382</f>
        <v>1973.48</v>
      </c>
      <c r="D11" s="378">
        <f>+'[2]VAC 04-99'!F1382</f>
        <v>2221</v>
      </c>
      <c r="E11" s="378">
        <f>+'[2]VAC 04-99'!G1382</f>
        <v>1914</v>
      </c>
      <c r="F11" s="378">
        <f>+'[2]VAC 04-99'!H1382</f>
        <v>1867.0473999999999</v>
      </c>
      <c r="G11" s="378">
        <f>+'[2]VAC 04-99'!I1382</f>
        <v>1802</v>
      </c>
      <c r="H11" s="378">
        <f>+'[2]VAC 04-99'!J1382</f>
        <v>1796.1</v>
      </c>
      <c r="I11" s="378">
        <f>+'[2]VAC 04-99'!K1382</f>
        <v>1441</v>
      </c>
      <c r="J11" s="378">
        <f>+'[2]VAC 04-99'!L1382</f>
        <v>1398</v>
      </c>
      <c r="K11" s="378">
        <f>+'[2]VAC 04-99'!M1382</f>
        <v>1458</v>
      </c>
      <c r="L11" s="378">
        <f>+'[2]VAC 04-99'!N1382</f>
        <v>1432</v>
      </c>
      <c r="M11" s="378">
        <f>+'[2]VAC 04-99'!O1382</f>
        <v>1507</v>
      </c>
      <c r="N11" s="378">
        <f>+'[2]VAC 04-99'!P1382</f>
        <v>1620</v>
      </c>
      <c r="O11" s="182"/>
    </row>
    <row r="12" spans="1:15" ht="13" customHeight="1">
      <c r="A12" s="184" t="s">
        <v>24</v>
      </c>
      <c r="B12" s="840">
        <f t="shared" si="0"/>
        <v>60986</v>
      </c>
      <c r="C12" s="378">
        <f>+'[2]VAC 04-99'!E1385</f>
        <v>4887</v>
      </c>
      <c r="D12" s="378">
        <f>+'[2]VAC 04-99'!F1385</f>
        <v>4896</v>
      </c>
      <c r="E12" s="378">
        <f>+'[2]VAC 04-99'!G1385</f>
        <v>4919</v>
      </c>
      <c r="F12" s="378">
        <f>+'[2]VAC 04-99'!H1385</f>
        <v>4964</v>
      </c>
      <c r="G12" s="378">
        <f>+'[2]VAC 04-99'!I1385</f>
        <v>4930</v>
      </c>
      <c r="H12" s="378">
        <f>+'[2]VAC 04-99'!J1385</f>
        <v>5006</v>
      </c>
      <c r="I12" s="378">
        <f>+'[2]VAC 04-99'!K1385</f>
        <v>5385</v>
      </c>
      <c r="J12" s="378">
        <f>+'[2]VAC 04-99'!L1385</f>
        <v>5556</v>
      </c>
      <c r="K12" s="378">
        <f>+'[2]VAC 04-99'!M1385</f>
        <v>5207</v>
      </c>
      <c r="L12" s="378">
        <f>+'[2]VAC 04-99'!N1385</f>
        <v>5238</v>
      </c>
      <c r="M12" s="378">
        <f>+'[2]VAC 04-99'!O1385</f>
        <v>5035</v>
      </c>
      <c r="N12" s="378">
        <f>+'[2]VAC 04-99'!P1385</f>
        <v>4963</v>
      </c>
      <c r="O12" s="182"/>
    </row>
    <row r="13" spans="1:15" ht="13" customHeight="1">
      <c r="A13" s="234" t="s">
        <v>25</v>
      </c>
      <c r="B13" s="840">
        <f t="shared" si="0"/>
        <v>184568.4</v>
      </c>
      <c r="C13" s="378">
        <f>+'[2]VAC 04-99'!E1388</f>
        <v>14866</v>
      </c>
      <c r="D13" s="378">
        <f>+'[2]VAC 04-99'!F1388</f>
        <v>15561.4</v>
      </c>
      <c r="E13" s="378">
        <f>+'[2]VAC 04-99'!G1388</f>
        <v>14134</v>
      </c>
      <c r="F13" s="378">
        <f>+'[2]VAC 04-99'!H1388</f>
        <v>14435</v>
      </c>
      <c r="G13" s="378">
        <f>+'[2]VAC 04-99'!I1388</f>
        <v>15736</v>
      </c>
      <c r="H13" s="378">
        <f>+'[2]VAC 04-99'!J1388</f>
        <v>15712</v>
      </c>
      <c r="I13" s="378">
        <f>+'[2]VAC 04-99'!K1388</f>
        <v>16266</v>
      </c>
      <c r="J13" s="378">
        <f>+'[2]VAC 04-99'!L1388</f>
        <v>15881</v>
      </c>
      <c r="K13" s="378">
        <f>+'[2]VAC 04-99'!M1388</f>
        <v>17823</v>
      </c>
      <c r="L13" s="378">
        <f>+'[2]VAC 04-99'!N1388</f>
        <v>14433</v>
      </c>
      <c r="M13" s="378">
        <f>+'[2]VAC 04-99'!O1388</f>
        <v>15067</v>
      </c>
      <c r="N13" s="378">
        <f>+'[2]VAC 04-99'!P1388</f>
        <v>14654</v>
      </c>
      <c r="O13" s="182"/>
    </row>
    <row r="14" spans="1:15" ht="13" customHeight="1">
      <c r="A14" s="236" t="s">
        <v>97</v>
      </c>
      <c r="B14" s="840">
        <f t="shared" si="0"/>
        <v>102436</v>
      </c>
      <c r="C14" s="378">
        <f>+'[2]VAC 04-99'!E1391</f>
        <v>7992</v>
      </c>
      <c r="D14" s="378">
        <f>+'[2]VAC 04-99'!F1391</f>
        <v>8501</v>
      </c>
      <c r="E14" s="378">
        <f>+'[2]VAC 04-99'!G1391</f>
        <v>8139</v>
      </c>
      <c r="F14" s="378">
        <f>+'[2]VAC 04-99'!H1391</f>
        <v>7520</v>
      </c>
      <c r="G14" s="378">
        <f>+'[2]VAC 04-99'!I1391</f>
        <v>7886</v>
      </c>
      <c r="H14" s="378">
        <f>+'[2]VAC 04-99'!J1391</f>
        <v>8408</v>
      </c>
      <c r="I14" s="378">
        <f>+'[2]VAC 04-99'!K1391</f>
        <v>9310</v>
      </c>
      <c r="J14" s="378">
        <f>+'[2]VAC 04-99'!L1391</f>
        <v>9389</v>
      </c>
      <c r="K14" s="378">
        <f>+'[2]VAC 04-99'!M1391</f>
        <v>10839</v>
      </c>
      <c r="L14" s="378">
        <f>+'[2]VAC 04-99'!N1391</f>
        <v>8029</v>
      </c>
      <c r="M14" s="378">
        <f>+'[2]VAC 04-99'!O1391</f>
        <v>8205</v>
      </c>
      <c r="N14" s="378">
        <f>+'[2]VAC 04-99'!P1391</f>
        <v>8218</v>
      </c>
      <c r="O14" s="182"/>
    </row>
    <row r="15" spans="1:15" ht="13" customHeight="1">
      <c r="A15" s="236" t="s">
        <v>98</v>
      </c>
      <c r="B15" s="840">
        <f t="shared" si="0"/>
        <v>51850</v>
      </c>
      <c r="C15" s="378">
        <f>+'[2]VAC 04-99'!E1394</f>
        <v>4670</v>
      </c>
      <c r="D15" s="378">
        <f>+'[2]VAC 04-99'!F1394</f>
        <v>4670</v>
      </c>
      <c r="E15" s="378">
        <f>+'[2]VAC 04-99'!G1394</f>
        <v>3948</v>
      </c>
      <c r="F15" s="378">
        <f>+'[2]VAC 04-99'!H1394</f>
        <v>4036</v>
      </c>
      <c r="G15" s="378">
        <f>+'[2]VAC 04-99'!I1394</f>
        <v>4535</v>
      </c>
      <c r="H15" s="378">
        <f>+'[2]VAC 04-99'!J1394</f>
        <v>4055</v>
      </c>
      <c r="I15" s="378">
        <f>+'[2]VAC 04-99'!K1394</f>
        <v>4253</v>
      </c>
      <c r="J15" s="378">
        <f>+'[2]VAC 04-99'!L1394</f>
        <v>4032</v>
      </c>
      <c r="K15" s="378">
        <f>+'[2]VAC 04-99'!M1394</f>
        <v>4602</v>
      </c>
      <c r="L15" s="378">
        <f>+'[2]VAC 04-99'!N1394</f>
        <v>4114</v>
      </c>
      <c r="M15" s="378">
        <f>+'[2]VAC 04-99'!O1394</f>
        <v>4698</v>
      </c>
      <c r="N15" s="378">
        <f>+'[2]VAC 04-99'!P1394</f>
        <v>4237</v>
      </c>
      <c r="O15" s="182"/>
    </row>
    <row r="16" spans="1:15" ht="13" customHeight="1">
      <c r="A16" s="236" t="s">
        <v>99</v>
      </c>
      <c r="B16" s="840">
        <f t="shared" si="0"/>
        <v>30282.400000000001</v>
      </c>
      <c r="C16" s="378">
        <f>+'[2]VAC 04-99'!E1397</f>
        <v>2204</v>
      </c>
      <c r="D16" s="378">
        <f>+'[2]VAC 04-99'!F1397</f>
        <v>2390.4</v>
      </c>
      <c r="E16" s="378">
        <f>+'[2]VAC 04-99'!G1397</f>
        <v>2047</v>
      </c>
      <c r="F16" s="378">
        <f>+'[2]VAC 04-99'!H1397</f>
        <v>2879</v>
      </c>
      <c r="G16" s="378">
        <f>+'[2]VAC 04-99'!I1397</f>
        <v>3315</v>
      </c>
      <c r="H16" s="378">
        <f>+'[2]VAC 04-99'!J1397</f>
        <v>3249</v>
      </c>
      <c r="I16" s="378">
        <f>+'[2]VAC 04-99'!K1397</f>
        <v>2703</v>
      </c>
      <c r="J16" s="378">
        <f>+'[2]VAC 04-99'!L1397</f>
        <v>2460</v>
      </c>
      <c r="K16" s="378">
        <f>+'[2]VAC 04-99'!M1397</f>
        <v>2382</v>
      </c>
      <c r="L16" s="378">
        <f>+'[2]VAC 04-99'!N1397</f>
        <v>2290</v>
      </c>
      <c r="M16" s="378">
        <f>+'[2]VAC 04-99'!O1397</f>
        <v>2164</v>
      </c>
      <c r="N16" s="378">
        <f>+'[2]VAC 04-99'!P1397</f>
        <v>2199</v>
      </c>
      <c r="O16" s="182"/>
    </row>
    <row r="17" spans="1:15" ht="13" customHeight="1">
      <c r="A17" s="234" t="s">
        <v>29</v>
      </c>
      <c r="B17" s="840">
        <f t="shared" si="0"/>
        <v>50960</v>
      </c>
      <c r="C17" s="378">
        <f>+'[2]VAC 04-99'!E1400</f>
        <v>4694</v>
      </c>
      <c r="D17" s="378">
        <f>+'[2]VAC 04-99'!F1400</f>
        <v>4379</v>
      </c>
      <c r="E17" s="378">
        <f>+'[2]VAC 04-99'!G1400</f>
        <v>3982</v>
      </c>
      <c r="F17" s="378">
        <f>+'[2]VAC 04-99'!H1400</f>
        <v>3597</v>
      </c>
      <c r="G17" s="378">
        <f>+'[2]VAC 04-99'!I1400</f>
        <v>3727</v>
      </c>
      <c r="H17" s="378">
        <f>+'[2]VAC 04-99'!J1400</f>
        <v>3849</v>
      </c>
      <c r="I17" s="378">
        <f>+'[2]VAC 04-99'!K1400</f>
        <v>4352</v>
      </c>
      <c r="J17" s="378">
        <f>+'[2]VAC 04-99'!L1400</f>
        <v>4115</v>
      </c>
      <c r="K17" s="378">
        <f>+'[2]VAC 04-99'!M1400</f>
        <v>4365</v>
      </c>
      <c r="L17" s="378">
        <f>+'[2]VAC 04-99'!N1400</f>
        <v>4451</v>
      </c>
      <c r="M17" s="378">
        <f>+'[2]VAC 04-99'!O1400</f>
        <v>4369</v>
      </c>
      <c r="N17" s="378">
        <f>+'[2]VAC 04-99'!P1400</f>
        <v>5080</v>
      </c>
      <c r="O17" s="182"/>
    </row>
    <row r="18" spans="1:15" ht="13" customHeight="1">
      <c r="A18" s="184" t="s">
        <v>30</v>
      </c>
      <c r="B18" s="840">
        <f t="shared" si="0"/>
        <v>62644</v>
      </c>
      <c r="C18" s="378">
        <f>+'[2]VAC 04-99'!E1403</f>
        <v>5601</v>
      </c>
      <c r="D18" s="378">
        <f>+'[2]VAC 04-99'!F1403</f>
        <v>5992</v>
      </c>
      <c r="E18" s="378">
        <f>+'[2]VAC 04-99'!G1403</f>
        <v>5303</v>
      </c>
      <c r="F18" s="378">
        <f>+'[2]VAC 04-99'!H1403</f>
        <v>5825</v>
      </c>
      <c r="G18" s="378">
        <f>+'[2]VAC 04-99'!I1403</f>
        <v>5579</v>
      </c>
      <c r="H18" s="378">
        <f>+'[2]VAC 04-99'!J1403</f>
        <v>5798</v>
      </c>
      <c r="I18" s="378">
        <f>+'[2]VAC 04-99'!K1403</f>
        <v>4798</v>
      </c>
      <c r="J18" s="378">
        <f>+'[2]VAC 04-99'!L1403</f>
        <v>4827</v>
      </c>
      <c r="K18" s="378">
        <f>+'[2]VAC 04-99'!M1403</f>
        <v>4798</v>
      </c>
      <c r="L18" s="378">
        <f>+'[2]VAC 04-99'!N1403</f>
        <v>4724</v>
      </c>
      <c r="M18" s="378">
        <f>+'[2]VAC 04-99'!O1403</f>
        <v>4698</v>
      </c>
      <c r="N18" s="378">
        <f>+'[2]VAC 04-99'!P1403</f>
        <v>4701</v>
      </c>
      <c r="O18" s="182"/>
    </row>
    <row r="19" spans="1:15" ht="13" customHeight="1">
      <c r="A19" s="184" t="s">
        <v>31</v>
      </c>
      <c r="B19" s="840">
        <f t="shared" si="0"/>
        <v>109767</v>
      </c>
      <c r="C19" s="378">
        <f>+'[2]VAC 04-99'!E1406</f>
        <v>8957</v>
      </c>
      <c r="D19" s="378">
        <f>+'[2]VAC 04-99'!F1406</f>
        <v>8746</v>
      </c>
      <c r="E19" s="378">
        <f>+'[2]VAC 04-99'!G1406</f>
        <v>8528</v>
      </c>
      <c r="F19" s="378">
        <f>+'[2]VAC 04-99'!H1406</f>
        <v>9103</v>
      </c>
      <c r="G19" s="378">
        <f>+'[2]VAC 04-99'!I1406</f>
        <v>9443</v>
      </c>
      <c r="H19" s="378">
        <f>+'[2]VAC 04-99'!J1406</f>
        <v>9265</v>
      </c>
      <c r="I19" s="378">
        <f>+'[2]VAC 04-99'!K1406</f>
        <v>9500</v>
      </c>
      <c r="J19" s="378">
        <f>+'[2]VAC 04-99'!L1406</f>
        <v>9788</v>
      </c>
      <c r="K19" s="378">
        <f>+'[2]VAC 04-99'!M1406</f>
        <v>9180</v>
      </c>
      <c r="L19" s="378">
        <f>+'[2]VAC 04-99'!N1406</f>
        <v>9005</v>
      </c>
      <c r="M19" s="378">
        <f>+'[2]VAC 04-99'!O1406</f>
        <v>8618</v>
      </c>
      <c r="N19" s="378">
        <f>+'[2]VAC 04-99'!P1406</f>
        <v>9634</v>
      </c>
      <c r="O19" s="182"/>
    </row>
    <row r="20" spans="1:15" ht="13" customHeight="1">
      <c r="A20" s="234" t="s">
        <v>32</v>
      </c>
      <c r="B20" s="840">
        <f t="shared" si="0"/>
        <v>20410</v>
      </c>
      <c r="C20" s="378">
        <f>+'[2]VAC 04-99'!E1409</f>
        <v>1451</v>
      </c>
      <c r="D20" s="378">
        <f>+'[2]VAC 04-99'!F1409</f>
        <v>1480</v>
      </c>
      <c r="E20" s="378">
        <f>+'[2]VAC 04-99'!G1409</f>
        <v>1595</v>
      </c>
      <c r="F20" s="378">
        <f>+'[2]VAC 04-99'!H1409</f>
        <v>1662</v>
      </c>
      <c r="G20" s="378">
        <f>+'[2]VAC 04-99'!I1409</f>
        <v>1695</v>
      </c>
      <c r="H20" s="378">
        <f>+'[2]VAC 04-99'!J1409</f>
        <v>1784</v>
      </c>
      <c r="I20" s="378">
        <f>+'[2]VAC 04-99'!K1409</f>
        <v>1891</v>
      </c>
      <c r="J20" s="378">
        <f>+'[2]VAC 04-99'!L1409</f>
        <v>1963</v>
      </c>
      <c r="K20" s="378">
        <f>+'[2]VAC 04-99'!M1409</f>
        <v>2007</v>
      </c>
      <c r="L20" s="378">
        <f>+'[2]VAC 04-99'!N1409</f>
        <v>1528</v>
      </c>
      <c r="M20" s="378">
        <f>+'[2]VAC 04-99'!O1409</f>
        <v>1608</v>
      </c>
      <c r="N20" s="378">
        <f>+'[2]VAC 04-99'!P1409</f>
        <v>1746</v>
      </c>
      <c r="O20" s="182"/>
    </row>
    <row r="21" spans="1:15" ht="13" customHeight="1">
      <c r="A21" s="234" t="s">
        <v>33</v>
      </c>
      <c r="B21" s="840">
        <f t="shared" si="0"/>
        <v>150369</v>
      </c>
      <c r="C21" s="378">
        <f>+'[2]VAC 04-99'!E1412</f>
        <v>11573</v>
      </c>
      <c r="D21" s="378">
        <f>+'[2]VAC 04-99'!F1412</f>
        <v>11209</v>
      </c>
      <c r="E21" s="378">
        <f>+'[2]VAC 04-99'!G1412</f>
        <v>11115</v>
      </c>
      <c r="F21" s="378">
        <f>+'[2]VAC 04-99'!H1412</f>
        <v>13029</v>
      </c>
      <c r="G21" s="378">
        <f>+'[2]VAC 04-99'!I1412</f>
        <v>13218</v>
      </c>
      <c r="H21" s="378">
        <f>+'[2]VAC 04-99'!J1412</f>
        <v>11773</v>
      </c>
      <c r="I21" s="378">
        <f>+'[2]VAC 04-99'!K1412</f>
        <v>13529</v>
      </c>
      <c r="J21" s="378">
        <f>+'[2]VAC 04-99'!L1412</f>
        <v>12592</v>
      </c>
      <c r="K21" s="378">
        <f>+'[2]VAC 04-99'!M1412</f>
        <v>13222</v>
      </c>
      <c r="L21" s="378">
        <f>+'[2]VAC 04-99'!N1412</f>
        <v>12612</v>
      </c>
      <c r="M21" s="378">
        <f>+'[2]VAC 04-99'!O1412</f>
        <v>12939</v>
      </c>
      <c r="N21" s="378">
        <f>+'[2]VAC 04-99'!P1412</f>
        <v>13558</v>
      </c>
      <c r="O21" s="182"/>
    </row>
    <row r="22" spans="1:15" ht="13" customHeight="1">
      <c r="A22" s="234" t="s">
        <v>34</v>
      </c>
      <c r="B22" s="840">
        <f t="shared" si="0"/>
        <v>23722</v>
      </c>
      <c r="C22" s="378">
        <f>+'[2]VAC 04-99'!E1415</f>
        <v>1208</v>
      </c>
      <c r="D22" s="378">
        <f>+'[2]VAC 04-99'!F1415</f>
        <v>1245</v>
      </c>
      <c r="E22" s="378">
        <f>+'[2]VAC 04-99'!G1415</f>
        <v>1636</v>
      </c>
      <c r="F22" s="378">
        <f>+'[2]VAC 04-99'!H1415</f>
        <v>2036</v>
      </c>
      <c r="G22" s="378">
        <f>+'[2]VAC 04-99'!I1415</f>
        <v>2333</v>
      </c>
      <c r="H22" s="378">
        <f>+'[2]VAC 04-99'!J1415</f>
        <v>2693</v>
      </c>
      <c r="I22" s="378">
        <f>+'[2]VAC 04-99'!K1415</f>
        <v>2852</v>
      </c>
      <c r="J22" s="378">
        <f>+'[2]VAC 04-99'!L1415</f>
        <v>2274</v>
      </c>
      <c r="K22" s="378">
        <f>+'[2]VAC 04-99'!M1415</f>
        <v>1567</v>
      </c>
      <c r="L22" s="378">
        <f>+'[2]VAC 04-99'!N1415</f>
        <v>1415</v>
      </c>
      <c r="M22" s="378">
        <f>+'[2]VAC 04-99'!O1415</f>
        <v>1839</v>
      </c>
      <c r="N22" s="378">
        <f>+'[2]VAC 04-99'!P1415</f>
        <v>2624</v>
      </c>
      <c r="O22" s="182"/>
    </row>
    <row r="23" spans="1:15" ht="13" customHeight="1">
      <c r="A23" s="234" t="s">
        <v>35</v>
      </c>
      <c r="B23" s="840">
        <f t="shared" si="0"/>
        <v>55007</v>
      </c>
      <c r="C23" s="378">
        <f>+'[2]VAC 04-99'!E1418</f>
        <v>4643</v>
      </c>
      <c r="D23" s="378">
        <f>+'[2]VAC 04-99'!F1418</f>
        <v>4620</v>
      </c>
      <c r="E23" s="378">
        <f>+'[2]VAC 04-99'!G1418</f>
        <v>4409</v>
      </c>
      <c r="F23" s="378">
        <f>+'[2]VAC 04-99'!H1418</f>
        <v>4227</v>
      </c>
      <c r="G23" s="378">
        <f>+'[2]VAC 04-99'!I1418</f>
        <v>4396</v>
      </c>
      <c r="H23" s="378">
        <f>+'[2]VAC 04-99'!J1418</f>
        <v>4542</v>
      </c>
      <c r="I23" s="378">
        <f>+'[2]VAC 04-99'!K1418</f>
        <v>4656</v>
      </c>
      <c r="J23" s="378">
        <f>+'[2]VAC 04-99'!L1418</f>
        <v>4639</v>
      </c>
      <c r="K23" s="378">
        <f>+'[2]VAC 04-99'!M1418</f>
        <v>4645</v>
      </c>
      <c r="L23" s="378">
        <f>+'[2]VAC 04-99'!N1418</f>
        <v>4664</v>
      </c>
      <c r="M23" s="378">
        <f>+'[2]VAC 04-99'!O1418</f>
        <v>4631</v>
      </c>
      <c r="N23" s="378">
        <f>+'[2]VAC 04-99'!P1418</f>
        <v>4935</v>
      </c>
      <c r="O23" s="182"/>
    </row>
    <row r="24" spans="1:15" ht="13" customHeight="1">
      <c r="A24" s="234" t="s">
        <v>36</v>
      </c>
      <c r="B24" s="840">
        <f t="shared" si="0"/>
        <v>27973.27</v>
      </c>
      <c r="C24" s="378">
        <f>+'[2]VAC 04-99'!E1421</f>
        <v>2170.3000000000002</v>
      </c>
      <c r="D24" s="378">
        <f>+'[2]VAC 04-99'!F1421</f>
        <v>2215.4699999999998</v>
      </c>
      <c r="E24" s="378">
        <f>+'[2]VAC 04-99'!G1421</f>
        <v>1980</v>
      </c>
      <c r="F24" s="378">
        <f>+'[2]VAC 04-99'!H1421</f>
        <v>2220.4</v>
      </c>
      <c r="G24" s="378">
        <f>+'[2]VAC 04-99'!I1421</f>
        <v>2564.1</v>
      </c>
      <c r="H24" s="378">
        <f>+'[2]VAC 04-99'!J1421</f>
        <v>2583</v>
      </c>
      <c r="I24" s="378">
        <f>+'[2]VAC 04-99'!K1421</f>
        <v>2616</v>
      </c>
      <c r="J24" s="378">
        <f>+'[2]VAC 04-99'!L1421</f>
        <v>2280</v>
      </c>
      <c r="K24" s="378">
        <f>+'[2]VAC 04-99'!M1421</f>
        <v>2296</v>
      </c>
      <c r="L24" s="378">
        <f>+'[2]VAC 04-99'!N1421</f>
        <v>2354</v>
      </c>
      <c r="M24" s="378">
        <f>+'[2]VAC 04-99'!O1421</f>
        <v>2296</v>
      </c>
      <c r="N24" s="378">
        <f>+'[2]VAC 04-99'!P1421</f>
        <v>2398</v>
      </c>
      <c r="O24" s="182"/>
    </row>
    <row r="25" spans="1:15" ht="13" customHeight="1">
      <c r="A25" s="184" t="s">
        <v>37</v>
      </c>
      <c r="B25" s="840">
        <f t="shared" si="0"/>
        <v>30478</v>
      </c>
      <c r="C25" s="378">
        <f>+'[2]VAC 04-99'!E1424</f>
        <v>2683</v>
      </c>
      <c r="D25" s="378">
        <f>+'[2]VAC 04-99'!F1424</f>
        <v>2662</v>
      </c>
      <c r="E25" s="378">
        <f>+'[2]VAC 04-99'!G1424</f>
        <v>2667</v>
      </c>
      <c r="F25" s="378">
        <f>+'[2]VAC 04-99'!H1424</f>
        <v>2327</v>
      </c>
      <c r="G25" s="378">
        <f>+'[2]VAC 04-99'!I1424</f>
        <v>2333</v>
      </c>
      <c r="H25" s="378">
        <f>+'[2]VAC 04-99'!J1424</f>
        <v>2423</v>
      </c>
      <c r="I25" s="378">
        <f>+'[2]VAC 04-99'!K1424</f>
        <v>2552</v>
      </c>
      <c r="J25" s="378">
        <f>+'[2]VAC 04-99'!L1424</f>
        <v>2538</v>
      </c>
      <c r="K25" s="378">
        <f>+'[2]VAC 04-99'!M1424</f>
        <v>2590</v>
      </c>
      <c r="L25" s="378">
        <f>+'[2]VAC 04-99'!N1424</f>
        <v>2556</v>
      </c>
      <c r="M25" s="378">
        <f>+'[2]VAC 04-99'!O1424</f>
        <v>2561</v>
      </c>
      <c r="N25" s="378">
        <f>+'[2]VAC 04-99'!P1424</f>
        <v>2586</v>
      </c>
      <c r="O25" s="182"/>
    </row>
    <row r="26" spans="1:15" ht="13" customHeight="1">
      <c r="A26" s="234" t="s">
        <v>38</v>
      </c>
      <c r="B26" s="840">
        <f t="shared" si="0"/>
        <v>3579</v>
      </c>
      <c r="C26" s="378">
        <f>+'[2]VAC 04-99'!E1427</f>
        <v>284</v>
      </c>
      <c r="D26" s="378">
        <f>+'[2]VAC 04-99'!F1427</f>
        <v>232</v>
      </c>
      <c r="E26" s="378">
        <f>+'[2]VAC 04-99'!G1427</f>
        <v>244</v>
      </c>
      <c r="F26" s="378">
        <f>+'[2]VAC 04-99'!H1427</f>
        <v>254</v>
      </c>
      <c r="G26" s="378">
        <f>+'[2]VAC 04-99'!I1427</f>
        <v>276</v>
      </c>
      <c r="H26" s="378">
        <f>+'[2]VAC 04-99'!J1427</f>
        <v>267</v>
      </c>
      <c r="I26" s="378">
        <f>+'[2]VAC 04-99'!K1427</f>
        <v>298</v>
      </c>
      <c r="J26" s="378">
        <f>+'[2]VAC 04-99'!L1427</f>
        <v>279</v>
      </c>
      <c r="K26" s="378">
        <f>+'[2]VAC 04-99'!M1427</f>
        <v>339</v>
      </c>
      <c r="L26" s="378">
        <f>+'[2]VAC 04-99'!N1427</f>
        <v>314</v>
      </c>
      <c r="M26" s="378">
        <f>+'[2]VAC 04-99'!O1427</f>
        <v>332</v>
      </c>
      <c r="N26" s="378">
        <f>+'[2]VAC 04-99'!P1427</f>
        <v>460</v>
      </c>
      <c r="O26" s="182"/>
    </row>
    <row r="27" spans="1:15" ht="13" customHeight="1">
      <c r="A27" s="234" t="s">
        <v>39</v>
      </c>
      <c r="B27" s="840">
        <f t="shared" si="0"/>
        <v>5177</v>
      </c>
      <c r="C27" s="378">
        <f>+'[2]VAC 04-99'!E1430</f>
        <v>365</v>
      </c>
      <c r="D27" s="378">
        <f>+'[2]VAC 04-99'!F1430</f>
        <v>412</v>
      </c>
      <c r="E27" s="378">
        <f>+'[2]VAC 04-99'!G1430</f>
        <v>394</v>
      </c>
      <c r="F27" s="378">
        <f>+'[2]VAC 04-99'!H1430</f>
        <v>419</v>
      </c>
      <c r="G27" s="378">
        <f>+'[2]VAC 04-99'!I1430</f>
        <v>420</v>
      </c>
      <c r="H27" s="378">
        <f>+'[2]VAC 04-99'!J1430</f>
        <v>443</v>
      </c>
      <c r="I27" s="378">
        <f>+'[2]VAC 04-99'!K1430</f>
        <v>450</v>
      </c>
      <c r="J27" s="378">
        <f>+'[2]VAC 04-99'!L1430</f>
        <v>431</v>
      </c>
      <c r="K27" s="378">
        <f>+'[2]VAC 04-99'!M1430</f>
        <v>447</v>
      </c>
      <c r="L27" s="378">
        <f>+'[2]VAC 04-99'!N1430</f>
        <v>447</v>
      </c>
      <c r="M27" s="378">
        <f>+'[2]VAC 04-99'!O1430</f>
        <v>449</v>
      </c>
      <c r="N27" s="378">
        <f>+'[2]VAC 04-99'!P1430</f>
        <v>500</v>
      </c>
      <c r="O27" s="182"/>
    </row>
    <row r="28" spans="1:15" ht="13" customHeight="1">
      <c r="A28" s="234" t="s">
        <v>40</v>
      </c>
      <c r="B28" s="840">
        <f t="shared" si="0"/>
        <v>86814.32</v>
      </c>
      <c r="C28" s="378">
        <f>+'[2]VAC 04-99'!E1433</f>
        <v>5330</v>
      </c>
      <c r="D28" s="378">
        <f>+'[2]VAC 04-99'!F1433</f>
        <v>5893.32</v>
      </c>
      <c r="E28" s="378">
        <f>+'[2]VAC 04-99'!G1433</f>
        <v>7228</v>
      </c>
      <c r="F28" s="378">
        <f>+'[2]VAC 04-99'!H1433</f>
        <v>8364</v>
      </c>
      <c r="G28" s="378">
        <f>+'[2]VAC 04-99'!I1433</f>
        <v>8918</v>
      </c>
      <c r="H28" s="378">
        <f>+'[2]VAC 04-99'!J1433</f>
        <v>8253</v>
      </c>
      <c r="I28" s="378">
        <f>+'[2]VAC 04-99'!K1433</f>
        <v>8525</v>
      </c>
      <c r="J28" s="378">
        <f>+'[2]VAC 04-99'!L1433</f>
        <v>7633</v>
      </c>
      <c r="K28" s="378">
        <f>+'[2]VAC 04-99'!M1433</f>
        <v>6531</v>
      </c>
      <c r="L28" s="378">
        <f>+'[2]VAC 04-99'!N1433</f>
        <v>6379</v>
      </c>
      <c r="M28" s="378">
        <f>+'[2]VAC 04-99'!O1433</f>
        <v>6675</v>
      </c>
      <c r="N28" s="378">
        <f>+'[2]VAC 04-99'!P1433</f>
        <v>7085</v>
      </c>
      <c r="O28" s="182"/>
    </row>
    <row r="29" spans="1:15" ht="13" customHeight="1">
      <c r="A29" s="234" t="s">
        <v>41</v>
      </c>
      <c r="B29" s="840">
        <f t="shared" si="0"/>
        <v>40146.899999999994</v>
      </c>
      <c r="C29" s="378">
        <f>+'[2]VAC 04-99'!E1436</f>
        <v>3479</v>
      </c>
      <c r="D29" s="378">
        <f>+'[2]VAC 04-99'!F1436</f>
        <v>3430</v>
      </c>
      <c r="E29" s="378">
        <f>+'[2]VAC 04-99'!G1436</f>
        <v>3530</v>
      </c>
      <c r="F29" s="378">
        <f>+'[2]VAC 04-99'!H1436</f>
        <v>3387.3</v>
      </c>
      <c r="G29" s="378">
        <f>+'[2]VAC 04-99'!I1436</f>
        <v>3400.6</v>
      </c>
      <c r="H29" s="378">
        <f>+'[2]VAC 04-99'!J1436</f>
        <v>3462</v>
      </c>
      <c r="I29" s="378">
        <f>+'[2]VAC 04-99'!K1436</f>
        <v>3464</v>
      </c>
      <c r="J29" s="378">
        <f>+'[2]VAC 04-99'!L1436</f>
        <v>3300</v>
      </c>
      <c r="K29" s="378">
        <f>+'[2]VAC 04-99'!M1436</f>
        <v>3186</v>
      </c>
      <c r="L29" s="378">
        <f>+'[2]VAC 04-99'!N1436</f>
        <v>3102</v>
      </c>
      <c r="M29" s="378">
        <f>+'[2]VAC 04-99'!O1436</f>
        <v>3274</v>
      </c>
      <c r="N29" s="378">
        <f>+'[2]VAC 04-99'!P1436</f>
        <v>3132</v>
      </c>
      <c r="O29" s="182"/>
    </row>
    <row r="30" spans="1:15" ht="13" customHeight="1">
      <c r="A30" s="236" t="s">
        <v>100</v>
      </c>
      <c r="B30" s="840">
        <f t="shared" si="0"/>
        <v>20009.3</v>
      </c>
      <c r="C30" s="378">
        <f>+'[2]VAC 04-99'!E1439</f>
        <v>1680</v>
      </c>
      <c r="D30" s="378">
        <f>+'[2]VAC 04-99'!F1439</f>
        <v>1720</v>
      </c>
      <c r="E30" s="378">
        <f>+'[2]VAC 04-99'!G1439</f>
        <v>1770</v>
      </c>
      <c r="F30" s="378">
        <f>+'[2]VAC 04-99'!H1439</f>
        <v>1698</v>
      </c>
      <c r="G30" s="378">
        <f>+'[2]VAC 04-99'!I1439</f>
        <v>1680.3</v>
      </c>
      <c r="H30" s="378">
        <f>+'[2]VAC 04-99'!J1439</f>
        <v>1699</v>
      </c>
      <c r="I30" s="378">
        <f>+'[2]VAC 04-99'!K1439</f>
        <v>1678</v>
      </c>
      <c r="J30" s="378">
        <f>+'[2]VAC 04-99'!L1439</f>
        <v>1630</v>
      </c>
      <c r="K30" s="378">
        <f>+'[2]VAC 04-99'!M1439</f>
        <v>1592</v>
      </c>
      <c r="L30" s="378">
        <f>+'[2]VAC 04-99'!N1439</f>
        <v>1562</v>
      </c>
      <c r="M30" s="378">
        <f>+'[2]VAC 04-99'!O1439</f>
        <v>1680</v>
      </c>
      <c r="N30" s="378">
        <f>+'[2]VAC 04-99'!P1439</f>
        <v>1620</v>
      </c>
      <c r="O30" s="182"/>
    </row>
    <row r="31" spans="1:15" ht="13" customHeight="1">
      <c r="A31" s="236" t="s">
        <v>101</v>
      </c>
      <c r="B31" s="840">
        <f t="shared" si="0"/>
        <v>20137.599999999999</v>
      </c>
      <c r="C31" s="378">
        <f>+'[2]VAC 04-99'!E1442</f>
        <v>1799</v>
      </c>
      <c r="D31" s="378">
        <f>+'[2]VAC 04-99'!F1442</f>
        <v>1710</v>
      </c>
      <c r="E31" s="378">
        <f>+'[2]VAC 04-99'!G1442</f>
        <v>1760</v>
      </c>
      <c r="F31" s="378">
        <f>+'[2]VAC 04-99'!H1442</f>
        <v>1689.3</v>
      </c>
      <c r="G31" s="378">
        <f>+'[2]VAC 04-99'!I1442</f>
        <v>1720.3</v>
      </c>
      <c r="H31" s="378">
        <f>+'[2]VAC 04-99'!J1442</f>
        <v>1763</v>
      </c>
      <c r="I31" s="378">
        <f>+'[2]VAC 04-99'!K1442</f>
        <v>1786</v>
      </c>
      <c r="J31" s="378">
        <f>+'[2]VAC 04-99'!L1442</f>
        <v>1670</v>
      </c>
      <c r="K31" s="378">
        <f>+'[2]VAC 04-99'!M1442</f>
        <v>1594</v>
      </c>
      <c r="L31" s="378">
        <f>+'[2]VAC 04-99'!N1442</f>
        <v>1540</v>
      </c>
      <c r="M31" s="378">
        <f>+'[2]VAC 04-99'!O1442</f>
        <v>1594</v>
      </c>
      <c r="N31" s="378">
        <f>+'[2]VAC 04-99'!P1442</f>
        <v>1512</v>
      </c>
      <c r="O31" s="182"/>
    </row>
    <row r="32" spans="1:15" ht="13" customHeight="1">
      <c r="A32" s="234" t="s">
        <v>44</v>
      </c>
      <c r="B32" s="840">
        <f t="shared" si="0"/>
        <v>75405</v>
      </c>
      <c r="C32" s="378">
        <f>+'[2]VAC 04-99'!E1445</f>
        <v>5280</v>
      </c>
      <c r="D32" s="378">
        <f>+'[2]VAC 04-99'!F1445</f>
        <v>5862</v>
      </c>
      <c r="E32" s="378">
        <f>+'[2]VAC 04-99'!G1445</f>
        <v>6324</v>
      </c>
      <c r="F32" s="378">
        <f>+'[2]VAC 04-99'!H1445</f>
        <v>6746</v>
      </c>
      <c r="G32" s="378">
        <f>+'[2]VAC 04-99'!I1445</f>
        <v>7215</v>
      </c>
      <c r="H32" s="378">
        <f>+'[2]VAC 04-99'!J1445</f>
        <v>7754</v>
      </c>
      <c r="I32" s="378">
        <f>+'[2]VAC 04-99'!K1445</f>
        <v>7292</v>
      </c>
      <c r="J32" s="378">
        <f>+'[2]VAC 04-99'!L1445</f>
        <v>6784</v>
      </c>
      <c r="K32" s="378">
        <f>+'[2]VAC 04-99'!M1445</f>
        <v>6269</v>
      </c>
      <c r="L32" s="378">
        <f>+'[2]VAC 04-99'!N1445</f>
        <v>5749</v>
      </c>
      <c r="M32" s="378">
        <f>+'[2]VAC 04-99'!O1445</f>
        <v>5252</v>
      </c>
      <c r="N32" s="378">
        <f>+'[2]VAC 04-99'!P1445</f>
        <v>4878</v>
      </c>
      <c r="O32" s="182"/>
    </row>
    <row r="33" spans="1:15" ht="13" customHeight="1">
      <c r="A33" s="234" t="s">
        <v>45</v>
      </c>
      <c r="B33" s="840">
        <f t="shared" si="0"/>
        <v>148290</v>
      </c>
      <c r="C33" s="378">
        <f>+'[2]VAC 04-99'!E1448</f>
        <v>9175</v>
      </c>
      <c r="D33" s="378">
        <f>+'[2]VAC 04-99'!F1448</f>
        <v>10855</v>
      </c>
      <c r="E33" s="378">
        <f>+'[2]VAC 04-99'!G1448</f>
        <v>11920</v>
      </c>
      <c r="F33" s="378">
        <f>+'[2]VAC 04-99'!H1448</f>
        <v>15845</v>
      </c>
      <c r="G33" s="378">
        <f>+'[2]VAC 04-99'!I1448</f>
        <v>15895</v>
      </c>
      <c r="H33" s="378">
        <f>+'[2]VAC 04-99'!J1448</f>
        <v>15985</v>
      </c>
      <c r="I33" s="378">
        <f>+'[2]VAC 04-99'!K1448</f>
        <v>14390</v>
      </c>
      <c r="J33" s="378">
        <f>+'[2]VAC 04-99'!L1448</f>
        <v>12915</v>
      </c>
      <c r="K33" s="378">
        <f>+'[2]VAC 04-99'!M1448</f>
        <v>11360</v>
      </c>
      <c r="L33" s="378">
        <f>+'[2]VAC 04-99'!N1448</f>
        <v>10255</v>
      </c>
      <c r="M33" s="378">
        <f>+'[2]VAC 04-99'!O1448</f>
        <v>10105</v>
      </c>
      <c r="N33" s="378">
        <f>+'[2]VAC 04-99'!P1448</f>
        <v>9590</v>
      </c>
      <c r="O33" s="182"/>
    </row>
    <row r="34" spans="1:15" ht="13" customHeight="1">
      <c r="A34" s="184" t="s">
        <v>46</v>
      </c>
      <c r="B34" s="840">
        <f t="shared" si="0"/>
        <v>53860</v>
      </c>
      <c r="C34" s="378">
        <f>+'[2]VAC 04-99'!E1451</f>
        <v>4777</v>
      </c>
      <c r="D34" s="378">
        <f>+'[2]VAC 04-99'!F1451</f>
        <v>4562</v>
      </c>
      <c r="E34" s="378">
        <f>+'[2]VAC 04-99'!G1451</f>
        <v>4526</v>
      </c>
      <c r="F34" s="378">
        <f>+'[2]VAC 04-99'!H1451</f>
        <v>4363</v>
      </c>
      <c r="G34" s="378">
        <f>+'[2]VAC 04-99'!I1451</f>
        <v>4493</v>
      </c>
      <c r="H34" s="378">
        <f>+'[2]VAC 04-99'!J1451</f>
        <v>4442</v>
      </c>
      <c r="I34" s="378">
        <f>+'[2]VAC 04-99'!K1451</f>
        <v>4332</v>
      </c>
      <c r="J34" s="378">
        <f>+'[2]VAC 04-99'!L1451</f>
        <v>4433</v>
      </c>
      <c r="K34" s="378">
        <f>+'[2]VAC 04-99'!M1451</f>
        <v>4371</v>
      </c>
      <c r="L34" s="378">
        <f>+'[2]VAC 04-99'!N1451</f>
        <v>4360</v>
      </c>
      <c r="M34" s="378">
        <f>+'[2]VAC 04-99'!O1451</f>
        <v>4360</v>
      </c>
      <c r="N34" s="378">
        <f>+'[2]VAC 04-99'!P1451</f>
        <v>4841</v>
      </c>
      <c r="O34" s="182"/>
    </row>
    <row r="35" spans="1:15" ht="13" customHeight="1">
      <c r="A35" s="184" t="s">
        <v>47</v>
      </c>
      <c r="B35" s="840">
        <f t="shared" si="0"/>
        <v>10547</v>
      </c>
      <c r="C35" s="378">
        <f>+'[2]VAC 04-99'!E1454</f>
        <v>991</v>
      </c>
      <c r="D35" s="378">
        <f>+'[2]VAC 04-99'!F1454</f>
        <v>943</v>
      </c>
      <c r="E35" s="378">
        <f>+'[2]VAC 04-99'!G1454</f>
        <v>903</v>
      </c>
      <c r="F35" s="378">
        <f>+'[2]VAC 04-99'!H1454</f>
        <v>721</v>
      </c>
      <c r="G35" s="378">
        <f>+'[2]VAC 04-99'!I1454</f>
        <v>806</v>
      </c>
      <c r="H35" s="378">
        <f>+'[2]VAC 04-99'!J1454</f>
        <v>725</v>
      </c>
      <c r="I35" s="378">
        <f>+'[2]VAC 04-99'!K1454</f>
        <v>732</v>
      </c>
      <c r="J35" s="378">
        <f>+'[2]VAC 04-99'!L1454</f>
        <v>813</v>
      </c>
      <c r="K35" s="378">
        <f>+'[2]VAC 04-99'!M1454</f>
        <v>817</v>
      </c>
      <c r="L35" s="378">
        <f>+'[2]VAC 04-99'!N1454</f>
        <v>930</v>
      </c>
      <c r="M35" s="378">
        <f>+'[2]VAC 04-99'!O1454</f>
        <v>1042</v>
      </c>
      <c r="N35" s="378">
        <f>+'[2]VAC 04-99'!P1454</f>
        <v>1124</v>
      </c>
      <c r="O35" s="182"/>
    </row>
    <row r="36" spans="1:15" ht="13" customHeight="1">
      <c r="A36" s="184" t="s">
        <v>48</v>
      </c>
      <c r="B36" s="840">
        <f t="shared" si="0"/>
        <v>17092</v>
      </c>
      <c r="C36" s="378">
        <f>+'[2]VAC 04-99'!E1457</f>
        <v>1129</v>
      </c>
      <c r="D36" s="378">
        <f>+'[2]VAC 04-99'!F1457</f>
        <v>1150</v>
      </c>
      <c r="E36" s="378">
        <f>+'[2]VAC 04-99'!G1457</f>
        <v>1180</v>
      </c>
      <c r="F36" s="378">
        <f>+'[2]VAC 04-99'!H1457</f>
        <v>1328</v>
      </c>
      <c r="G36" s="378">
        <f>+'[2]VAC 04-99'!I1457</f>
        <v>1236</v>
      </c>
      <c r="H36" s="378">
        <f>+'[2]VAC 04-99'!J1457</f>
        <v>1539</v>
      </c>
      <c r="I36" s="378">
        <f>+'[2]VAC 04-99'!K1457</f>
        <v>1422</v>
      </c>
      <c r="J36" s="378">
        <f>+'[2]VAC 04-99'!L1457</f>
        <v>1575</v>
      </c>
      <c r="K36" s="378">
        <f>+'[2]VAC 04-99'!M1457</f>
        <v>1602</v>
      </c>
      <c r="L36" s="378">
        <f>+'[2]VAC 04-99'!N1457</f>
        <v>1525</v>
      </c>
      <c r="M36" s="378">
        <f>+'[2]VAC 04-99'!O1457</f>
        <v>1558</v>
      </c>
      <c r="N36" s="378">
        <f>+'[2]VAC 04-99'!P1457</f>
        <v>1848</v>
      </c>
      <c r="O36" s="182"/>
    </row>
    <row r="37" spans="1:15" ht="13" customHeight="1" thickBot="1">
      <c r="A37" s="237" t="s">
        <v>49</v>
      </c>
      <c r="B37" s="848">
        <f t="shared" si="0"/>
        <v>13775</v>
      </c>
      <c r="C37" s="379">
        <f>+'[2]VAC 04-99'!E1460</f>
        <v>1073</v>
      </c>
      <c r="D37" s="379">
        <f>+'[2]VAC 04-99'!F1460</f>
        <v>1200</v>
      </c>
      <c r="E37" s="379">
        <f>+'[2]VAC 04-99'!G1460</f>
        <v>1118</v>
      </c>
      <c r="F37" s="379">
        <f>+'[2]VAC 04-99'!H1460</f>
        <v>1060</v>
      </c>
      <c r="G37" s="379">
        <f>+'[2]VAC 04-99'!I1460</f>
        <v>1090</v>
      </c>
      <c r="H37" s="379">
        <f>+'[2]VAC 04-99'!J1460</f>
        <v>1146</v>
      </c>
      <c r="I37" s="379">
        <f>+'[2]VAC 04-99'!K1460</f>
        <v>1318</v>
      </c>
      <c r="J37" s="379">
        <f>+'[2]VAC 04-99'!L1460</f>
        <v>1169</v>
      </c>
      <c r="K37" s="379">
        <f>+'[2]VAC 04-99'!M1460</f>
        <v>1257</v>
      </c>
      <c r="L37" s="379">
        <f>+'[2]VAC 04-99'!N1460</f>
        <v>1136</v>
      </c>
      <c r="M37" s="379">
        <f>+'[2]VAC 04-99'!O1460</f>
        <v>1120</v>
      </c>
      <c r="N37" s="379">
        <f>+'[2]VAC 04-99'!P1460</f>
        <v>1088</v>
      </c>
      <c r="O37" s="182"/>
    </row>
    <row r="38" spans="1:15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5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5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5" ht="13" customHeight="1">
      <c r="A41" s="12"/>
    </row>
    <row r="42" spans="1:15" ht="13" customHeight="1">
      <c r="A42" s="114"/>
    </row>
    <row r="43" spans="1:15" ht="13" customHeight="1">
      <c r="A43" s="158"/>
    </row>
    <row r="44" spans="1:15" ht="13" customHeight="1">
      <c r="A44" s="30"/>
    </row>
    <row r="45" spans="1:15" ht="13" customHeight="1">
      <c r="A45" s="57"/>
    </row>
    <row r="46" spans="1:15" ht="13" customHeight="1">
      <c r="A46" s="30"/>
    </row>
    <row r="47" spans="1:15" ht="13" customHeight="1">
      <c r="A47" s="114"/>
    </row>
    <row r="48" spans="1:15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1">
    <tabColor theme="9" tint="0.59999389629810485"/>
  </sheetPr>
  <dimension ref="A4:S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8" customWidth="1"/>
    <col min="3" max="14" width="9" style="188" customWidth="1"/>
    <col min="15" max="16384" width="7" style="180"/>
  </cols>
  <sheetData>
    <row r="4" spans="1:19" ht="13" customHeight="1">
      <c r="A4" s="367" t="s">
        <v>578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4"/>
      <c r="P4" s="184"/>
      <c r="Q4" s="184"/>
      <c r="R4" s="184"/>
      <c r="S4" s="184"/>
    </row>
    <row r="5" spans="1:19" ht="13" customHeight="1">
      <c r="A5" s="372" t="s">
        <v>236</v>
      </c>
      <c r="B5" s="365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84"/>
      <c r="P5" s="184"/>
      <c r="Q5" s="184"/>
      <c r="R5" s="184"/>
      <c r="S5" s="184"/>
    </row>
    <row r="6" spans="1:19" ht="5" customHeight="1" thickBot="1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</row>
    <row r="7" spans="1:19" ht="15" customHeight="1">
      <c r="A7" s="797" t="s">
        <v>18</v>
      </c>
      <c r="B7" s="799" t="s">
        <v>106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  <c r="O7" s="182"/>
      <c r="P7" s="182"/>
      <c r="Q7" s="182"/>
      <c r="R7" s="241"/>
      <c r="S7" s="182"/>
    </row>
    <row r="8" spans="1:19" ht="15" customHeight="1">
      <c r="A8" s="807" t="s">
        <v>90</v>
      </c>
      <c r="B8" s="812">
        <f t="shared" ref="B8:B37" si="0">SUM(C8:N8)</f>
        <v>189922.91683994033</v>
      </c>
      <c r="C8" s="812">
        <f t="shared" ref="C8:N8" si="1">SUM(C9:C13,C17:C29,C32:C37)</f>
        <v>14550.805322229899</v>
      </c>
      <c r="D8" s="812">
        <f t="shared" si="1"/>
        <v>15115.468616125612</v>
      </c>
      <c r="E8" s="812">
        <f t="shared" si="1"/>
        <v>15145.481621456569</v>
      </c>
      <c r="F8" s="812">
        <f t="shared" si="1"/>
        <v>16388.811323866794</v>
      </c>
      <c r="G8" s="812">
        <f t="shared" si="1"/>
        <v>16960.280514385933</v>
      </c>
      <c r="H8" s="812">
        <f t="shared" si="1"/>
        <v>16877.950466744613</v>
      </c>
      <c r="I8" s="812">
        <f t="shared" si="1"/>
        <v>17066.791010633307</v>
      </c>
      <c r="J8" s="812">
        <f t="shared" si="1"/>
        <v>16307.557335233932</v>
      </c>
      <c r="K8" s="812">
        <f t="shared" si="1"/>
        <v>15768.891293865432</v>
      </c>
      <c r="L8" s="812">
        <f t="shared" si="1"/>
        <v>14986.558448619773</v>
      </c>
      <c r="M8" s="812">
        <f t="shared" si="1"/>
        <v>15158.48665182729</v>
      </c>
      <c r="N8" s="812">
        <f t="shared" si="1"/>
        <v>15595.834234951173</v>
      </c>
      <c r="O8" s="182"/>
      <c r="P8" s="182"/>
      <c r="Q8" s="182"/>
      <c r="R8" s="241"/>
      <c r="S8" s="182"/>
    </row>
    <row r="9" spans="1:19" ht="13" customHeight="1">
      <c r="A9" s="234" t="s">
        <v>21</v>
      </c>
      <c r="B9" s="840">
        <f t="shared" si="0"/>
        <v>555.17007000000001</v>
      </c>
      <c r="C9" s="378">
        <f>+'[2]VAC 04-99'!E1377</f>
        <v>45.281799999999997</v>
      </c>
      <c r="D9" s="378">
        <f>+'[2]VAC 04-99'!F1377</f>
        <v>45.271599999999999</v>
      </c>
      <c r="E9" s="378">
        <f>+'[2]VAC 04-99'!G1377</f>
        <v>45.680799999999998</v>
      </c>
      <c r="F9" s="378">
        <f>+'[2]VAC 04-99'!H1377</f>
        <v>45.619599999999998</v>
      </c>
      <c r="G9" s="378">
        <f>+'[2]VAC 04-99'!I1377</f>
        <v>47.365400000000001</v>
      </c>
      <c r="H9" s="378">
        <f>+'[2]VAC 04-99'!J1377</f>
        <v>45.676499999999997</v>
      </c>
      <c r="I9" s="378">
        <f>+'[2]VAC 04-99'!K1377</f>
        <v>39.2532</v>
      </c>
      <c r="J9" s="378">
        <f>+'[2]VAC 04-99'!L1377</f>
        <v>39.258699999999997</v>
      </c>
      <c r="K9" s="378">
        <f>+'[2]VAC 04-99'!M1377</f>
        <v>48.465269999999997</v>
      </c>
      <c r="L9" s="378">
        <f>+'[2]VAC 04-99'!N1377</f>
        <v>47.529800000000002</v>
      </c>
      <c r="M9" s="378">
        <f>+'[2]VAC 04-99'!O1377</f>
        <v>54.640999999999998</v>
      </c>
      <c r="N9" s="378">
        <f>+'[2]VAC 04-99'!P1377</f>
        <v>51.126399999999997</v>
      </c>
      <c r="O9" s="182"/>
      <c r="P9" s="182"/>
      <c r="Q9" s="182"/>
      <c r="R9" s="241"/>
      <c r="S9" s="182"/>
    </row>
    <row r="10" spans="1:19" ht="13" customHeight="1">
      <c r="A10" s="234" t="s">
        <v>22</v>
      </c>
      <c r="B10" s="840">
        <f t="shared" si="0"/>
        <v>7283.2215864717946</v>
      </c>
      <c r="C10" s="378">
        <f>+'[2]VAC 04-99'!E1380</f>
        <v>520.97591414547708</v>
      </c>
      <c r="D10" s="378">
        <f>+'[2]VAC 04-99'!F1380</f>
        <v>585.10604999038401</v>
      </c>
      <c r="E10" s="378">
        <f>+'[2]VAC 04-99'!G1380</f>
        <v>658.97146851481727</v>
      </c>
      <c r="F10" s="378">
        <f>+'[2]VAC 04-99'!H1380</f>
        <v>601.24247243853642</v>
      </c>
      <c r="G10" s="378">
        <f>+'[2]VAC 04-99'!I1380</f>
        <v>615.54163398593244</v>
      </c>
      <c r="H10" s="378">
        <f>+'[2]VAC 04-99'!J1380</f>
        <v>610.25592644590483</v>
      </c>
      <c r="I10" s="378">
        <f>+'[2]VAC 04-99'!K1380</f>
        <v>587.27582524542629</v>
      </c>
      <c r="J10" s="378">
        <f>+'[2]VAC 04-99'!L1380</f>
        <v>655.56744171991818</v>
      </c>
      <c r="K10" s="378">
        <f>+'[2]VAC 04-99'!M1380</f>
        <v>629.33887716543109</v>
      </c>
      <c r="L10" s="378">
        <f>+'[2]VAC 04-99'!N1380</f>
        <v>590.6850879297366</v>
      </c>
      <c r="M10" s="378">
        <f>+'[2]VAC 04-99'!O1380</f>
        <v>671.50636838906098</v>
      </c>
      <c r="N10" s="378">
        <f>+'[2]VAC 04-99'!P1380</f>
        <v>556.75452050117065</v>
      </c>
      <c r="O10" s="182"/>
      <c r="P10" s="182"/>
      <c r="Q10" s="182"/>
      <c r="R10" s="241"/>
      <c r="S10" s="182"/>
    </row>
    <row r="11" spans="1:19" ht="13" customHeight="1">
      <c r="A11" s="234" t="s">
        <v>23</v>
      </c>
      <c r="B11" s="840">
        <f t="shared" si="0"/>
        <v>3002.851791538149</v>
      </c>
      <c r="C11" s="378">
        <f>+'[2]VAC 04-99'!E1383</f>
        <v>273.04777578442202</v>
      </c>
      <c r="D11" s="378">
        <f>+'[2]VAC 04-99'!F1383</f>
        <v>307.25562943522698</v>
      </c>
      <c r="E11" s="378">
        <f>+'[2]VAC 04-99'!G1383</f>
        <v>269.55177024174998</v>
      </c>
      <c r="F11" s="378">
        <f>+'[2]VAC 04-99'!H1383</f>
        <v>270.892395528262</v>
      </c>
      <c r="G11" s="378">
        <f>+'[2]VAC 04-99'!I1383</f>
        <v>275.47300000000001</v>
      </c>
      <c r="H11" s="378">
        <f>+'[2]VAC 04-99'!J1383</f>
        <v>272.34100000000001</v>
      </c>
      <c r="I11" s="378">
        <f>+'[2]VAC 04-99'!K1383</f>
        <v>214.95222054848799</v>
      </c>
      <c r="J11" s="378">
        <f>+'[2]VAC 04-99'!L1383</f>
        <v>217.369</v>
      </c>
      <c r="K11" s="378">
        <f>+'[2]VAC 04-99'!M1383</f>
        <v>219.38</v>
      </c>
      <c r="L11" s="378">
        <f>+'[2]VAC 04-99'!N1383</f>
        <v>220.34710000000001</v>
      </c>
      <c r="M11" s="378">
        <f>+'[2]VAC 04-99'!O1383</f>
        <v>225.3785</v>
      </c>
      <c r="N11" s="378">
        <f>+'[2]VAC 04-99'!P1383</f>
        <v>236.86340000000001</v>
      </c>
      <c r="O11" s="182"/>
      <c r="P11" s="182"/>
      <c r="Q11" s="182"/>
      <c r="R11" s="241"/>
      <c r="S11" s="182"/>
    </row>
    <row r="12" spans="1:19" ht="13" customHeight="1">
      <c r="A12" s="184" t="s">
        <v>24</v>
      </c>
      <c r="B12" s="840">
        <f t="shared" si="0"/>
        <v>8647.0824360000006</v>
      </c>
      <c r="C12" s="378">
        <f>+'[2]VAC 04-99'!E1386</f>
        <v>704.52707639999994</v>
      </c>
      <c r="D12" s="378">
        <f>+'[2]VAC 04-99'!F1386</f>
        <v>702.30579689999979</v>
      </c>
      <c r="E12" s="378">
        <f>+'[2]VAC 04-99'!G1386</f>
        <v>695.58107460000008</v>
      </c>
      <c r="F12" s="378">
        <f>+'[2]VAC 04-99'!H1386</f>
        <v>698.29785990000005</v>
      </c>
      <c r="G12" s="378">
        <f>+'[2]VAC 04-99'!I1386</f>
        <v>681.03545639999982</v>
      </c>
      <c r="H12" s="378">
        <f>+'[2]VAC 04-99'!J1386</f>
        <v>694.45967640000015</v>
      </c>
      <c r="I12" s="378">
        <f>+'[2]VAC 04-99'!K1386</f>
        <v>755.81608319999987</v>
      </c>
      <c r="J12" s="378">
        <f>+'[2]VAC 04-99'!L1386</f>
        <v>781.80867180000018</v>
      </c>
      <c r="K12" s="378">
        <f>+'[2]VAC 04-99'!M1386</f>
        <v>732.62137500000017</v>
      </c>
      <c r="L12" s="378">
        <f>+'[2]VAC 04-99'!N1386</f>
        <v>756.53112869999995</v>
      </c>
      <c r="M12" s="378">
        <f>+'[2]VAC 04-99'!O1386</f>
        <v>721.21881029999997</v>
      </c>
      <c r="N12" s="378">
        <f>+'[2]VAC 04-99'!P1386</f>
        <v>722.87942639999994</v>
      </c>
      <c r="O12" s="182"/>
      <c r="P12" s="182"/>
      <c r="Q12" s="182"/>
      <c r="R12" s="241"/>
      <c r="S12" s="182"/>
    </row>
    <row r="13" spans="1:19" ht="13" customHeight="1">
      <c r="A13" s="234" t="s">
        <v>25</v>
      </c>
      <c r="B13" s="840">
        <f t="shared" si="0"/>
        <v>24252.658165150006</v>
      </c>
      <c r="C13" s="378">
        <f>+'[2]VAC 04-99'!E1389</f>
        <v>1898.9067600000001</v>
      </c>
      <c r="D13" s="378">
        <f>+'[2]VAC 04-99'!F1389</f>
        <v>2014.0008400000004</v>
      </c>
      <c r="E13" s="378">
        <f>+'[2]VAC 04-99'!G1389</f>
        <v>1860.9539299999997</v>
      </c>
      <c r="F13" s="378">
        <f>+'[2]VAC 04-99'!H1389</f>
        <v>1883.50351</v>
      </c>
      <c r="G13" s="378">
        <f>+'[2]VAC 04-99'!I1389</f>
        <v>2060.7450567999999</v>
      </c>
      <c r="H13" s="378">
        <f>+'[2]VAC 04-99'!J1389</f>
        <v>2087.5167200000001</v>
      </c>
      <c r="I13" s="378">
        <f>+'[2]VAC 04-99'!K1389</f>
        <v>2280.9978174000003</v>
      </c>
      <c r="J13" s="378">
        <f>+'[2]VAC 04-99'!L1389</f>
        <v>2162.5447199999999</v>
      </c>
      <c r="K13" s="378">
        <f>+'[2]VAC 04-99'!M1389</f>
        <v>2144.2844399999999</v>
      </c>
      <c r="L13" s="378">
        <f>+'[2]VAC 04-99'!N1389</f>
        <v>1928.26567</v>
      </c>
      <c r="M13" s="378">
        <f>+'[2]VAC 04-99'!O1389</f>
        <v>1991.4085099999998</v>
      </c>
      <c r="N13" s="378">
        <f>+'[2]VAC 04-99'!P1389</f>
        <v>1939.5301909499999</v>
      </c>
      <c r="O13" s="182"/>
      <c r="P13" s="182"/>
      <c r="Q13" s="182"/>
      <c r="R13" s="241"/>
      <c r="S13" s="182"/>
    </row>
    <row r="14" spans="1:19" ht="13" customHeight="1">
      <c r="A14" s="236" t="s">
        <v>97</v>
      </c>
      <c r="B14" s="840">
        <f t="shared" si="0"/>
        <v>12457.473610949999</v>
      </c>
      <c r="C14" s="378">
        <f>+'[2]VAC 04-99'!E1392</f>
        <v>976.08440999999993</v>
      </c>
      <c r="D14" s="378">
        <f>+'[2]VAC 04-99'!F1392</f>
        <v>1052.1804900000002</v>
      </c>
      <c r="E14" s="378">
        <f>+'[2]VAC 04-99'!G1392</f>
        <v>997.73492999999985</v>
      </c>
      <c r="F14" s="378">
        <f>+'[2]VAC 04-99'!H1392</f>
        <v>918.61506000000008</v>
      </c>
      <c r="G14" s="378">
        <f>+'[2]VAC 04-99'!I1392</f>
        <v>966.42654000000016</v>
      </c>
      <c r="H14" s="378">
        <f>+'[2]VAC 04-99'!J1392</f>
        <v>1023.77655</v>
      </c>
      <c r="I14" s="378">
        <f>+'[2]VAC 04-99'!K1392</f>
        <v>1282.6347000000001</v>
      </c>
      <c r="J14" s="378">
        <f>+'[2]VAC 04-99'!L1392</f>
        <v>1204.6924199999999</v>
      </c>
      <c r="K14" s="378">
        <f>+'[2]VAC 04-99'!M1392</f>
        <v>1095.97164</v>
      </c>
      <c r="L14" s="378">
        <f>+'[2]VAC 04-99'!N1392</f>
        <v>997.58396999999991</v>
      </c>
      <c r="M14" s="378">
        <f>+'[2]VAC 04-99'!O1392</f>
        <v>963.9668099999999</v>
      </c>
      <c r="N14" s="378">
        <f>+'[2]VAC 04-99'!P1392</f>
        <v>977.80609095</v>
      </c>
      <c r="O14" s="182"/>
      <c r="P14" s="182"/>
      <c r="Q14" s="182"/>
      <c r="R14" s="241"/>
      <c r="S14" s="182"/>
    </row>
    <row r="15" spans="1:19" ht="13" customHeight="1">
      <c r="A15" s="236" t="s">
        <v>98</v>
      </c>
      <c r="B15" s="840">
        <f t="shared" si="0"/>
        <v>7109.6929300000011</v>
      </c>
      <c r="C15" s="378">
        <f>+'[2]VAC 04-99'!E1395</f>
        <v>587.41035000000022</v>
      </c>
      <c r="D15" s="378">
        <f>+'[2]VAC 04-99'!F1395</f>
        <v>599.41034999999999</v>
      </c>
      <c r="E15" s="378">
        <f>+'[2]VAC 04-99'!G1395</f>
        <v>550.74599999999998</v>
      </c>
      <c r="F15" s="378">
        <f>+'[2]VAC 04-99'!H1395</f>
        <v>535.52374999999995</v>
      </c>
      <c r="G15" s="378">
        <f>+'[2]VAC 04-99'!I1395</f>
        <v>596.40878999999995</v>
      </c>
      <c r="H15" s="378">
        <f>+'[2]VAC 04-99'!J1395</f>
        <v>550.27317000000005</v>
      </c>
      <c r="I15" s="378">
        <f>+'[2]VAC 04-99'!K1395</f>
        <v>587.32212000000004</v>
      </c>
      <c r="J15" s="378">
        <f>+'[2]VAC 04-99'!L1395</f>
        <v>575.47619999999995</v>
      </c>
      <c r="K15" s="378">
        <f>+'[2]VAC 04-99'!M1395</f>
        <v>678.34810000000004</v>
      </c>
      <c r="L15" s="378">
        <f>+'[2]VAC 04-99'!N1395</f>
        <v>570.31470000000002</v>
      </c>
      <c r="M15" s="378">
        <f>+'[2]VAC 04-99'!O1395</f>
        <v>673.12469999999996</v>
      </c>
      <c r="N15" s="378">
        <f>+'[2]VAC 04-99'!P1395</f>
        <v>605.3347</v>
      </c>
      <c r="O15" s="182"/>
      <c r="P15" s="182"/>
      <c r="Q15" s="182"/>
      <c r="R15" s="241"/>
      <c r="S15" s="182"/>
    </row>
    <row r="16" spans="1:19" ht="13" customHeight="1">
      <c r="A16" s="236" t="s">
        <v>99</v>
      </c>
      <c r="B16" s="840">
        <f t="shared" si="0"/>
        <v>4685.4916241999999</v>
      </c>
      <c r="C16" s="378">
        <f>+'[2]VAC 04-99'!E1398</f>
        <v>335.41199999999998</v>
      </c>
      <c r="D16" s="378">
        <f>+'[2]VAC 04-99'!F1398</f>
        <v>362.41</v>
      </c>
      <c r="E16" s="378">
        <f>+'[2]VAC 04-99'!G1398</f>
        <v>312.47300000000001</v>
      </c>
      <c r="F16" s="378">
        <f>+'[2]VAC 04-99'!H1398</f>
        <v>429.36470000000003</v>
      </c>
      <c r="G16" s="378">
        <f>+'[2]VAC 04-99'!I1398</f>
        <v>497.90972679999999</v>
      </c>
      <c r="H16" s="378">
        <f>+'[2]VAC 04-99'!J1398</f>
        <v>513.46699999999998</v>
      </c>
      <c r="I16" s="378">
        <f>+'[2]VAC 04-99'!K1398</f>
        <v>411.04099739999998</v>
      </c>
      <c r="J16" s="378">
        <f>+'[2]VAC 04-99'!L1398</f>
        <v>382.37610000000001</v>
      </c>
      <c r="K16" s="378">
        <f>+'[2]VAC 04-99'!M1398</f>
        <v>369.96469999999999</v>
      </c>
      <c r="L16" s="378">
        <f>+'[2]VAC 04-99'!N1398</f>
        <v>360.36700000000002</v>
      </c>
      <c r="M16" s="378">
        <f>+'[2]VAC 04-99'!O1398</f>
        <v>354.31700000000001</v>
      </c>
      <c r="N16" s="378">
        <f>+'[2]VAC 04-99'!P1398</f>
        <v>356.38940000000002</v>
      </c>
      <c r="O16" s="182"/>
      <c r="P16" s="182"/>
      <c r="Q16" s="182"/>
      <c r="R16" s="241"/>
      <c r="S16" s="182"/>
    </row>
    <row r="17" spans="1:19" ht="13" customHeight="1">
      <c r="A17" s="234" t="s">
        <v>29</v>
      </c>
      <c r="B17" s="840">
        <f t="shared" si="0"/>
        <v>7369.1027099999974</v>
      </c>
      <c r="C17" s="378">
        <f>+'[2]VAC 04-99'!E1401</f>
        <v>680.77247999999975</v>
      </c>
      <c r="D17" s="378">
        <f>+'[2]VAC 04-99'!F1401</f>
        <v>645.97670999999968</v>
      </c>
      <c r="E17" s="378">
        <f>+'[2]VAC 04-99'!G1401</f>
        <v>578.4088499999998</v>
      </c>
      <c r="F17" s="378">
        <f>+'[2]VAC 04-99'!H1401</f>
        <v>516.11744999999985</v>
      </c>
      <c r="G17" s="378">
        <f>+'[2]VAC 04-99'!I1401</f>
        <v>539.37701999999967</v>
      </c>
      <c r="H17" s="378">
        <f>+'[2]VAC 04-99'!J1401</f>
        <v>556.49465999999984</v>
      </c>
      <c r="I17" s="378">
        <f>+'[2]VAC 04-99'!K1401</f>
        <v>628.67852999999968</v>
      </c>
      <c r="J17" s="378">
        <f>+'[2]VAC 04-99'!L1401</f>
        <v>589.29122999999947</v>
      </c>
      <c r="K17" s="378">
        <f>+'[2]VAC 04-99'!M1401</f>
        <v>628.68260999999939</v>
      </c>
      <c r="L17" s="378">
        <f>+'[2]VAC 04-99'!N1401</f>
        <v>639.21206999999981</v>
      </c>
      <c r="M17" s="378">
        <f>+'[2]VAC 04-99'!O1401</f>
        <v>626.81498999999963</v>
      </c>
      <c r="N17" s="378">
        <f>+'[2]VAC 04-99'!P1401</f>
        <v>739.27610999999979</v>
      </c>
      <c r="O17" s="182"/>
      <c r="P17" s="182"/>
      <c r="Q17" s="182"/>
      <c r="R17" s="241"/>
      <c r="S17" s="182"/>
    </row>
    <row r="18" spans="1:19" ht="13" customHeight="1">
      <c r="A18" s="184" t="s">
        <v>30</v>
      </c>
      <c r="B18" s="840">
        <f t="shared" si="0"/>
        <v>8650.8109257125489</v>
      </c>
      <c r="C18" s="378">
        <f>+'[2]VAC 04-99'!E1404</f>
        <v>824.32159839999997</v>
      </c>
      <c r="D18" s="378">
        <f>+'[2]VAC 04-99'!F1404</f>
        <v>871.11400000000003</v>
      </c>
      <c r="E18" s="378">
        <f>+'[2]VAC 04-99'!G1404</f>
        <v>749.08056799999997</v>
      </c>
      <c r="F18" s="378">
        <f>+'[2]VAC 04-99'!H1404</f>
        <v>819.6479824999999</v>
      </c>
      <c r="G18" s="378">
        <f>+'[2]VAC 04-99'!I1404</f>
        <v>772.84159999999997</v>
      </c>
      <c r="H18" s="378">
        <f>+'[2]VAC 04-99'!J1404</f>
        <v>829.00042389871089</v>
      </c>
      <c r="I18" s="378">
        <f>+'[2]VAC 04-99'!K1404</f>
        <v>629.11282012739434</v>
      </c>
      <c r="J18" s="378">
        <f>+'[2]VAC 04-99'!L1404</f>
        <v>633.87983551401862</v>
      </c>
      <c r="K18" s="378">
        <f>+'[2]VAC 04-99'!M1404</f>
        <v>642.02038000000005</v>
      </c>
      <c r="L18" s="378">
        <f>+'[2]VAC 04-99'!N1404</f>
        <v>628.53555245123005</v>
      </c>
      <c r="M18" s="378">
        <f>+'[2]VAC 04-99'!O1404</f>
        <v>626.63899582119666</v>
      </c>
      <c r="N18" s="378">
        <f>+'[2]VAC 04-99'!P1404</f>
        <v>624.61716899999999</v>
      </c>
      <c r="O18" s="182"/>
      <c r="P18" s="182"/>
      <c r="Q18" s="182"/>
      <c r="R18" s="241"/>
      <c r="S18" s="182"/>
    </row>
    <row r="19" spans="1:19" ht="13" customHeight="1">
      <c r="A19" s="184" t="s">
        <v>31</v>
      </c>
      <c r="B19" s="840">
        <f t="shared" si="0"/>
        <v>21186.779173200001</v>
      </c>
      <c r="C19" s="378">
        <f>+'[2]VAC 04-99'!E1407</f>
        <v>1748.4905790000003</v>
      </c>
      <c r="D19" s="378">
        <f>+'[2]VAC 04-99'!F1407</f>
        <v>1709.834466</v>
      </c>
      <c r="E19" s="378">
        <f>+'[2]VAC 04-99'!G1407</f>
        <v>1670.9308500000002</v>
      </c>
      <c r="F19" s="378">
        <f>+'[2]VAC 04-99'!H1407</f>
        <v>1776.3436999999999</v>
      </c>
      <c r="G19" s="378">
        <f>+'[2]VAC 04-99'!I1407</f>
        <v>1816.3068600000001</v>
      </c>
      <c r="H19" s="378">
        <f>+'[2]VAC 04-99'!J1407</f>
        <v>1749.85742</v>
      </c>
      <c r="I19" s="378">
        <f>+'[2]VAC 04-99'!K1407</f>
        <v>1818.125</v>
      </c>
      <c r="J19" s="378">
        <f>+'[2]VAC 04-99'!L1407</f>
        <v>1833.7903842000001</v>
      </c>
      <c r="K19" s="378">
        <f>+'[2]VAC 04-99'!M1407</f>
        <v>1769.0567459999997</v>
      </c>
      <c r="L19" s="378">
        <f>+'[2]VAC 04-99'!N1407</f>
        <v>1723.7584860000002</v>
      </c>
      <c r="M19" s="378">
        <f>+'[2]VAC 04-99'!O1407</f>
        <v>1682.518356</v>
      </c>
      <c r="N19" s="378">
        <f>+'[2]VAC 04-99'!P1407</f>
        <v>1887.7663259999999</v>
      </c>
      <c r="O19" s="182"/>
      <c r="P19" s="182"/>
      <c r="Q19" s="182"/>
      <c r="R19" s="241"/>
      <c r="S19" s="182"/>
    </row>
    <row r="20" spans="1:19" ht="13" customHeight="1">
      <c r="A20" s="234" t="s">
        <v>32</v>
      </c>
      <c r="B20" s="840">
        <f t="shared" si="0"/>
        <v>2694.5477232558424</v>
      </c>
      <c r="C20" s="378">
        <f>+'[2]VAC 04-99'!E1410</f>
        <v>195.65614499999995</v>
      </c>
      <c r="D20" s="378">
        <f>+'[2]VAC 04-99'!F1410</f>
        <v>197.57655000000005</v>
      </c>
      <c r="E20" s="378">
        <f>+'[2]VAC 04-99'!G1410</f>
        <v>209.25187800000003</v>
      </c>
      <c r="F20" s="378">
        <f>+'[2]VAC 04-99'!H1410</f>
        <v>218.70126000000002</v>
      </c>
      <c r="G20" s="378">
        <f>+'[2]VAC 04-99'!I1410</f>
        <v>223.83175800000001</v>
      </c>
      <c r="H20" s="378">
        <f>+'[2]VAC 04-99'!J1410</f>
        <v>237.55983600000002</v>
      </c>
      <c r="I20" s="378">
        <f>+'[2]VAC 04-99'!K1410</f>
        <v>253.40879999999999</v>
      </c>
      <c r="J20" s="378">
        <f>+'[2]VAC 04-99'!L1410</f>
        <v>265.97744400000011</v>
      </c>
      <c r="K20" s="378">
        <f>+'[2]VAC 04-99'!M1410</f>
        <v>268.612818</v>
      </c>
      <c r="L20" s="378">
        <f>+'[2]VAC 04-99'!N1410</f>
        <v>193.35204423880501</v>
      </c>
      <c r="M20" s="378">
        <f>+'[2]VAC 04-99'!O1410</f>
        <v>203.70132801703701</v>
      </c>
      <c r="N20" s="378">
        <f>+'[2]VAC 04-99'!P1410</f>
        <v>226.91786200000001</v>
      </c>
      <c r="O20" s="182"/>
      <c r="P20" s="182"/>
      <c r="Q20" s="182"/>
      <c r="R20" s="241"/>
      <c r="S20" s="182"/>
    </row>
    <row r="21" spans="1:19" ht="13" customHeight="1">
      <c r="A21" s="234" t="s">
        <v>33</v>
      </c>
      <c r="B21" s="840">
        <f t="shared" si="0"/>
        <v>25066.734583199999</v>
      </c>
      <c r="C21" s="378">
        <f>+'[2]VAC 04-99'!E1413</f>
        <v>1948.4658732000003</v>
      </c>
      <c r="D21" s="378">
        <f>+'[2]VAC 04-99'!F1413</f>
        <v>1880.0864399999998</v>
      </c>
      <c r="E21" s="378">
        <f>+'[2]VAC 04-99'!G1413</f>
        <v>1836.9429899999998</v>
      </c>
      <c r="F21" s="378">
        <f>+'[2]VAC 04-99'!H1413</f>
        <v>2198.8848899999998</v>
      </c>
      <c r="G21" s="378">
        <f>+'[2]VAC 04-99'!I1413</f>
        <v>2219.71839</v>
      </c>
      <c r="H21" s="378">
        <f>+'[2]VAC 04-99'!J1413</f>
        <v>1957.8905100000002</v>
      </c>
      <c r="I21" s="378">
        <f>+'[2]VAC 04-99'!K1413</f>
        <v>2261.8469399999994</v>
      </c>
      <c r="J21" s="378">
        <f>+'[2]VAC 04-99'!L1413</f>
        <v>2087.9935499999992</v>
      </c>
      <c r="K21" s="378">
        <f>+'[2]VAC 04-99'!M1413</f>
        <v>2209.1690400000002</v>
      </c>
      <c r="L21" s="378">
        <f>+'[2]VAC 04-99'!N1413</f>
        <v>2094.2247300000004</v>
      </c>
      <c r="M21" s="378">
        <f>+'[2]VAC 04-99'!O1413</f>
        <v>2161.1112299999995</v>
      </c>
      <c r="N21" s="378">
        <f>+'[2]VAC 04-99'!P1413</f>
        <v>2210.4</v>
      </c>
      <c r="O21" s="182"/>
      <c r="P21" s="182"/>
      <c r="Q21" s="182"/>
      <c r="R21" s="241"/>
      <c r="S21" s="182"/>
    </row>
    <row r="22" spans="1:19" ht="13" customHeight="1">
      <c r="A22" s="234" t="s">
        <v>34</v>
      </c>
      <c r="B22" s="840">
        <f t="shared" si="0"/>
        <v>3787.8939912000005</v>
      </c>
      <c r="C22" s="378">
        <f>+'[2]VAC 04-99'!E1416</f>
        <v>195.13549109999991</v>
      </c>
      <c r="D22" s="378">
        <f>+'[2]VAC 04-99'!F1416</f>
        <v>201.49194750000007</v>
      </c>
      <c r="E22" s="378">
        <f>+'[2]VAC 04-99'!G1416</f>
        <v>261.38438909999996</v>
      </c>
      <c r="F22" s="378">
        <f>+'[2]VAC 04-99'!H1416</f>
        <v>327.62317890000003</v>
      </c>
      <c r="G22" s="378">
        <f>+'[2]VAC 04-99'!I1416</f>
        <v>376.99347390000003</v>
      </c>
      <c r="H22" s="378">
        <f>+'[2]VAC 04-99'!J1416</f>
        <v>433.99141560000004</v>
      </c>
      <c r="I22" s="378">
        <f>+'[2]VAC 04-99'!K1416</f>
        <v>458.39044290000015</v>
      </c>
      <c r="J22" s="378">
        <f>+'[2]VAC 04-99'!L1416</f>
        <v>364.07114490000009</v>
      </c>
      <c r="K22" s="378">
        <f>+'[2]VAC 04-99'!M1416</f>
        <v>250.90077810000003</v>
      </c>
      <c r="L22" s="378">
        <f>+'[2]VAC 04-99'!N1416</f>
        <v>227.03417550000003</v>
      </c>
      <c r="M22" s="378">
        <f>+'[2]VAC 04-99'!O1416</f>
        <v>297.54337379999993</v>
      </c>
      <c r="N22" s="378">
        <f>+'[2]VAC 04-99'!P1416</f>
        <v>393.33417989999998</v>
      </c>
      <c r="O22" s="182"/>
      <c r="P22" s="182"/>
      <c r="Q22" s="182"/>
      <c r="R22" s="241"/>
      <c r="S22" s="182"/>
    </row>
    <row r="23" spans="1:19" ht="13" customHeight="1">
      <c r="A23" s="234" t="s">
        <v>35</v>
      </c>
      <c r="B23" s="840">
        <f t="shared" si="0"/>
        <v>7169.3810999999996</v>
      </c>
      <c r="C23" s="378">
        <f>+'[2]VAC 04-99'!E1419</f>
        <v>604.40762999999993</v>
      </c>
      <c r="D23" s="378">
        <f>+'[2]VAC 04-99'!F1419</f>
        <v>611.00448000000006</v>
      </c>
      <c r="E23" s="378">
        <f>+'[2]VAC 04-99'!G1419</f>
        <v>579.12030000000004</v>
      </c>
      <c r="F23" s="378">
        <f>+'[2]VAC 04-99'!H1419</f>
        <v>545.9473499999998</v>
      </c>
      <c r="G23" s="378">
        <f>+'[2]VAC 04-99'!I1419</f>
        <v>572.47397999999987</v>
      </c>
      <c r="H23" s="378">
        <f>+'[2]VAC 04-99'!J1419</f>
        <v>591.88304999999968</v>
      </c>
      <c r="I23" s="378">
        <f>+'[2]VAC 04-99'!K1419</f>
        <v>602.25033000000008</v>
      </c>
      <c r="J23" s="378">
        <f>+'[2]VAC 04-99'!L1419</f>
        <v>602.30388000000028</v>
      </c>
      <c r="K23" s="378">
        <f>+'[2]VAC 04-99'!M1419</f>
        <v>603.12089999999978</v>
      </c>
      <c r="L23" s="378">
        <f>+'[2]VAC 04-99'!N1419</f>
        <v>606.64754999999991</v>
      </c>
      <c r="M23" s="378">
        <f>+'[2]VAC 04-99'!O1419</f>
        <v>603.50492999999972</v>
      </c>
      <c r="N23" s="378">
        <f>+'[2]VAC 04-99'!P1419</f>
        <v>646.71672000000046</v>
      </c>
      <c r="O23" s="182"/>
      <c r="P23" s="182"/>
      <c r="Q23" s="182"/>
      <c r="R23" s="241"/>
      <c r="S23" s="182"/>
    </row>
    <row r="24" spans="1:19" ht="13" customHeight="1">
      <c r="A24" s="234" t="s">
        <v>36</v>
      </c>
      <c r="B24" s="840">
        <f t="shared" si="0"/>
        <v>3222.1172000000001</v>
      </c>
      <c r="C24" s="378">
        <f>+'[2]VAC 04-99'!E1422</f>
        <v>255.45679999999999</v>
      </c>
      <c r="D24" s="378">
        <f>+'[2]VAC 04-99'!F1422</f>
        <v>265.45699999999999</v>
      </c>
      <c r="E24" s="378">
        <f>+'[2]VAC 04-99'!G1422</f>
        <v>230.89699999999999</v>
      </c>
      <c r="F24" s="378">
        <f>+'[2]VAC 04-99'!H1422</f>
        <v>250.4631</v>
      </c>
      <c r="G24" s="378">
        <f>+'[2]VAC 04-99'!I1422</f>
        <v>290.47399999999999</v>
      </c>
      <c r="H24" s="378">
        <f>+'[2]VAC 04-99'!J1422</f>
        <v>291.36470000000003</v>
      </c>
      <c r="I24" s="378">
        <f>+'[2]VAC 04-99'!K1422</f>
        <v>294.846</v>
      </c>
      <c r="J24" s="378">
        <f>+'[2]VAC 04-99'!L1422</f>
        <v>252.43170000000001</v>
      </c>
      <c r="K24" s="378">
        <f>+'[2]VAC 04-99'!M1422</f>
        <v>254.67410000000001</v>
      </c>
      <c r="L24" s="378">
        <f>+'[2]VAC 04-99'!N1422</f>
        <v>276.21780000000001</v>
      </c>
      <c r="M24" s="378">
        <f>+'[2]VAC 04-99'!O1422</f>
        <v>270.39699999999999</v>
      </c>
      <c r="N24" s="378">
        <f>+'[2]VAC 04-99'!P1422</f>
        <v>289.43799999999999</v>
      </c>
      <c r="O24" s="182"/>
      <c r="P24" s="182"/>
      <c r="Q24" s="182"/>
      <c r="R24" s="241"/>
      <c r="S24" s="182"/>
    </row>
    <row r="25" spans="1:19" ht="13" customHeight="1">
      <c r="A25" s="184" t="s">
        <v>37</v>
      </c>
      <c r="B25" s="840">
        <f t="shared" si="0"/>
        <v>5005.2669999999989</v>
      </c>
      <c r="C25" s="378">
        <f>+'[2]VAC 04-99'!E1425</f>
        <v>444.94</v>
      </c>
      <c r="D25" s="378">
        <f>+'[2]VAC 04-99'!F1425</f>
        <v>430.95600000000002</v>
      </c>
      <c r="E25" s="378">
        <f>+'[2]VAC 04-99'!G1425</f>
        <v>435.38299999999998</v>
      </c>
      <c r="F25" s="378">
        <f>+'[2]VAC 04-99'!H1425</f>
        <v>381.27300000000002</v>
      </c>
      <c r="G25" s="378">
        <f>+'[2]VAC 04-99'!I1425</f>
        <v>385.69299999999998</v>
      </c>
      <c r="H25" s="378">
        <f>+'[2]VAC 04-99'!J1425</f>
        <v>399.43900000000002</v>
      </c>
      <c r="I25" s="378">
        <f>+'[2]VAC 04-99'!K1425</f>
        <v>420.28399999999999</v>
      </c>
      <c r="J25" s="378">
        <f>+'[2]VAC 04-99'!L1425</f>
        <v>416.80599999999993</v>
      </c>
      <c r="K25" s="378">
        <f>+'[2]VAC 04-99'!M1425</f>
        <v>426.47999999999996</v>
      </c>
      <c r="L25" s="378">
        <f>+'[2]VAC 04-99'!N1425</f>
        <v>421.65</v>
      </c>
      <c r="M25" s="378">
        <f>+'[2]VAC 04-99'!O1425</f>
        <v>423.726</v>
      </c>
      <c r="N25" s="378">
        <f>+'[2]VAC 04-99'!P1425</f>
        <v>418.637</v>
      </c>
      <c r="O25" s="182"/>
      <c r="P25" s="182"/>
      <c r="Q25" s="182"/>
      <c r="R25" s="241"/>
      <c r="S25" s="182"/>
    </row>
    <row r="26" spans="1:19" ht="13" customHeight="1">
      <c r="A26" s="234" t="s">
        <v>38</v>
      </c>
      <c r="B26" s="840">
        <f t="shared" si="0"/>
        <v>719.54004776000011</v>
      </c>
      <c r="C26" s="378">
        <f>+'[2]VAC 04-99'!E1428</f>
        <v>59.976320000000001</v>
      </c>
      <c r="D26" s="378">
        <f>+'[2]VAC 04-99'!F1428</f>
        <v>43.791559999999997</v>
      </c>
      <c r="E26" s="378">
        <f>+'[2]VAC 04-99'!G1428</f>
        <v>48.360080000000004</v>
      </c>
      <c r="F26" s="378">
        <f>+'[2]VAC 04-99'!H1428</f>
        <v>49.155940000000001</v>
      </c>
      <c r="G26" s="378">
        <f>+'[2]VAC 04-99'!I1428</f>
        <v>50.229680000000002</v>
      </c>
      <c r="H26" s="378">
        <f>+'[2]VAC 04-99'!J1428</f>
        <v>56.677970000000009</v>
      </c>
      <c r="I26" s="378">
        <f>+'[2]VAC 04-99'!K1428</f>
        <v>61.590717759999997</v>
      </c>
      <c r="J26" s="378">
        <f>+'[2]VAC 04-99'!L1428</f>
        <v>57.901719999999997</v>
      </c>
      <c r="K26" s="378">
        <f>+'[2]VAC 04-99'!M1428</f>
        <v>65.863100000000003</v>
      </c>
      <c r="L26" s="378">
        <f>+'[2]VAC 04-99'!N1428</f>
        <v>64.58</v>
      </c>
      <c r="M26" s="378">
        <f>+'[2]VAC 04-99'!O1428</f>
        <v>69.180890000000005</v>
      </c>
      <c r="N26" s="378">
        <f>+'[2]VAC 04-99'!P1428</f>
        <v>92.232069999999993</v>
      </c>
      <c r="O26" s="182"/>
      <c r="P26" s="182"/>
      <c r="Q26" s="182"/>
      <c r="R26" s="241"/>
      <c r="S26" s="182"/>
    </row>
    <row r="27" spans="1:19" ht="13" customHeight="1">
      <c r="A27" s="234" t="s">
        <v>39</v>
      </c>
      <c r="B27" s="840">
        <f t="shared" si="0"/>
        <v>985.71780000000001</v>
      </c>
      <c r="C27" s="378">
        <f>+'[2]VAC 04-99'!E1431</f>
        <v>69.808800000000019</v>
      </c>
      <c r="D27" s="378">
        <f>+'[2]VAC 04-99'!F1431</f>
        <v>79.248899999999963</v>
      </c>
      <c r="E27" s="378">
        <f>+'[2]VAC 04-99'!G1431</f>
        <v>76.066499999999991</v>
      </c>
      <c r="F27" s="378">
        <f>+'[2]VAC 04-99'!H1431</f>
        <v>79.932300000000026</v>
      </c>
      <c r="G27" s="378">
        <f>+'[2]VAC 04-99'!I1431</f>
        <v>80.68047</v>
      </c>
      <c r="H27" s="378">
        <f>+'[2]VAC 04-99'!J1431</f>
        <v>79.479929999999996</v>
      </c>
      <c r="I27" s="378">
        <f>+'[2]VAC 04-99'!K1431</f>
        <v>86.251199999999997</v>
      </c>
      <c r="J27" s="378">
        <f>+'[2]VAC 04-99'!L1431</f>
        <v>82.660799999999981</v>
      </c>
      <c r="K27" s="378">
        <f>+'[2]VAC 04-99'!M1431</f>
        <v>85.450499999999977</v>
      </c>
      <c r="L27" s="378">
        <f>+'[2]VAC 04-99'!N1431</f>
        <v>85.736100000000008</v>
      </c>
      <c r="M27" s="378">
        <f>+'[2]VAC 04-99'!O1431</f>
        <v>85.60860000000001</v>
      </c>
      <c r="N27" s="378">
        <f>+'[2]VAC 04-99'!P1431</f>
        <v>94.793699999999973</v>
      </c>
      <c r="O27" s="182"/>
      <c r="P27" s="182"/>
      <c r="Q27" s="182"/>
      <c r="R27" s="241"/>
      <c r="S27" s="182"/>
    </row>
    <row r="28" spans="1:19" ht="13" customHeight="1">
      <c r="A28" s="234" t="s">
        <v>40</v>
      </c>
      <c r="B28" s="840">
        <f t="shared" si="0"/>
        <v>11078.818175552</v>
      </c>
      <c r="C28" s="378">
        <f>+'[2]VAC 04-99'!E1434</f>
        <v>660.05475000000001</v>
      </c>
      <c r="D28" s="378">
        <f>+'[2]VAC 04-99'!F1434</f>
        <v>729.36884999999995</v>
      </c>
      <c r="E28" s="378">
        <f>+'[2]VAC 04-99'!G1434</f>
        <v>897.84735000000001</v>
      </c>
      <c r="F28" s="378">
        <f>+'[2]VAC 04-99'!H1434</f>
        <v>1050.6708900000001</v>
      </c>
      <c r="G28" s="378">
        <f>+'[2]VAC 04-99'!I1434</f>
        <v>1156.25415</v>
      </c>
      <c r="H28" s="378">
        <f>+'[2]VAC 04-99'!J1434</f>
        <v>1061.31765</v>
      </c>
      <c r="I28" s="378">
        <f>+'[2]VAC 04-99'!K1434</f>
        <v>1097.976600552</v>
      </c>
      <c r="J28" s="378">
        <f>+'[2]VAC 04-99'!L1434</f>
        <v>995.01509999999996</v>
      </c>
      <c r="K28" s="378">
        <f>+'[2]VAC 04-99'!M1434</f>
        <v>854.54936999999995</v>
      </c>
      <c r="L28" s="378">
        <f>+'[2]VAC 04-99'!N1434</f>
        <v>806.93934000000002</v>
      </c>
      <c r="M28" s="378">
        <f>+'[2]VAC 04-99'!O1434</f>
        <v>850.96237499999995</v>
      </c>
      <c r="N28" s="378">
        <f>+'[2]VAC 04-99'!P1434</f>
        <v>917.86175000000014</v>
      </c>
      <c r="O28" s="182"/>
      <c r="P28" s="182"/>
      <c r="Q28" s="182"/>
      <c r="R28" s="241"/>
      <c r="S28" s="182"/>
    </row>
    <row r="29" spans="1:19" ht="13" customHeight="1">
      <c r="A29" s="234" t="s">
        <v>41</v>
      </c>
      <c r="B29" s="840">
        <f t="shared" si="0"/>
        <v>4484.3336399999998</v>
      </c>
      <c r="C29" s="378">
        <f>+'[2]VAC 04-99'!E1437</f>
        <v>381.40980000000002</v>
      </c>
      <c r="D29" s="378">
        <f>+'[2]VAC 04-99'!F1437</f>
        <v>379.3098</v>
      </c>
      <c r="E29" s="378">
        <f>+'[2]VAC 04-99'!G1437</f>
        <v>381.99400000000003</v>
      </c>
      <c r="F29" s="378">
        <f>+'[2]VAC 04-99'!H1437</f>
        <v>375.61400000000003</v>
      </c>
      <c r="G29" s="378">
        <f>+'[2]VAC 04-99'!I1437</f>
        <v>377.93899999999996</v>
      </c>
      <c r="H29" s="378">
        <f>+'[2]VAC 04-99'!J1437</f>
        <v>379.28800000000001</v>
      </c>
      <c r="I29" s="378">
        <f>+'[2]VAC 04-99'!K1437</f>
        <v>379.94909999999999</v>
      </c>
      <c r="J29" s="378">
        <f>+'[2]VAC 04-99'!L1437</f>
        <v>369.76959999999997</v>
      </c>
      <c r="K29" s="378">
        <f>+'[2]VAC 04-99'!M1437</f>
        <v>363.07089999999999</v>
      </c>
      <c r="L29" s="378">
        <f>+'[2]VAC 04-99'!N1437</f>
        <v>362.1003</v>
      </c>
      <c r="M29" s="378">
        <f>+'[2]VAC 04-99'!O1437</f>
        <v>369.15093999999999</v>
      </c>
      <c r="N29" s="378">
        <f>+'[2]VAC 04-99'!P1437</f>
        <v>364.73820000000001</v>
      </c>
      <c r="O29" s="182"/>
      <c r="P29" s="182"/>
      <c r="Q29" s="182"/>
      <c r="R29" s="241"/>
      <c r="S29" s="182"/>
    </row>
    <row r="30" spans="1:19" ht="13" customHeight="1">
      <c r="A30" s="236" t="s">
        <v>100</v>
      </c>
      <c r="B30" s="840">
        <f t="shared" si="0"/>
        <v>2310.0124000000005</v>
      </c>
      <c r="C30" s="378">
        <f>+'[2]VAC 04-99'!E1440</f>
        <v>192.8458</v>
      </c>
      <c r="D30" s="378">
        <f>+'[2]VAC 04-99'!F1440</f>
        <v>193.61240000000001</v>
      </c>
      <c r="E30" s="378">
        <f>+'[2]VAC 04-99'!G1440</f>
        <v>195.42699999999999</v>
      </c>
      <c r="F30" s="378">
        <f>+'[2]VAC 04-99'!H1440</f>
        <v>193.14699999999999</v>
      </c>
      <c r="G30" s="378">
        <f>+'[2]VAC 04-99'!I1440</f>
        <v>193.471</v>
      </c>
      <c r="H30" s="378">
        <f>+'[2]VAC 04-99'!J1440</f>
        <v>193.64099999999999</v>
      </c>
      <c r="I30" s="378">
        <f>+'[2]VAC 04-99'!K1440</f>
        <v>193.476</v>
      </c>
      <c r="J30" s="378">
        <f>+'[2]VAC 04-99'!L1440</f>
        <v>190.37209999999999</v>
      </c>
      <c r="K30" s="378">
        <f>+'[2]VAC 04-99'!M1440</f>
        <v>186.63200000000001</v>
      </c>
      <c r="L30" s="378">
        <f>+'[2]VAC 04-99'!N1440</f>
        <v>187.63140000000001</v>
      </c>
      <c r="M30" s="378">
        <f>+'[2]VAC 04-99'!O1440</f>
        <v>195.36969999999999</v>
      </c>
      <c r="N30" s="378">
        <f>+'[2]VAC 04-99'!P1440</f>
        <v>194.387</v>
      </c>
      <c r="O30" s="182"/>
      <c r="P30" s="182"/>
      <c r="Q30" s="182"/>
      <c r="R30" s="241"/>
      <c r="S30" s="182"/>
    </row>
    <row r="31" spans="1:19" ht="13" customHeight="1">
      <c r="A31" s="236" t="s">
        <v>101</v>
      </c>
      <c r="B31" s="840">
        <f t="shared" si="0"/>
        <v>2174.3212400000002</v>
      </c>
      <c r="C31" s="378">
        <f>+'[2]VAC 04-99'!E1443</f>
        <v>188.56399999999999</v>
      </c>
      <c r="D31" s="378">
        <f>+'[2]VAC 04-99'!F1443</f>
        <v>185.69739999999999</v>
      </c>
      <c r="E31" s="378">
        <f>+'[2]VAC 04-99'!G1443</f>
        <v>186.56700000000001</v>
      </c>
      <c r="F31" s="378">
        <f>+'[2]VAC 04-99'!H1443</f>
        <v>182.46700000000001</v>
      </c>
      <c r="G31" s="378">
        <f>+'[2]VAC 04-99'!I1443</f>
        <v>184.46799999999999</v>
      </c>
      <c r="H31" s="378">
        <f>+'[2]VAC 04-99'!J1443</f>
        <v>185.64699999999999</v>
      </c>
      <c r="I31" s="378">
        <f>+'[2]VAC 04-99'!K1443</f>
        <v>186.47309999999999</v>
      </c>
      <c r="J31" s="378">
        <f>+'[2]VAC 04-99'!L1443</f>
        <v>179.39750000000001</v>
      </c>
      <c r="K31" s="378">
        <f>+'[2]VAC 04-99'!M1443</f>
        <v>176.43889999999999</v>
      </c>
      <c r="L31" s="378">
        <f>+'[2]VAC 04-99'!N1443</f>
        <v>174.46889999999999</v>
      </c>
      <c r="M31" s="378">
        <f>+'[2]VAC 04-99'!O1443</f>
        <v>173.78124</v>
      </c>
      <c r="N31" s="378">
        <f>+'[2]VAC 04-99'!P1443</f>
        <v>170.35120000000001</v>
      </c>
      <c r="O31" s="182"/>
      <c r="P31" s="182"/>
      <c r="Q31" s="182"/>
      <c r="R31" s="241"/>
      <c r="S31" s="182"/>
    </row>
    <row r="32" spans="1:19" ht="13" customHeight="1">
      <c r="A32" s="234" t="s">
        <v>44</v>
      </c>
      <c r="B32" s="840">
        <f t="shared" si="0"/>
        <v>11741.259269999997</v>
      </c>
      <c r="C32" s="378">
        <f>+'[2]VAC 04-99'!E1446</f>
        <v>784.85430000000008</v>
      </c>
      <c r="D32" s="378">
        <f>+'[2]VAC 04-99'!F1446</f>
        <v>892.38015000000019</v>
      </c>
      <c r="E32" s="378">
        <f>+'[2]VAC 04-99'!G1446</f>
        <v>990.5066999999998</v>
      </c>
      <c r="F32" s="378">
        <f>+'[2]VAC 04-99'!H1446</f>
        <v>1076.7935999999995</v>
      </c>
      <c r="G32" s="378">
        <f>+'[2]VAC 04-99'!I1446</f>
        <v>1158.6052499999996</v>
      </c>
      <c r="H32" s="378">
        <f>+'[2]VAC 04-99'!J1446</f>
        <v>1244.9507999999994</v>
      </c>
      <c r="I32" s="378">
        <f>+'[2]VAC 04-99'!K1446</f>
        <v>1162.0656000000001</v>
      </c>
      <c r="J32" s="378">
        <f>+'[2]VAC 04-99'!L1446</f>
        <v>1062.8858999999993</v>
      </c>
      <c r="K32" s="378">
        <f>+'[2]VAC 04-99'!M1446</f>
        <v>963.18855000000008</v>
      </c>
      <c r="L32" s="378">
        <f>+'[2]VAC 04-99'!N1446</f>
        <v>876.77415000000019</v>
      </c>
      <c r="M32" s="378">
        <f>+'[2]VAC 04-99'!O1446</f>
        <v>792.32937000000004</v>
      </c>
      <c r="N32" s="378">
        <f>+'[2]VAC 04-99'!P1446</f>
        <v>735.92490000000032</v>
      </c>
      <c r="O32" s="182"/>
      <c r="P32" s="182"/>
      <c r="Q32" s="182"/>
      <c r="R32" s="241"/>
      <c r="S32" s="182"/>
    </row>
    <row r="33" spans="1:19" ht="13" customHeight="1">
      <c r="A33" s="234" t="s">
        <v>45</v>
      </c>
      <c r="B33" s="840">
        <f t="shared" si="0"/>
        <v>21339.691500000001</v>
      </c>
      <c r="C33" s="378">
        <f>+'[2]VAC 04-99'!E1449</f>
        <v>1307.2574999999999</v>
      </c>
      <c r="D33" s="378">
        <f>+'[2]VAC 04-99'!F1449</f>
        <v>1559.165</v>
      </c>
      <c r="E33" s="378">
        <f>+'[2]VAC 04-99'!G1449</f>
        <v>1719.5999999999997</v>
      </c>
      <c r="F33" s="378">
        <f>+'[2]VAC 04-99'!H1449</f>
        <v>2303.9049999999997</v>
      </c>
      <c r="G33" s="378">
        <f>+'[2]VAC 04-99'!I1449</f>
        <v>2323.42</v>
      </c>
      <c r="H33" s="378">
        <f>+'[2]VAC 04-99'!J1449</f>
        <v>2334.9949999999999</v>
      </c>
      <c r="I33" s="378">
        <f>+'[2]VAC 04-99'!K1449</f>
        <v>2079.4900000000002</v>
      </c>
      <c r="J33" s="378">
        <f>+'[2]VAC 04-99'!L1449</f>
        <v>1857.7899999999997</v>
      </c>
      <c r="K33" s="378">
        <f>+'[2]VAC 04-99'!M1449</f>
        <v>1615.79</v>
      </c>
      <c r="L33" s="378">
        <f>+'[2]VAC 04-99'!N1449</f>
        <v>1450.9299999999998</v>
      </c>
      <c r="M33" s="378">
        <f>+'[2]VAC 04-99'!O1449</f>
        <v>1429.2189999999998</v>
      </c>
      <c r="N33" s="378">
        <f>+'[2]VAC 04-99'!P1449</f>
        <v>1358.1300000000003</v>
      </c>
      <c r="O33" s="182"/>
      <c r="P33" s="182"/>
      <c r="Q33" s="182"/>
      <c r="R33" s="241"/>
      <c r="S33" s="182"/>
    </row>
    <row r="34" spans="1:19" ht="13" customHeight="1">
      <c r="A34" s="184" t="s">
        <v>46</v>
      </c>
      <c r="B34" s="840">
        <f t="shared" si="0"/>
        <v>5765.448714000001</v>
      </c>
      <c r="C34" s="378">
        <f>+'[2]VAC 04-99'!E1452</f>
        <v>490.63580999999999</v>
      </c>
      <c r="D34" s="378">
        <f>+'[2]VAC 04-99'!F1452</f>
        <v>484.66574999999978</v>
      </c>
      <c r="E34" s="378">
        <f>+'[2]VAC 04-99'!G1452</f>
        <v>482.25752999999997</v>
      </c>
      <c r="F34" s="378">
        <f>+'[2]VAC 04-99'!H1452</f>
        <v>468.49721999999997</v>
      </c>
      <c r="G34" s="378">
        <f>+'[2]VAC 04-99'!I1452</f>
        <v>484.60454999999996</v>
      </c>
      <c r="H34" s="378">
        <f>+'[2]VAC 04-99'!J1452</f>
        <v>479.52189000000016</v>
      </c>
      <c r="I34" s="378">
        <f>+'[2]VAC 04-99'!K1452</f>
        <v>457.36443000000014</v>
      </c>
      <c r="J34" s="378">
        <f>+'[2]VAC 04-99'!L1452</f>
        <v>474.77022000000017</v>
      </c>
      <c r="K34" s="378">
        <f>+'[2]VAC 04-99'!M1452</f>
        <v>471.93971999999991</v>
      </c>
      <c r="L34" s="378">
        <f>+'[2]VAC 04-99'!N1452</f>
        <v>473.63240999999982</v>
      </c>
      <c r="M34" s="378">
        <f>+'[2]VAC 04-99'!O1452</f>
        <v>473.63240999999982</v>
      </c>
      <c r="N34" s="378">
        <f>+'[2]VAC 04-99'!P1452</f>
        <v>523.92677400000014</v>
      </c>
      <c r="O34" s="182"/>
      <c r="P34" s="182"/>
      <c r="Q34" s="182"/>
      <c r="R34" s="241"/>
      <c r="S34" s="182"/>
    </row>
    <row r="35" spans="1:19" ht="13" customHeight="1">
      <c r="A35" s="184" t="s">
        <v>47</v>
      </c>
      <c r="B35" s="840">
        <f t="shared" si="0"/>
        <v>1512.8068800000001</v>
      </c>
      <c r="C35" s="378">
        <f>+'[2]VAC 04-99'!E1455</f>
        <v>147.82961999999998</v>
      </c>
      <c r="D35" s="378">
        <f>+'[2]VAC 04-99'!F1455</f>
        <v>141.84323999999998</v>
      </c>
      <c r="E35" s="378">
        <f>+'[2]VAC 04-99'!G1455</f>
        <v>134.16060000000004</v>
      </c>
      <c r="F35" s="378">
        <f>+'[2]VAC 04-99'!H1455</f>
        <v>101.90463</v>
      </c>
      <c r="G35" s="378">
        <f>+'[2]VAC 04-99'!I1455</f>
        <v>114.50979</v>
      </c>
      <c r="H35" s="378">
        <f>+'[2]VAC 04-99'!J1455</f>
        <v>102.83588999999999</v>
      </c>
      <c r="I35" s="378">
        <f>+'[2]VAC 04-99'!K1455</f>
        <v>102.12036000000001</v>
      </c>
      <c r="J35" s="378">
        <f>+'[2]VAC 04-99'!L1455</f>
        <v>116.95473000000004</v>
      </c>
      <c r="K35" s="378">
        <f>+'[2]VAC 04-99'!M1455</f>
        <v>115.55682000000002</v>
      </c>
      <c r="L35" s="378">
        <f>+'[2]VAC 04-99'!N1455</f>
        <v>129.76746</v>
      </c>
      <c r="M35" s="378">
        <f>+'[2]VAC 04-99'!O1455</f>
        <v>151.40421000000003</v>
      </c>
      <c r="N35" s="378">
        <f>+'[2]VAC 04-99'!P1455</f>
        <v>153.91953000000007</v>
      </c>
      <c r="O35" s="182"/>
      <c r="P35" s="182"/>
      <c r="Q35" s="182"/>
      <c r="R35" s="241"/>
      <c r="S35" s="182"/>
    </row>
    <row r="36" spans="1:19" ht="13" customHeight="1">
      <c r="A36" s="184" t="s">
        <v>48</v>
      </c>
      <c r="B36" s="840">
        <f t="shared" si="0"/>
        <v>2179.9009199999996</v>
      </c>
      <c r="C36" s="378">
        <f>+'[2]VAC 04-99'!E1458</f>
        <v>139.3725</v>
      </c>
      <c r="D36" s="378">
        <f>+'[2]VAC 04-99'!F1458</f>
        <v>144.79285999999999</v>
      </c>
      <c r="E36" s="378">
        <f>+'[2]VAC 04-99'!G1458</f>
        <v>148.55000000000001</v>
      </c>
      <c r="F36" s="378">
        <f>+'[2]VAC 04-99'!H1458</f>
        <v>175.82</v>
      </c>
      <c r="G36" s="378">
        <f>+'[2]VAC 04-99'!I1458</f>
        <v>161.34</v>
      </c>
      <c r="H36" s="378">
        <f>+'[2]VAC 04-99'!J1458</f>
        <v>196.2225</v>
      </c>
      <c r="I36" s="378">
        <f>+'[2]VAC 04-99'!K1458</f>
        <v>181.30500000000001</v>
      </c>
      <c r="J36" s="378">
        <f>+'[2]VAC 04-99'!L1458</f>
        <v>200.81555999999998</v>
      </c>
      <c r="K36" s="378">
        <f>+'[2]VAC 04-99'!M1458</f>
        <v>204.255</v>
      </c>
      <c r="L36" s="378">
        <f>+'[2]VAC 04-99'!N1458</f>
        <v>194.4375</v>
      </c>
      <c r="M36" s="378">
        <f>+'[2]VAC 04-99'!O1458</f>
        <v>197.37</v>
      </c>
      <c r="N36" s="378">
        <f>+'[2]VAC 04-99'!P1458</f>
        <v>235.62</v>
      </c>
      <c r="O36" s="182"/>
      <c r="P36" s="182"/>
      <c r="Q36" s="182"/>
      <c r="R36" s="241"/>
      <c r="S36" s="182"/>
    </row>
    <row r="37" spans="1:19" ht="13" customHeight="1" thickBot="1">
      <c r="A37" s="237" t="s">
        <v>49</v>
      </c>
      <c r="B37" s="848">
        <f t="shared" si="0"/>
        <v>2221.7814369000002</v>
      </c>
      <c r="C37" s="379">
        <f>+'[2]VAC 04-99'!E1461</f>
        <v>169.21999920000002</v>
      </c>
      <c r="D37" s="379">
        <f>+'[2]VAC 04-99'!F1461</f>
        <v>193.46499630000002</v>
      </c>
      <c r="E37" s="379">
        <f>+'[2]VAC 04-99'!G1461</f>
        <v>183.99999300000002</v>
      </c>
      <c r="F37" s="379">
        <f>+'[2]VAC 04-99'!H1461</f>
        <v>171.95999460000002</v>
      </c>
      <c r="G37" s="379">
        <f>+'[2]VAC 04-99'!I1461</f>
        <v>174.82699530000002</v>
      </c>
      <c r="H37" s="379">
        <f>+'[2]VAC 04-99'!J1461</f>
        <v>184.92999840000002</v>
      </c>
      <c r="I37" s="379">
        <f>+'[2]VAC 04-99'!K1461</f>
        <v>213.43999290000002</v>
      </c>
      <c r="J37" s="379">
        <f>+'[2]VAC 04-99'!L1461</f>
        <v>185.90000310000002</v>
      </c>
      <c r="K37" s="379">
        <f>+'[2]VAC 04-99'!M1461</f>
        <v>202.41999960000001</v>
      </c>
      <c r="L37" s="379">
        <f>+'[2]VAC 04-99'!N1461</f>
        <v>187.66999380000001</v>
      </c>
      <c r="M37" s="379">
        <f>+'[2]VAC 04-99'!O1461</f>
        <v>179.51946450000003</v>
      </c>
      <c r="N37" s="379">
        <f>+'[2]VAC 04-99'!P1461</f>
        <v>174.43000620000001</v>
      </c>
      <c r="O37" s="182"/>
      <c r="P37" s="182"/>
      <c r="Q37" s="182"/>
      <c r="R37" s="241"/>
      <c r="S37" s="182"/>
    </row>
    <row r="38" spans="1:19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9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9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9" ht="13" customHeight="1">
      <c r="A41" s="12"/>
    </row>
    <row r="42" spans="1:19" ht="13" customHeight="1">
      <c r="A42" s="114"/>
    </row>
    <row r="43" spans="1:19" ht="13" customHeight="1">
      <c r="A43" s="158"/>
    </row>
    <row r="44" spans="1:19" ht="13" customHeight="1">
      <c r="A44" s="30"/>
    </row>
    <row r="45" spans="1:19" ht="13" customHeight="1">
      <c r="A45" s="57"/>
    </row>
    <row r="46" spans="1:19" ht="13" customHeight="1">
      <c r="A46" s="30"/>
    </row>
    <row r="47" spans="1:19" ht="13" customHeight="1">
      <c r="A47" s="114"/>
    </row>
    <row r="48" spans="1:19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2">
    <tabColor theme="9" tint="0.59999389629810485"/>
  </sheetPr>
  <dimension ref="A4:AF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8" customWidth="1"/>
    <col min="3" max="14" width="9" style="188" customWidth="1"/>
    <col min="15" max="16384" width="7" style="180"/>
  </cols>
  <sheetData>
    <row r="4" spans="1:32" ht="13" customHeight="1">
      <c r="A4" s="367" t="s">
        <v>579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</row>
    <row r="5" spans="1:32" ht="13" customHeight="1">
      <c r="A5" s="370" t="s">
        <v>630</v>
      </c>
      <c r="B5" s="363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</row>
    <row r="6" spans="1:32" ht="5" customHeight="1" thickBot="1"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</row>
    <row r="7" spans="1:32" ht="15" customHeight="1">
      <c r="A7" s="797" t="s">
        <v>18</v>
      </c>
      <c r="B7" s="799" t="s">
        <v>106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  <c r="P7" s="234"/>
      <c r="Q7" s="241"/>
      <c r="R7" s="241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241"/>
      <c r="AF7" s="182"/>
    </row>
    <row r="8" spans="1:32" ht="15" customHeight="1">
      <c r="A8" s="807" t="s">
        <v>90</v>
      </c>
      <c r="B8" s="813">
        <f>('C-60'!B8/'C-59'!B8)*1000</f>
        <v>145.75039632378494</v>
      </c>
      <c r="C8" s="813">
        <f>('C-60'!C8/'C-59'!C8)*1000</f>
        <v>144.90267881076338</v>
      </c>
      <c r="D8" s="813">
        <f>('C-60'!D8/'C-59'!D8)*1000</f>
        <v>145.63344553738725</v>
      </c>
      <c r="E8" s="813">
        <f>('C-60'!E8/'C-59'!E8)*1000</f>
        <v>145.69967889809109</v>
      </c>
      <c r="F8" s="813">
        <f>('C-60'!F8/'C-59'!F8)*1000</f>
        <v>146.28720611981453</v>
      </c>
      <c r="G8" s="813">
        <f>('C-60'!G8/'C-59'!G8)*1000</f>
        <v>146.28818020730378</v>
      </c>
      <c r="H8" s="813">
        <f>('C-60'!H8/'C-59'!H8)*1000</f>
        <v>145.75657963380166</v>
      </c>
      <c r="I8" s="813">
        <f>('C-60'!I8/'C-59'!I8)*1000</f>
        <v>146.66223541380197</v>
      </c>
      <c r="J8" s="813">
        <f>('C-60'!J8/'C-59'!J8)*1000</f>
        <v>146.14470883392869</v>
      </c>
      <c r="K8" s="813">
        <f>('C-60'!K8/'C-59'!K8)*1000</f>
        <v>144.00024924538775</v>
      </c>
      <c r="L8" s="813">
        <f>('C-60'!L8/'C-59'!L8)*1000</f>
        <v>145.75812064638265</v>
      </c>
      <c r="M8" s="813">
        <f>('C-60'!M8/'C-59'!M8)*1000</f>
        <v>145.7378634371735</v>
      </c>
      <c r="N8" s="813">
        <f>('C-60'!N8/'C-59'!N8)*1000</f>
        <v>145.95051550156913</v>
      </c>
      <c r="P8" s="234"/>
      <c r="Q8" s="241"/>
      <c r="R8" s="241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241"/>
      <c r="AF8" s="182"/>
    </row>
    <row r="9" spans="1:32" ht="13" customHeight="1">
      <c r="A9" s="234" t="s">
        <v>21</v>
      </c>
      <c r="B9" s="845">
        <f>('C-60'!B9/'C-59'!B9)*1000</f>
        <v>151.35498091603054</v>
      </c>
      <c r="C9" s="384">
        <f>('C-60'!C9/'C-59'!C9)*1000</f>
        <v>146.54304207119739</v>
      </c>
      <c r="D9" s="384">
        <f>('C-60'!D9/'C-59'!D9)*1000</f>
        <v>156.64913494809687</v>
      </c>
      <c r="E9" s="384">
        <f>('C-60'!E9/'C-59'!E9)*1000</f>
        <v>146.4128205128205</v>
      </c>
      <c r="F9" s="384">
        <f>('C-60'!F9/'C-59'!F9)*1000</f>
        <v>155.1687074829932</v>
      </c>
      <c r="G9" s="384">
        <f>('C-60'!G9/'C-59'!G9)*1000</f>
        <v>144.84831804281345</v>
      </c>
      <c r="H9" s="384">
        <f>('C-60'!H9/'C-59'!H9)*1000</f>
        <v>150.25164473684211</v>
      </c>
      <c r="I9" s="384">
        <f>('C-60'!I9/'C-59'!I9)*1000</f>
        <v>150.39540229885057</v>
      </c>
      <c r="J9" s="384">
        <f>('C-60'!J9/'C-59'!J9)*1000</f>
        <v>148.70719696969695</v>
      </c>
      <c r="K9" s="384">
        <f>('C-60'!K9/'C-59'!K9)*1000</f>
        <v>153.37110759493669</v>
      </c>
      <c r="L9" s="384">
        <f>('C-60'!L9/'C-59'!L9)*1000</f>
        <v>156.86402640264026</v>
      </c>
      <c r="M9" s="384">
        <f>('C-60'!M9/'C-59'!M9)*1000</f>
        <v>153.05602240896357</v>
      </c>
      <c r="N9" s="384">
        <f>('C-60'!N9/'C-59'!N9)*1000</f>
        <v>153.99518072289158</v>
      </c>
      <c r="P9" s="234"/>
      <c r="Q9" s="241"/>
      <c r="R9" s="241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241"/>
      <c r="AF9" s="182"/>
    </row>
    <row r="10" spans="1:32" ht="13" customHeight="1">
      <c r="A10" s="234" t="s">
        <v>22</v>
      </c>
      <c r="B10" s="845">
        <f>('C-60'!B10/'C-59'!B10)*1000</f>
        <v>153.65081657020963</v>
      </c>
      <c r="C10" s="384">
        <f>('C-60'!C10/'C-59'!C10)*1000</f>
        <v>148.04657975148538</v>
      </c>
      <c r="D10" s="384">
        <f>('C-60'!D10/'C-59'!D10)*1000</f>
        <v>156.61296841284368</v>
      </c>
      <c r="E10" s="384">
        <f>('C-60'!E10/'C-59'!E10)*1000</f>
        <v>161.157121182396</v>
      </c>
      <c r="F10" s="384">
        <f>('C-60'!F10/'C-59'!F10)*1000</f>
        <v>151.90562719518351</v>
      </c>
      <c r="G10" s="384">
        <f>('C-60'!G10/'C-59'!G10)*1000</f>
        <v>149.95789010524496</v>
      </c>
      <c r="H10" s="384">
        <f>('C-60'!H10/'C-59'!H10)*1000</f>
        <v>143.54363090291622</v>
      </c>
      <c r="I10" s="384">
        <f>('C-60'!I10/'C-59'!I10)*1000</f>
        <v>145.14973436614591</v>
      </c>
      <c r="J10" s="384">
        <f>('C-60'!J10/'C-59'!J10)*1000</f>
        <v>158.42615797968057</v>
      </c>
      <c r="K10" s="384">
        <f>('C-60'!K10/'C-59'!K10)*1000</f>
        <v>163.33736754877526</v>
      </c>
      <c r="L10" s="384">
        <f>('C-60'!L10/'C-59'!L10)*1000</f>
        <v>151.22506091391105</v>
      </c>
      <c r="M10" s="384">
        <f>('C-60'!M10/'C-59'!M10)*1000</f>
        <v>155.4412889789493</v>
      </c>
      <c r="N10" s="384">
        <f>('C-60'!N10/'C-59'!N10)*1000</f>
        <v>159.98693117849729</v>
      </c>
      <c r="P10" s="234"/>
      <c r="Q10" s="241"/>
      <c r="R10" s="241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241"/>
      <c r="AF10" s="182"/>
    </row>
    <row r="11" spans="1:32" ht="13" customHeight="1">
      <c r="A11" s="234" t="s">
        <v>23</v>
      </c>
      <c r="B11" s="845">
        <f>('C-60'!B11/'C-59'!B11)*1000</f>
        <v>146.98514724444505</v>
      </c>
      <c r="C11" s="384">
        <f>('C-60'!C11/'C-59'!C11)*1000</f>
        <v>138.35852189250565</v>
      </c>
      <c r="D11" s="384">
        <f>('C-60'!D11/'C-59'!D11)*1000</f>
        <v>138.34112086232642</v>
      </c>
      <c r="E11" s="384">
        <f>('C-60'!E11/'C-59'!E11)*1000</f>
        <v>140.83164589433122</v>
      </c>
      <c r="F11" s="384">
        <f>('C-60'!F11/'C-59'!F11)*1000</f>
        <v>145.0913327258119</v>
      </c>
      <c r="G11" s="384">
        <f>('C-60'!G11/'C-59'!G11)*1000</f>
        <v>152.87069922308547</v>
      </c>
      <c r="H11" s="384">
        <f>('C-60'!H11/'C-59'!H11)*1000</f>
        <v>151.62908524024277</v>
      </c>
      <c r="I11" s="384">
        <f>('C-60'!I11/'C-59'!I11)*1000</f>
        <v>149.16878594620957</v>
      </c>
      <c r="J11" s="384">
        <f>('C-60'!J11/'C-59'!J11)*1000</f>
        <v>155.48569384835477</v>
      </c>
      <c r="K11" s="384">
        <f>('C-60'!K11/'C-59'!K11)*1000</f>
        <v>150.46639231824415</v>
      </c>
      <c r="L11" s="384">
        <f>('C-60'!L11/'C-59'!L11)*1000</f>
        <v>153.87367318435756</v>
      </c>
      <c r="M11" s="384">
        <f>('C-60'!M11/'C-59'!M11)*1000</f>
        <v>149.55441274054414</v>
      </c>
      <c r="N11" s="384">
        <f>('C-60'!N11/'C-59'!N11)*1000</f>
        <v>146.211975308642</v>
      </c>
      <c r="P11" s="234"/>
      <c r="Q11" s="241"/>
      <c r="R11" s="241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241"/>
      <c r="AF11" s="182"/>
    </row>
    <row r="12" spans="1:32" ht="13" customHeight="1">
      <c r="A12" s="184" t="s">
        <v>24</v>
      </c>
      <c r="B12" s="845">
        <f>('C-60'!B12/'C-59'!B12)*1000</f>
        <v>141.78799127668645</v>
      </c>
      <c r="C12" s="384">
        <f>('C-60'!C12/'C-59'!C12)*1000</f>
        <v>144.16351062001226</v>
      </c>
      <c r="D12" s="384">
        <f>('C-60'!D12/'C-59'!D12)*1000</f>
        <v>143.44481145833331</v>
      </c>
      <c r="E12" s="384">
        <f>('C-60'!E12/'C-59'!E12)*1000</f>
        <v>141.40700845700346</v>
      </c>
      <c r="F12" s="384">
        <f>('C-60'!F12/'C-59'!F12)*1000</f>
        <v>140.67241335616441</v>
      </c>
      <c r="G12" s="384">
        <f>('C-60'!G12/'C-59'!G12)*1000</f>
        <v>138.14106620689651</v>
      </c>
      <c r="H12" s="384">
        <f>('C-60'!H12/'C-59'!H12)*1000</f>
        <v>138.72546472233324</v>
      </c>
      <c r="I12" s="384">
        <f>('C-60'!I12/'C-59'!I12)*1000</f>
        <v>140.3558186072423</v>
      </c>
      <c r="J12" s="384">
        <f>('C-60'!J12/'C-59'!J12)*1000</f>
        <v>140.71430377969764</v>
      </c>
      <c r="K12" s="384">
        <f>('C-60'!K12/'C-59'!K12)*1000</f>
        <v>140.69932302669486</v>
      </c>
      <c r="L12" s="384">
        <f>('C-60'!L12/'C-59'!L12)*1000</f>
        <v>144.43129604810994</v>
      </c>
      <c r="M12" s="384">
        <f>('C-60'!M12/'C-59'!M12)*1000</f>
        <v>143.24107453823237</v>
      </c>
      <c r="N12" s="384">
        <f>('C-60'!N12/'C-59'!N12)*1000</f>
        <v>145.65372282893409</v>
      </c>
      <c r="P12" s="234"/>
      <c r="Q12" s="241"/>
      <c r="R12" s="241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241"/>
      <c r="AF12" s="182"/>
    </row>
    <row r="13" spans="1:32" ht="13" customHeight="1">
      <c r="A13" s="234" t="s">
        <v>25</v>
      </c>
      <c r="B13" s="845">
        <f>('C-60'!B13/'C-59'!B13)*1000</f>
        <v>131.40200687197813</v>
      </c>
      <c r="C13" s="384">
        <f>('C-60'!C13/'C-59'!C13)*1000</f>
        <v>127.73488228171666</v>
      </c>
      <c r="D13" s="384">
        <f>('C-60'!D13/'C-59'!D13)*1000</f>
        <v>129.42285655532282</v>
      </c>
      <c r="E13" s="384">
        <f>('C-60'!E13/'C-59'!E13)*1000</f>
        <v>131.6650580161313</v>
      </c>
      <c r="F13" s="384">
        <f>('C-60'!F13/'C-59'!F13)*1000</f>
        <v>130.48171181156908</v>
      </c>
      <c r="G13" s="384">
        <f>('C-60'!G13/'C-59'!G13)*1000</f>
        <v>130.95736253177427</v>
      </c>
      <c r="H13" s="384">
        <f>('C-60'!H13/'C-59'!H13)*1000</f>
        <v>132.8612983706721</v>
      </c>
      <c r="I13" s="384">
        <f>('C-60'!I13/'C-59'!I13)*1000</f>
        <v>140.23102283290299</v>
      </c>
      <c r="J13" s="384">
        <f>('C-60'!J13/'C-59'!J13)*1000</f>
        <v>136.17182293306465</v>
      </c>
      <c r="K13" s="384">
        <f>('C-60'!K13/'C-59'!K13)*1000</f>
        <v>120.30996128597879</v>
      </c>
      <c r="L13" s="384">
        <f>('C-60'!L13/'C-59'!L13)*1000</f>
        <v>133.60116884916511</v>
      </c>
      <c r="M13" s="384">
        <f>('C-60'!M13/'C-59'!M13)*1000</f>
        <v>132.1702070750647</v>
      </c>
      <c r="N13" s="384">
        <f>('C-60'!N13/'C-59'!N13)*1000</f>
        <v>132.35500142964378</v>
      </c>
      <c r="P13" s="234"/>
      <c r="Q13" s="241"/>
      <c r="R13" s="241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241"/>
      <c r="AF13" s="182"/>
    </row>
    <row r="14" spans="1:32" ht="13" customHeight="1">
      <c r="A14" s="236" t="s">
        <v>97</v>
      </c>
      <c r="B14" s="845">
        <f>('C-60'!B14/'C-59'!B14)*1000</f>
        <v>121.61226142127767</v>
      </c>
      <c r="C14" s="384">
        <f>('C-60'!C14/'C-59'!C14)*1000</f>
        <v>122.13268393393392</v>
      </c>
      <c r="D14" s="384">
        <f>('C-60'!D14/'C-59'!D14)*1000</f>
        <v>123.77137866133398</v>
      </c>
      <c r="E14" s="384">
        <f>('C-60'!E14/'C-59'!E14)*1000</f>
        <v>122.5869185403612</v>
      </c>
      <c r="F14" s="384">
        <f>('C-60'!F14/'C-59'!F14)*1000</f>
        <v>122.15625797872342</v>
      </c>
      <c r="G14" s="384">
        <f>('C-60'!G14/'C-59'!G14)*1000</f>
        <v>122.54965001268071</v>
      </c>
      <c r="H14" s="384">
        <f>('C-60'!H14/'C-59'!H14)*1000</f>
        <v>121.762196717412</v>
      </c>
      <c r="I14" s="384">
        <f>('C-60'!I14/'C-59'!I14)*1000</f>
        <v>137.76957035445758</v>
      </c>
      <c r="J14" s="384">
        <f>('C-60'!J14/'C-59'!J14)*1000</f>
        <v>128.30891681755244</v>
      </c>
      <c r="K14" s="384">
        <f>('C-60'!K14/'C-59'!K14)*1000</f>
        <v>101.11372266814283</v>
      </c>
      <c r="L14" s="384">
        <f>('C-60'!L14/'C-59'!L14)*1000</f>
        <v>124.24759870469546</v>
      </c>
      <c r="M14" s="384">
        <f>('C-60'!M14/'C-59'!M14)*1000</f>
        <v>117.48529067641681</v>
      </c>
      <c r="N14" s="384">
        <f>('C-60'!N14/'C-59'!N14)*1000</f>
        <v>118.98346202847408</v>
      </c>
      <c r="P14" s="234"/>
      <c r="Q14" s="241"/>
      <c r="R14" s="241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241"/>
      <c r="AF14" s="182"/>
    </row>
    <row r="15" spans="1:32" ht="13" customHeight="1">
      <c r="A15" s="236" t="s">
        <v>98</v>
      </c>
      <c r="B15" s="845">
        <f>('C-60'!B15/'C-59'!B15)*1000</f>
        <v>137.12040366441661</v>
      </c>
      <c r="C15" s="384">
        <f>('C-60'!C15/'C-59'!C15)*1000</f>
        <v>125.7838008565311</v>
      </c>
      <c r="D15" s="384">
        <f>('C-60'!D15/'C-59'!D15)*1000</f>
        <v>128.35339400428268</v>
      </c>
      <c r="E15" s="384">
        <f>('C-60'!E15/'C-59'!E15)*1000</f>
        <v>139.49999999999997</v>
      </c>
      <c r="F15" s="384">
        <f>('C-60'!F15/'C-59'!F15)*1000</f>
        <v>132.68675668979185</v>
      </c>
      <c r="G15" s="384">
        <f>('C-60'!G15/'C-59'!G15)*1000</f>
        <v>131.51241234840131</v>
      </c>
      <c r="H15" s="384">
        <f>('C-60'!H15/'C-59'!H15)*1000</f>
        <v>135.7023847102343</v>
      </c>
      <c r="I15" s="384">
        <f>('C-60'!I15/'C-59'!I15)*1000</f>
        <v>138.09596049847167</v>
      </c>
      <c r="J15" s="384">
        <f>('C-60'!J15/'C-59'!J15)*1000</f>
        <v>142.72723214285713</v>
      </c>
      <c r="K15" s="384">
        <f>('C-60'!K15/'C-59'!K15)*1000</f>
        <v>147.40289004780533</v>
      </c>
      <c r="L15" s="384">
        <f>('C-60'!L15/'C-59'!L15)*1000</f>
        <v>138.62778317938745</v>
      </c>
      <c r="M15" s="384">
        <f>('C-60'!M15/'C-59'!M15)*1000</f>
        <v>143.27899106002553</v>
      </c>
      <c r="N15" s="384">
        <f>('C-60'!N15/'C-59'!N15)*1000</f>
        <v>142.86870427189049</v>
      </c>
      <c r="P15" s="234"/>
      <c r="Q15" s="241"/>
      <c r="R15" s="241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241"/>
      <c r="AF15" s="182"/>
    </row>
    <row r="16" spans="1:32" ht="13" customHeight="1">
      <c r="A16" s="236" t="s">
        <v>99</v>
      </c>
      <c r="B16" s="845">
        <f>('C-60'!B16/'C-59'!B16)*1000</f>
        <v>154.72656144162943</v>
      </c>
      <c r="C16" s="384">
        <f>('C-60'!C16/'C-59'!C16)*1000</f>
        <v>152.18330308529946</v>
      </c>
      <c r="D16" s="384">
        <f>('C-60'!D16/'C-59'!D16)*1000</f>
        <v>151.61060910307899</v>
      </c>
      <c r="E16" s="384">
        <f>('C-60'!E16/'C-59'!E16)*1000</f>
        <v>152.64924279433316</v>
      </c>
      <c r="F16" s="384">
        <f>('C-60'!F16/'C-59'!F16)*1000</f>
        <v>149.13674887113581</v>
      </c>
      <c r="G16" s="384">
        <f>('C-60'!G16/'C-59'!G16)*1000</f>
        <v>150.19901260935143</v>
      </c>
      <c r="H16" s="384">
        <f>('C-60'!H16/'C-59'!H16)*1000</f>
        <v>158.03847337642352</v>
      </c>
      <c r="I16" s="384">
        <f>('C-60'!I16/'C-59'!I16)*1000</f>
        <v>152.06844150943397</v>
      </c>
      <c r="J16" s="384">
        <f>('C-60'!J16/'C-59'!J16)*1000</f>
        <v>155.43743902439024</v>
      </c>
      <c r="K16" s="384">
        <f>('C-60'!K16/'C-59'!K16)*1000</f>
        <v>155.31683459277917</v>
      </c>
      <c r="L16" s="384">
        <f>('C-60'!L16/'C-59'!L16)*1000</f>
        <v>157.36550218340611</v>
      </c>
      <c r="M16" s="384">
        <f>('C-60'!M16/'C-59'!M16)*1000</f>
        <v>163.73243992606285</v>
      </c>
      <c r="N16" s="384">
        <f>('C-60'!N16/'C-59'!N16)*1000</f>
        <v>162.06884947703503</v>
      </c>
      <c r="P16" s="234"/>
      <c r="Q16" s="241"/>
      <c r="R16" s="241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241"/>
      <c r="AF16" s="182"/>
    </row>
    <row r="17" spans="1:32" ht="13" customHeight="1">
      <c r="A17" s="234" t="s">
        <v>29</v>
      </c>
      <c r="B17" s="845">
        <f>('C-60'!B17/'C-59'!B17)*1000</f>
        <v>144.60562617739399</v>
      </c>
      <c r="C17" s="384">
        <f>('C-60'!C17/'C-59'!C17)*1000</f>
        <v>145.0303536429484</v>
      </c>
      <c r="D17" s="384">
        <f>('C-60'!D17/'C-59'!D17)*1000</f>
        <v>147.51694679150484</v>
      </c>
      <c r="E17" s="384">
        <f>('C-60'!E17/'C-59'!E17)*1000</f>
        <v>145.25586388749366</v>
      </c>
      <c r="F17" s="384">
        <f>('C-60'!F17/'C-59'!F17)*1000</f>
        <v>143.48552960800663</v>
      </c>
      <c r="G17" s="384">
        <f>('C-60'!G17/'C-59'!G17)*1000</f>
        <v>144.72149718272058</v>
      </c>
      <c r="H17" s="384">
        <f>('C-60'!H17/'C-59'!H17)*1000</f>
        <v>144.58162120031173</v>
      </c>
      <c r="I17" s="384">
        <f>('C-60'!I17/'C-59'!I17)*1000</f>
        <v>144.45738281249993</v>
      </c>
      <c r="J17" s="384">
        <f>('C-60'!J17/'C-59'!J17)*1000</f>
        <v>143.20564520048589</v>
      </c>
      <c r="K17" s="384">
        <f>('C-60'!K17/'C-59'!K17)*1000</f>
        <v>144.02808934707889</v>
      </c>
      <c r="L17" s="384">
        <f>('C-60'!L17/'C-59'!L17)*1000</f>
        <v>143.61088968771057</v>
      </c>
      <c r="M17" s="384">
        <f>('C-60'!M17/'C-59'!M17)*1000</f>
        <v>143.46875486381313</v>
      </c>
      <c r="N17" s="384">
        <f>('C-60'!N17/'C-59'!N17)*1000</f>
        <v>145.52679330708656</v>
      </c>
      <c r="P17" s="234"/>
      <c r="Q17" s="241"/>
      <c r="R17" s="241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241"/>
      <c r="AF17" s="182"/>
    </row>
    <row r="18" spans="1:32" ht="13" customHeight="1">
      <c r="A18" s="184" t="s">
        <v>30</v>
      </c>
      <c r="B18" s="845">
        <f>('C-60'!B18/'C-59'!B18)*1000</f>
        <v>138.09480438210443</v>
      </c>
      <c r="C18" s="384">
        <f>('C-60'!C18/'C-59'!C18)*1000</f>
        <v>147.17400435636495</v>
      </c>
      <c r="D18" s="384">
        <f>('C-60'!D18/'C-59'!D18)*1000</f>
        <v>145.37950600801071</v>
      </c>
      <c r="E18" s="384">
        <f>('C-60'!E18/'C-59'!E18)*1000</f>
        <v>141.256</v>
      </c>
      <c r="F18" s="384">
        <f>('C-60'!F18/'C-59'!F18)*1000</f>
        <v>140.71209999999999</v>
      </c>
      <c r="G18" s="384">
        <f>('C-60'!G18/'C-59'!G18)*1000</f>
        <v>138.52690446316544</v>
      </c>
      <c r="H18" s="384">
        <f>('C-60'!H18/'C-59'!H18)*1000</f>
        <v>142.98041115879801</v>
      </c>
      <c r="I18" s="384">
        <f>('C-60'!I18/'C-59'!I18)*1000</f>
        <v>131.119804111587</v>
      </c>
      <c r="J18" s="384">
        <f>('C-60'!J18/'C-59'!J18)*1000</f>
        <v>131.31962616822429</v>
      </c>
      <c r="K18" s="384">
        <f>('C-60'!K18/'C-59'!K18)*1000</f>
        <v>133.81</v>
      </c>
      <c r="L18" s="384">
        <f>('C-60'!L18/'C-59'!L18)*1000</f>
        <v>133.05155640373201</v>
      </c>
      <c r="M18" s="384">
        <f>('C-60'!M18/'C-59'!M18)*1000</f>
        <v>133.38420515563999</v>
      </c>
      <c r="N18" s="384">
        <f>('C-60'!N18/'C-59'!N18)*1000</f>
        <v>132.869</v>
      </c>
      <c r="P18" s="234"/>
      <c r="Q18" s="241"/>
      <c r="R18" s="241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241"/>
      <c r="AF18" s="182"/>
    </row>
    <row r="19" spans="1:32" ht="13" customHeight="1">
      <c r="A19" s="184" t="s">
        <v>31</v>
      </c>
      <c r="B19" s="845">
        <f>('C-60'!B19/'C-59'!B19)*1000</f>
        <v>193.01592621826234</v>
      </c>
      <c r="C19" s="384">
        <f>('C-60'!C19/'C-59'!C19)*1000</f>
        <v>195.20939812437203</v>
      </c>
      <c r="D19" s="384">
        <f>('C-60'!D19/'C-59'!D19)*1000</f>
        <v>195.49902423965241</v>
      </c>
      <c r="E19" s="384">
        <f>('C-60'!E19/'C-59'!E19)*1000</f>
        <v>195.93466815196999</v>
      </c>
      <c r="F19" s="384">
        <f>('C-60'!F19/'C-59'!F19)*1000</f>
        <v>195.13827309678129</v>
      </c>
      <c r="G19" s="384">
        <f>('C-60'!G19/'C-59'!G19)*1000</f>
        <v>192.34426135761942</v>
      </c>
      <c r="H19" s="384">
        <f>('C-60'!H19/'C-59'!H19)*1000</f>
        <v>188.86750350782518</v>
      </c>
      <c r="I19" s="384">
        <f>('C-60'!I19/'C-59'!I19)*1000</f>
        <v>191.38157894736844</v>
      </c>
      <c r="J19" s="384">
        <f>('C-60'!J19/'C-59'!J19)*1000</f>
        <v>187.35087701266858</v>
      </c>
      <c r="K19" s="384">
        <f>('C-60'!K19/'C-59'!K19)*1000</f>
        <v>192.70770653594769</v>
      </c>
      <c r="L19" s="384">
        <f>('C-60'!L19/'C-59'!L19)*1000</f>
        <v>191.42237490283179</v>
      </c>
      <c r="M19" s="384">
        <f>('C-60'!M19/'C-59'!M19)*1000</f>
        <v>195.2330420051056</v>
      </c>
      <c r="N19" s="384">
        <f>('C-60'!N19/'C-59'!N19)*1000</f>
        <v>195.9483419140544</v>
      </c>
      <c r="P19" s="234"/>
      <c r="Q19" s="241"/>
      <c r="R19" s="241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241"/>
      <c r="AF19" s="182"/>
    </row>
    <row r="20" spans="1:32" ht="13" customHeight="1">
      <c r="A20" s="234" t="s">
        <v>32</v>
      </c>
      <c r="B20" s="845">
        <f>('C-60'!B20/'C-59'!B20)*1000</f>
        <v>132.02095655344647</v>
      </c>
      <c r="C20" s="384">
        <f>('C-60'!C20/'C-59'!C20)*1000</f>
        <v>134.84227773948999</v>
      </c>
      <c r="D20" s="384">
        <f>('C-60'!D20/'C-59'!D20)*1000</f>
        <v>133.49766891891895</v>
      </c>
      <c r="E20" s="384">
        <f>('C-60'!E20/'C-59'!E20)*1000</f>
        <v>131.19240000000002</v>
      </c>
      <c r="F20" s="384">
        <f>('C-60'!F20/'C-59'!F20)*1000</f>
        <v>131.58920577617332</v>
      </c>
      <c r="G20" s="384">
        <f>('C-60'!G20/'C-59'!G20)*1000</f>
        <v>132.05413451327433</v>
      </c>
      <c r="H20" s="384">
        <f>('C-60'!H20/'C-59'!H20)*1000</f>
        <v>133.16134304932737</v>
      </c>
      <c r="I20" s="384">
        <f>('C-60'!I20/'C-59'!I20)*1000</f>
        <v>134.00782654680063</v>
      </c>
      <c r="J20" s="384">
        <f>('C-60'!J20/'C-59'!J20)*1000</f>
        <v>135.49538665308208</v>
      </c>
      <c r="K20" s="384">
        <f>('C-60'!K20/'C-59'!K20)*1000</f>
        <v>133.83797608370705</v>
      </c>
      <c r="L20" s="384">
        <f>('C-60'!L20/'C-59'!L20)*1000</f>
        <v>126.53929596780434</v>
      </c>
      <c r="M20" s="384">
        <f>('C-60'!M20/'C-59'!M20)*1000</f>
        <v>126.67993035885387</v>
      </c>
      <c r="N20" s="384">
        <f>('C-60'!N20/'C-59'!N20)*1000</f>
        <v>129.96441122565867</v>
      </c>
      <c r="P20" s="234"/>
      <c r="Q20" s="241"/>
      <c r="R20" s="241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241"/>
      <c r="AF20" s="182"/>
    </row>
    <row r="21" spans="1:32" ht="13" customHeight="1">
      <c r="A21" s="234" t="s">
        <v>33</v>
      </c>
      <c r="B21" s="845">
        <f>('C-60'!B21/'C-59'!B21)*1000</f>
        <v>166.7014782515013</v>
      </c>
      <c r="C21" s="384">
        <f>('C-60'!C21/'C-59'!C21)*1000</f>
        <v>168.36307553788993</v>
      </c>
      <c r="D21" s="384">
        <f>('C-60'!D21/'C-59'!D21)*1000</f>
        <v>167.73007761620127</v>
      </c>
      <c r="E21" s="384">
        <f>('C-60'!E21/'C-59'!E21)*1000</f>
        <v>165.26702564102564</v>
      </c>
      <c r="F21" s="384">
        <f>('C-60'!F21/'C-59'!F21)*1000</f>
        <v>168.76850794381761</v>
      </c>
      <c r="G21" s="384">
        <f>('C-60'!G21/'C-59'!G21)*1000</f>
        <v>167.93148660916933</v>
      </c>
      <c r="H21" s="384">
        <f>('C-60'!H21/'C-59'!H21)*1000</f>
        <v>166.30344941816023</v>
      </c>
      <c r="I21" s="384">
        <f>('C-60'!I21/'C-59'!I21)*1000</f>
        <v>167.18507945894001</v>
      </c>
      <c r="J21" s="384">
        <f>('C-60'!J21/'C-59'!J21)*1000</f>
        <v>165.81905574968229</v>
      </c>
      <c r="K21" s="384">
        <f>('C-60'!K21/'C-59'!K21)*1000</f>
        <v>167.08281954318562</v>
      </c>
      <c r="L21" s="384">
        <f>('C-60'!L21/'C-59'!L21)*1000</f>
        <v>166.05016888677454</v>
      </c>
      <c r="M21" s="384">
        <f>('C-60'!M21/'C-59'!M21)*1000</f>
        <v>167.0230489218641</v>
      </c>
      <c r="N21" s="384">
        <f>('C-60'!N21/'C-59'!N21)*1000</f>
        <v>163.03289570733148</v>
      </c>
      <c r="P21" s="234"/>
      <c r="Q21" s="241"/>
      <c r="R21" s="241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241"/>
      <c r="AF21" s="182"/>
    </row>
    <row r="22" spans="1:32" ht="13" customHeight="1">
      <c r="A22" s="234" t="s">
        <v>34</v>
      </c>
      <c r="B22" s="845">
        <f>('C-60'!B22/'C-59'!B22)*1000</f>
        <v>159.67852589157746</v>
      </c>
      <c r="C22" s="384">
        <f>('C-60'!C22/'C-59'!C22)*1000</f>
        <v>161.53600256622508</v>
      </c>
      <c r="D22" s="384">
        <f>('C-60'!D22/'C-59'!D22)*1000</f>
        <v>161.84092168674704</v>
      </c>
      <c r="E22" s="384">
        <f>('C-60'!E22/'C-59'!E22)*1000</f>
        <v>159.77040898533005</v>
      </c>
      <c r="F22" s="384">
        <f>('C-60'!F22/'C-59'!F22)*1000</f>
        <v>160.91511733791751</v>
      </c>
      <c r="G22" s="384">
        <f>('C-60'!G22/'C-59'!G22)*1000</f>
        <v>161.59171620231464</v>
      </c>
      <c r="H22" s="384">
        <f>('C-60'!H22/'C-59'!H22)*1000</f>
        <v>161.15537155588564</v>
      </c>
      <c r="I22" s="384">
        <f>('C-60'!I22/'C-59'!I22)*1000</f>
        <v>160.72596174614313</v>
      </c>
      <c r="J22" s="384">
        <f>('C-60'!J22/'C-59'!J22)*1000</f>
        <v>160.10164683377312</v>
      </c>
      <c r="K22" s="384">
        <f>('C-60'!K22/'C-59'!K22)*1000</f>
        <v>160.11536573069563</v>
      </c>
      <c r="L22" s="384">
        <f>('C-60'!L22/'C-59'!L22)*1000</f>
        <v>160.44818056537105</v>
      </c>
      <c r="M22" s="384">
        <f>('C-60'!M22/'C-59'!M22)*1000</f>
        <v>161.79628809135397</v>
      </c>
      <c r="N22" s="384">
        <f>('C-60'!N22/'C-59'!N22)*1000</f>
        <v>149.89869660823172</v>
      </c>
      <c r="P22" s="234"/>
      <c r="Q22" s="241"/>
      <c r="R22" s="241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241"/>
      <c r="AF22" s="182"/>
    </row>
    <row r="23" spans="1:32" ht="13" customHeight="1">
      <c r="A23" s="234" t="s">
        <v>35</v>
      </c>
      <c r="B23" s="845">
        <f>('C-60'!B23/'C-59'!B23)*1000</f>
        <v>130.33579544421619</v>
      </c>
      <c r="C23" s="384">
        <f>('C-60'!C23/'C-59'!C23)*1000</f>
        <v>130.1760995046306</v>
      </c>
      <c r="D23" s="384">
        <f>('C-60'!D23/'C-59'!D23)*1000</f>
        <v>132.25205194805196</v>
      </c>
      <c r="E23" s="384">
        <f>('C-60'!E23/'C-59'!E23)*1000</f>
        <v>131.34958040371967</v>
      </c>
      <c r="F23" s="384">
        <f>('C-60'!F23/'C-59'!F23)*1000</f>
        <v>129.15716820440022</v>
      </c>
      <c r="G23" s="384">
        <f>('C-60'!G23/'C-59'!G23)*1000</f>
        <v>130.22611010009098</v>
      </c>
      <c r="H23" s="384">
        <f>('C-60'!H23/'C-59'!H23)*1000</f>
        <v>130.31330911492728</v>
      </c>
      <c r="I23" s="384">
        <f>('C-60'!I23/'C-59'!I23)*1000</f>
        <v>129.34929768041241</v>
      </c>
      <c r="J23" s="384">
        <f>('C-60'!J23/'C-59'!J23)*1000</f>
        <v>129.8348523388662</v>
      </c>
      <c r="K23" s="384">
        <f>('C-60'!K23/'C-59'!K23)*1000</f>
        <v>129.84303552206669</v>
      </c>
      <c r="L23" s="384">
        <f>('C-60'!L23/'C-59'!L23)*1000</f>
        <v>130.07022941680961</v>
      </c>
      <c r="M23" s="384">
        <f>('C-60'!M23/'C-59'!M23)*1000</f>
        <v>130.31849060678033</v>
      </c>
      <c r="N23" s="384">
        <f>('C-60'!N23/'C-59'!N23)*1000</f>
        <v>131.04695440729492</v>
      </c>
      <c r="P23" s="234"/>
      <c r="Q23" s="241"/>
      <c r="R23" s="241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241"/>
      <c r="AF23" s="182"/>
    </row>
    <row r="24" spans="1:32" ht="13" customHeight="1">
      <c r="A24" s="234" t="s">
        <v>36</v>
      </c>
      <c r="B24" s="845">
        <f>('C-60'!B24/'C-59'!B24)*1000</f>
        <v>115.18557537248952</v>
      </c>
      <c r="C24" s="384">
        <f>('C-60'!C24/'C-59'!C24)*1000</f>
        <v>117.70575496475141</v>
      </c>
      <c r="D24" s="384">
        <f>('C-60'!D24/'C-59'!D24)*1000</f>
        <v>119.81972222598367</v>
      </c>
      <c r="E24" s="384">
        <f>('C-60'!E24/'C-59'!E24)*1000</f>
        <v>116.61464646464647</v>
      </c>
      <c r="F24" s="384">
        <f>('C-60'!F24/'C-59'!F24)*1000</f>
        <v>112.80089173121959</v>
      </c>
      <c r="G24" s="384">
        <f>('C-60'!G24/'C-59'!G24)*1000</f>
        <v>113.28497328497328</v>
      </c>
      <c r="H24" s="384">
        <f>('C-60'!H24/'C-59'!H24)*1000</f>
        <v>112.80089043747581</v>
      </c>
      <c r="I24" s="384">
        <f>('C-60'!I24/'C-59'!I24)*1000</f>
        <v>112.70871559633028</v>
      </c>
      <c r="J24" s="384">
        <f>('C-60'!J24/'C-59'!J24)*1000</f>
        <v>110.71565789473685</v>
      </c>
      <c r="K24" s="384">
        <f>('C-60'!K24/'C-59'!K24)*1000</f>
        <v>110.92077526132404</v>
      </c>
      <c r="L24" s="384">
        <f>('C-60'!L24/'C-59'!L24)*1000</f>
        <v>117.33976210705183</v>
      </c>
      <c r="M24" s="384">
        <f>('C-60'!M24/'C-59'!M24)*1000</f>
        <v>117.76872822299651</v>
      </c>
      <c r="N24" s="384">
        <f>('C-60'!N24/'C-59'!N24)*1000</f>
        <v>120.69974979149291</v>
      </c>
      <c r="P24" s="234"/>
      <c r="Q24" s="241"/>
      <c r="R24" s="241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241"/>
      <c r="AF24" s="182"/>
    </row>
    <row r="25" spans="1:32" ht="13" customHeight="1">
      <c r="A25" s="184" t="s">
        <v>37</v>
      </c>
      <c r="B25" s="845">
        <f>('C-60'!B25/'C-59'!B25)*1000</f>
        <v>164.22557254413013</v>
      </c>
      <c r="C25" s="384">
        <f>('C-60'!C25/'C-59'!C25)*1000</f>
        <v>165.83674990682073</v>
      </c>
      <c r="D25" s="384">
        <f>('C-60'!D25/'C-59'!D25)*1000</f>
        <v>161.89181066867016</v>
      </c>
      <c r="E25" s="384">
        <f>('C-60'!E25/'C-59'!E25)*1000</f>
        <v>163.24821897262842</v>
      </c>
      <c r="F25" s="384">
        <f>('C-60'!F25/'C-59'!F25)*1000</f>
        <v>163.84744305973356</v>
      </c>
      <c r="G25" s="384">
        <f>('C-60'!G25/'C-59'!G25)*1000</f>
        <v>165.320617231033</v>
      </c>
      <c r="H25" s="384">
        <f>('C-60'!H25/'C-59'!H25)*1000</f>
        <v>164.85307470078416</v>
      </c>
      <c r="I25" s="384">
        <f>('C-60'!I25/'C-59'!I25)*1000</f>
        <v>164.68808777429467</v>
      </c>
      <c r="J25" s="384">
        <f>('C-60'!J25/'C-59'!J25)*1000</f>
        <v>164.22616233254527</v>
      </c>
      <c r="K25" s="384">
        <f>('C-60'!K25/'C-59'!K25)*1000</f>
        <v>164.66409266409266</v>
      </c>
      <c r="L25" s="384">
        <f>('C-60'!L25/'C-59'!L25)*1000</f>
        <v>164.96478873239437</v>
      </c>
      <c r="M25" s="384">
        <f>('C-60'!M25/'C-59'!M25)*1000</f>
        <v>165.45333853963297</v>
      </c>
      <c r="N25" s="384">
        <f>('C-60'!N25/'C-59'!N25)*1000</f>
        <v>161.88592420726991</v>
      </c>
      <c r="P25" s="234"/>
      <c r="Q25" s="241"/>
      <c r="R25" s="241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241"/>
      <c r="AF25" s="182"/>
    </row>
    <row r="26" spans="1:32" ht="13" customHeight="1">
      <c r="A26" s="234" t="s">
        <v>38</v>
      </c>
      <c r="B26" s="845">
        <f>('C-60'!B26/'C-59'!B26)*1000</f>
        <v>201.0449979770886</v>
      </c>
      <c r="C26" s="384">
        <f>('C-60'!C26/'C-59'!C26)*1000</f>
        <v>211.18422535211266</v>
      </c>
      <c r="D26" s="384">
        <f>('C-60'!D26/'C-59'!D26)*1000</f>
        <v>188.756724137931</v>
      </c>
      <c r="E26" s="384">
        <f>('C-60'!E26/'C-59'!E26)*1000</f>
        <v>198.19704918032787</v>
      </c>
      <c r="F26" s="384">
        <f>('C-60'!F26/'C-59'!F26)*1000</f>
        <v>193.52732283464567</v>
      </c>
      <c r="G26" s="384">
        <f>('C-60'!G26/'C-59'!G26)*1000</f>
        <v>181.99159420289857</v>
      </c>
      <c r="H26" s="384">
        <f>('C-60'!H26/'C-59'!H26)*1000</f>
        <v>212.27704119850191</v>
      </c>
      <c r="I26" s="384">
        <f>('C-60'!I26/'C-59'!I26)*1000</f>
        <v>206.6802609395973</v>
      </c>
      <c r="J26" s="384">
        <f>('C-60'!J26/'C-59'!J26)*1000</f>
        <v>207.53304659498207</v>
      </c>
      <c r="K26" s="384">
        <f>('C-60'!K26/'C-59'!K26)*1000</f>
        <v>194.2864306784661</v>
      </c>
      <c r="L26" s="384">
        <f>('C-60'!L26/'C-59'!L26)*1000</f>
        <v>205.66878980891721</v>
      </c>
      <c r="M26" s="384">
        <f>('C-60'!M26/'C-59'!M26)*1000</f>
        <v>208.37617469879518</v>
      </c>
      <c r="N26" s="384">
        <f>('C-60'!N26/'C-59'!N26)*1000</f>
        <v>200.50449999999998</v>
      </c>
      <c r="P26" s="234"/>
      <c r="Q26" s="241"/>
      <c r="R26" s="241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241"/>
      <c r="AF26" s="182"/>
    </row>
    <row r="27" spans="1:32" ht="13" customHeight="1">
      <c r="A27" s="234" t="s">
        <v>39</v>
      </c>
      <c r="B27" s="845">
        <f>('C-60'!B27/'C-59'!B27)*1000</f>
        <v>190.4032837550705</v>
      </c>
      <c r="C27" s="384">
        <f>('C-60'!C27/'C-59'!C27)*1000</f>
        <v>191.25698630136992</v>
      </c>
      <c r="D27" s="384">
        <f>('C-60'!D27/'C-59'!D27)*1000</f>
        <v>192.35169902912614</v>
      </c>
      <c r="E27" s="384">
        <f>('C-60'!E27/'C-59'!E27)*1000</f>
        <v>193.06218274111671</v>
      </c>
      <c r="F27" s="384">
        <f>('C-60'!F27/'C-59'!F27)*1000</f>
        <v>190.76921241050127</v>
      </c>
      <c r="G27" s="384">
        <f>('C-60'!G27/'C-59'!G27)*1000</f>
        <v>192.09635714285713</v>
      </c>
      <c r="H27" s="384">
        <f>('C-60'!H27/'C-59'!H27)*1000</f>
        <v>179.41293453724606</v>
      </c>
      <c r="I27" s="384">
        <f>('C-60'!I27/'C-59'!I27)*1000</f>
        <v>191.66933333333333</v>
      </c>
      <c r="J27" s="384">
        <f>('C-60'!J27/'C-59'!J27)*1000</f>
        <v>191.78839907192571</v>
      </c>
      <c r="K27" s="384">
        <f>('C-60'!K27/'C-59'!K27)*1000</f>
        <v>191.16442953020129</v>
      </c>
      <c r="L27" s="384">
        <f>('C-60'!L27/'C-59'!L27)*1000</f>
        <v>191.80335570469799</v>
      </c>
      <c r="M27" s="384">
        <f>('C-60'!M27/'C-59'!M27)*1000</f>
        <v>190.66503340757239</v>
      </c>
      <c r="N27" s="384">
        <f>('C-60'!N27/'C-59'!N27)*1000</f>
        <v>189.58739999999995</v>
      </c>
      <c r="P27" s="234"/>
      <c r="Q27" s="241"/>
      <c r="R27" s="241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241"/>
      <c r="AF27" s="182"/>
    </row>
    <row r="28" spans="1:32" ht="13" customHeight="1">
      <c r="A28" s="234" t="s">
        <v>40</v>
      </c>
      <c r="B28" s="845">
        <f>('C-60'!B28/'C-59'!B28)*1000</f>
        <v>127.61510054507136</v>
      </c>
      <c r="C28" s="384">
        <f>('C-60'!C28/'C-59'!C28)*1000</f>
        <v>123.83766416510319</v>
      </c>
      <c r="D28" s="384">
        <f>('C-60'!D28/'C-59'!D28)*1000</f>
        <v>123.76196269674817</v>
      </c>
      <c r="E28" s="384">
        <f>('C-60'!E28/'C-59'!E28)*1000</f>
        <v>124.21795102379635</v>
      </c>
      <c r="F28" s="384">
        <f>('C-60'!F28/'C-59'!F28)*1000</f>
        <v>125.61823170731709</v>
      </c>
      <c r="G28" s="384">
        <f>('C-60'!G28/'C-59'!G28)*1000</f>
        <v>129.65397510652613</v>
      </c>
      <c r="H28" s="384">
        <f>('C-60'!H28/'C-59'!H28)*1000</f>
        <v>128.5978007997092</v>
      </c>
      <c r="I28" s="384">
        <f>('C-60'!I28/'C-59'!I28)*1000</f>
        <v>128.79490915565984</v>
      </c>
      <c r="J28" s="384">
        <f>('C-60'!J28/'C-59'!J28)*1000</f>
        <v>130.35701559020043</v>
      </c>
      <c r="K28" s="384">
        <f>('C-60'!K28/'C-59'!K28)*1000</f>
        <v>130.84510335323841</v>
      </c>
      <c r="L28" s="384">
        <f>('C-60'!L28/'C-59'!L28)*1000</f>
        <v>126.49934786016617</v>
      </c>
      <c r="M28" s="384">
        <f>('C-60'!M28/'C-59'!M28)*1000</f>
        <v>127.48499999999999</v>
      </c>
      <c r="N28" s="384">
        <f>('C-60'!N28/'C-59'!N28)*1000</f>
        <v>129.55000000000004</v>
      </c>
      <c r="P28" s="234"/>
      <c r="Q28" s="241"/>
      <c r="R28" s="241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241"/>
      <c r="AF28" s="182"/>
    </row>
    <row r="29" spans="1:32" ht="13" customHeight="1">
      <c r="A29" s="234" t="s">
        <v>41</v>
      </c>
      <c r="B29" s="845">
        <f>('C-60'!B29/'C-59'!B29)*1000</f>
        <v>111.69812961897432</v>
      </c>
      <c r="C29" s="384">
        <f>('C-60'!C29/'C-59'!C29)*1000</f>
        <v>109.63202069560218</v>
      </c>
      <c r="D29" s="384">
        <f>('C-60'!D29/'C-59'!D29)*1000</f>
        <v>110.58594752186589</v>
      </c>
      <c r="E29" s="384">
        <f>('C-60'!E29/'C-59'!E29)*1000</f>
        <v>108.21359773371105</v>
      </c>
      <c r="F29" s="384">
        <f>('C-60'!F29/'C-59'!F29)*1000</f>
        <v>110.88890857024769</v>
      </c>
      <c r="G29" s="384">
        <f>('C-60'!G29/'C-59'!G29)*1000</f>
        <v>111.13891666176556</v>
      </c>
      <c r="H29" s="384">
        <f>('C-60'!H29/'C-59'!H29)*1000</f>
        <v>109.55748122472559</v>
      </c>
      <c r="I29" s="384">
        <f>('C-60'!I29/'C-59'!I29)*1000</f>
        <v>109.68507505773671</v>
      </c>
      <c r="J29" s="384">
        <f>('C-60'!J29/'C-59'!J29)*1000</f>
        <v>112.05139393939393</v>
      </c>
      <c r="K29" s="384">
        <f>('C-60'!K29/'C-59'!K29)*1000</f>
        <v>113.95822347771501</v>
      </c>
      <c r="L29" s="384">
        <f>('C-60'!L29/'C-59'!L29)*1000</f>
        <v>116.73123791102515</v>
      </c>
      <c r="M29" s="384">
        <f>('C-60'!M29/'C-59'!M29)*1000</f>
        <v>112.75227244960293</v>
      </c>
      <c r="N29" s="384">
        <f>('C-60'!N29/'C-59'!N29)*1000</f>
        <v>116.45536398467434</v>
      </c>
      <c r="P29" s="234"/>
      <c r="Q29" s="241"/>
      <c r="R29" s="241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241"/>
      <c r="AF29" s="182"/>
    </row>
    <row r="30" spans="1:32" ht="13" customHeight="1">
      <c r="A30" s="236" t="s">
        <v>100</v>
      </c>
      <c r="B30" s="845">
        <f>('C-60'!B30/'C-59'!B30)*1000</f>
        <v>115.44693717421401</v>
      </c>
      <c r="C30" s="384">
        <f>('C-60'!C30/'C-59'!C30)*1000</f>
        <v>114.78916666666666</v>
      </c>
      <c r="D30" s="384">
        <f>('C-60'!D30/'C-59'!D30)*1000</f>
        <v>112.56534883720931</v>
      </c>
      <c r="E30" s="384">
        <f>('C-60'!E30/'C-59'!E30)*1000</f>
        <v>110.41073446327682</v>
      </c>
      <c r="F30" s="384">
        <f>('C-60'!F30/'C-59'!F30)*1000</f>
        <v>113.74970553592462</v>
      </c>
      <c r="G30" s="384">
        <f>('C-60'!G30/'C-59'!G30)*1000</f>
        <v>115.1407486758317</v>
      </c>
      <c r="H30" s="384">
        <f>('C-60'!H30/'C-59'!H30)*1000</f>
        <v>113.97351383166568</v>
      </c>
      <c r="I30" s="384">
        <f>('C-60'!I30/'C-59'!I30)*1000</f>
        <v>115.30154946364719</v>
      </c>
      <c r="J30" s="384">
        <f>('C-60'!J30/'C-59'!J30)*1000</f>
        <v>116.79269938650306</v>
      </c>
      <c r="K30" s="384">
        <f>('C-60'!K30/'C-59'!K30)*1000</f>
        <v>117.23115577889448</v>
      </c>
      <c r="L30" s="384">
        <f>('C-60'!L30/'C-59'!L30)*1000</f>
        <v>120.12253521126762</v>
      </c>
      <c r="M30" s="384">
        <f>('C-60'!M30/'C-59'!M30)*1000</f>
        <v>116.29148809523809</v>
      </c>
      <c r="N30" s="384">
        <f>('C-60'!N30/'C-59'!N30)*1000</f>
        <v>119.99197530864197</v>
      </c>
      <c r="P30" s="234"/>
      <c r="Q30" s="241"/>
      <c r="R30" s="241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241"/>
      <c r="AF30" s="182"/>
    </row>
    <row r="31" spans="1:32" ht="13" customHeight="1">
      <c r="A31" s="236" t="s">
        <v>101</v>
      </c>
      <c r="B31" s="845">
        <f>('C-60'!B31/'C-59'!B31)*1000</f>
        <v>107.97320634037821</v>
      </c>
      <c r="C31" s="384">
        <f>('C-60'!C31/'C-59'!C31)*1000</f>
        <v>104.8160088938299</v>
      </c>
      <c r="D31" s="384">
        <f>('C-60'!D31/'C-59'!D31)*1000</f>
        <v>108.59497076023392</v>
      </c>
      <c r="E31" s="384">
        <f>('C-60'!E31/'C-59'!E31)*1000</f>
        <v>106.00397727272727</v>
      </c>
      <c r="F31" s="384">
        <f>('C-60'!F31/'C-59'!F31)*1000</f>
        <v>108.01337832238205</v>
      </c>
      <c r="G31" s="384">
        <f>('C-60'!G31/'C-59'!G31)*1000</f>
        <v>107.23013427890483</v>
      </c>
      <c r="H31" s="384">
        <f>('C-60'!H31/'C-59'!H31)*1000</f>
        <v>105.30175836642087</v>
      </c>
      <c r="I31" s="384">
        <f>('C-60'!I31/'C-59'!I31)*1000</f>
        <v>104.40823068309069</v>
      </c>
      <c r="J31" s="384">
        <f>('C-60'!J31/'C-59'!J31)*1000</f>
        <v>107.42365269461078</v>
      </c>
      <c r="K31" s="384">
        <f>('C-60'!K31/'C-59'!K31)*1000</f>
        <v>110.68939774153074</v>
      </c>
      <c r="L31" s="384">
        <f>('C-60'!L31/'C-59'!L31)*1000</f>
        <v>113.29149350649351</v>
      </c>
      <c r="M31" s="384">
        <f>('C-60'!M31/'C-59'!M31)*1000</f>
        <v>109.02210790464241</v>
      </c>
      <c r="N31" s="384">
        <f>('C-60'!N31/'C-59'!N31)*1000</f>
        <v>112.66613756613756</v>
      </c>
      <c r="P31" s="234"/>
      <c r="Q31" s="241"/>
      <c r="R31" s="241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241"/>
      <c r="AF31" s="182"/>
    </row>
    <row r="32" spans="1:32" ht="13" customHeight="1">
      <c r="A32" s="234" t="s">
        <v>44</v>
      </c>
      <c r="B32" s="845">
        <f>('C-60'!B32/'C-59'!B32)*1000</f>
        <v>155.70929341555595</v>
      </c>
      <c r="C32" s="384">
        <f>('C-60'!C32/'C-59'!C32)*1000</f>
        <v>148.64664772727272</v>
      </c>
      <c r="D32" s="384">
        <f>('C-60'!D32/'C-59'!D32)*1000</f>
        <v>152.23134595701129</v>
      </c>
      <c r="E32" s="384">
        <f>('C-60'!E32/'C-59'!E32)*1000</f>
        <v>156.62661290322578</v>
      </c>
      <c r="F32" s="384">
        <f>('C-60'!F32/'C-59'!F32)*1000</f>
        <v>159.61956715090417</v>
      </c>
      <c r="G32" s="384">
        <f>('C-60'!G32/'C-59'!G32)*1000</f>
        <v>160.58284823284819</v>
      </c>
      <c r="H32" s="384">
        <f>('C-60'!H32/'C-59'!H32)*1000</f>
        <v>160.55594531854518</v>
      </c>
      <c r="I32" s="384">
        <f>('C-60'!I32/'C-59'!I32)*1000</f>
        <v>159.36171146461876</v>
      </c>
      <c r="J32" s="384">
        <f>('C-60'!J32/'C-59'!J32)*1000</f>
        <v>156.67539799528291</v>
      </c>
      <c r="K32" s="384">
        <f>('C-60'!K32/'C-59'!K32)*1000</f>
        <v>153.64309299728825</v>
      </c>
      <c r="L32" s="384">
        <f>('C-60'!L32/'C-59'!L32)*1000</f>
        <v>152.50898417116025</v>
      </c>
      <c r="M32" s="384">
        <f>('C-60'!M32/'C-59'!M32)*1000</f>
        <v>150.86240860624525</v>
      </c>
      <c r="N32" s="384">
        <f>('C-60'!N32/'C-59'!N32)*1000</f>
        <v>150.86611316113169</v>
      </c>
      <c r="P32" s="234"/>
      <c r="Q32" s="241"/>
      <c r="R32" s="241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241"/>
      <c r="AF32" s="182"/>
    </row>
    <row r="33" spans="1:32" ht="13" customHeight="1">
      <c r="A33" s="234" t="s">
        <v>45</v>
      </c>
      <c r="B33" s="845">
        <f>('C-60'!B33/'C-59'!B33)*1000</f>
        <v>143.90512846449525</v>
      </c>
      <c r="C33" s="384">
        <f>('C-60'!C33/'C-59'!C33)*1000</f>
        <v>142.48038147138965</v>
      </c>
      <c r="D33" s="384">
        <f>('C-60'!D33/'C-59'!D33)*1000</f>
        <v>143.63565177337631</v>
      </c>
      <c r="E33" s="384">
        <f>('C-60'!E33/'C-59'!E33)*1000</f>
        <v>144.26174496644293</v>
      </c>
      <c r="F33" s="384">
        <f>('C-60'!F33/'C-59'!F33)*1000</f>
        <v>145.40265067844743</v>
      </c>
      <c r="G33" s="384">
        <f>('C-60'!G33/'C-59'!G33)*1000</f>
        <v>146.17301038062283</v>
      </c>
      <c r="H33" s="384">
        <f>('C-60'!H33/'C-59'!H33)*1000</f>
        <v>146.07413199874884</v>
      </c>
      <c r="I33" s="384">
        <f>('C-60'!I33/'C-59'!I33)*1000</f>
        <v>144.50938151494094</v>
      </c>
      <c r="J33" s="384">
        <f>('C-60'!J33/'C-59'!J33)*1000</f>
        <v>143.84746418892757</v>
      </c>
      <c r="K33" s="384">
        <f>('C-60'!K33/'C-59'!K33)*1000</f>
        <v>142.23503521126759</v>
      </c>
      <c r="L33" s="384">
        <f>('C-60'!L33/'C-59'!L33)*1000</f>
        <v>141.48512920526571</v>
      </c>
      <c r="M33" s="384">
        <f>('C-60'!M33/'C-59'!M33)*1000</f>
        <v>141.43681345868382</v>
      </c>
      <c r="N33" s="384">
        <f>('C-60'!N33/'C-59'!N33)*1000</f>
        <v>141.61939520333686</v>
      </c>
      <c r="P33" s="234"/>
      <c r="Q33" s="241"/>
      <c r="R33" s="241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241"/>
      <c r="AF33" s="182"/>
    </row>
    <row r="34" spans="1:32" ht="13" customHeight="1">
      <c r="A34" s="184" t="s">
        <v>46</v>
      </c>
      <c r="B34" s="845">
        <f>('C-60'!B34/'C-59'!B34)*1000</f>
        <v>107.04509309320461</v>
      </c>
      <c r="C34" s="384">
        <f>('C-60'!C34/'C-59'!C34)*1000</f>
        <v>102.70793594306049</v>
      </c>
      <c r="D34" s="384">
        <f>('C-60'!D34/'C-59'!D34)*1000</f>
        <v>106.23975230162203</v>
      </c>
      <c r="E34" s="384">
        <f>('C-60'!E34/'C-59'!E34)*1000</f>
        <v>106.55270216526733</v>
      </c>
      <c r="F34" s="384">
        <f>('C-60'!F34/'C-59'!F34)*1000</f>
        <v>107.37960577584231</v>
      </c>
      <c r="G34" s="384">
        <f>('C-60'!G34/'C-59'!G34)*1000</f>
        <v>107.85767861117293</v>
      </c>
      <c r="H34" s="384">
        <f>('C-60'!H34/'C-59'!H34)*1000</f>
        <v>107.95179873930665</v>
      </c>
      <c r="I34" s="384">
        <f>('C-60'!I34/'C-59'!I34)*1000</f>
        <v>105.57812326869809</v>
      </c>
      <c r="J34" s="384">
        <f>('C-60'!J34/'C-59'!J34)*1000</f>
        <v>107.0990796300474</v>
      </c>
      <c r="K34" s="384">
        <f>('C-60'!K34/'C-59'!K34)*1000</f>
        <v>107.97065202470827</v>
      </c>
      <c r="L34" s="384">
        <f>('C-60'!L34/'C-59'!L34)*1000</f>
        <v>108.63128669724767</v>
      </c>
      <c r="M34" s="384">
        <f>('C-60'!M34/'C-59'!M34)*1000</f>
        <v>108.63128669724767</v>
      </c>
      <c r="N34" s="384">
        <f>('C-60'!N34/'C-59'!N34)*1000</f>
        <v>108.22697252633756</v>
      </c>
      <c r="P34" s="234"/>
      <c r="Q34" s="241"/>
      <c r="R34" s="241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241"/>
      <c r="AF34" s="182"/>
    </row>
    <row r="35" spans="1:32" ht="13" customHeight="1">
      <c r="A35" s="184" t="s">
        <v>47</v>
      </c>
      <c r="B35" s="845">
        <f>('C-60'!B35/'C-59'!B35)*1000</f>
        <v>143.4348042097279</v>
      </c>
      <c r="C35" s="384">
        <f>('C-60'!C35/'C-59'!C35)*1000</f>
        <v>149.17216952573156</v>
      </c>
      <c r="D35" s="384">
        <f>('C-60'!D35/'C-59'!D35)*1000</f>
        <v>150.41700954400847</v>
      </c>
      <c r="E35" s="384">
        <f>('C-60'!E35/'C-59'!E35)*1000</f>
        <v>148.57209302325586</v>
      </c>
      <c r="F35" s="384">
        <f>('C-60'!F35/'C-59'!F35)*1000</f>
        <v>141.33790568654646</v>
      </c>
      <c r="G35" s="384">
        <f>('C-60'!G35/'C-59'!G35)*1000</f>
        <v>142.07169975186105</v>
      </c>
      <c r="H35" s="384">
        <f>('C-60'!H35/'C-59'!H35)*1000</f>
        <v>141.8426068965517</v>
      </c>
      <c r="I35" s="384">
        <f>('C-60'!I35/'C-59'!I35)*1000</f>
        <v>139.50868852459016</v>
      </c>
      <c r="J35" s="384">
        <f>('C-60'!J35/'C-59'!J35)*1000</f>
        <v>143.85575645756464</v>
      </c>
      <c r="K35" s="384">
        <f>('C-60'!K35/'C-59'!K35)*1000</f>
        <v>141.44041615667078</v>
      </c>
      <c r="L35" s="384">
        <f>('C-60'!L35/'C-59'!L35)*1000</f>
        <v>139.53490322580643</v>
      </c>
      <c r="M35" s="384">
        <f>('C-60'!M35/'C-59'!M35)*1000</f>
        <v>145.30154510556625</v>
      </c>
      <c r="N35" s="384">
        <f>('C-60'!N35/'C-59'!N35)*1000</f>
        <v>136.9390836298933</v>
      </c>
      <c r="P35" s="234"/>
      <c r="Q35" s="241"/>
      <c r="R35" s="241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241"/>
      <c r="AF35" s="182"/>
    </row>
    <row r="36" spans="1:32" ht="13" customHeight="1">
      <c r="A36" s="184" t="s">
        <v>48</v>
      </c>
      <c r="B36" s="845">
        <f>('C-60'!B36/'C-59'!B36)*1000</f>
        <v>127.53925345190731</v>
      </c>
      <c r="C36" s="384">
        <f>('C-60'!C36/'C-59'!C36)*1000</f>
        <v>123.44774136403898</v>
      </c>
      <c r="D36" s="384">
        <f>('C-60'!D36/'C-59'!D36)*1000</f>
        <v>125.9068347826087</v>
      </c>
      <c r="E36" s="384">
        <f>('C-60'!E36/'C-59'!E36)*1000</f>
        <v>125.88983050847457</v>
      </c>
      <c r="F36" s="384">
        <f>('C-60'!F36/'C-59'!F36)*1000</f>
        <v>132.39457831325302</v>
      </c>
      <c r="G36" s="384">
        <f>('C-60'!G36/'C-59'!G36)*1000</f>
        <v>130.53398058252426</v>
      </c>
      <c r="H36" s="384">
        <f>('C-60'!H36/'C-59'!H36)*1000</f>
        <v>127.5</v>
      </c>
      <c r="I36" s="384">
        <f>('C-60'!I36/'C-59'!I36)*1000</f>
        <v>127.5</v>
      </c>
      <c r="J36" s="384">
        <f>('C-60'!J36/'C-59'!J36)*1000</f>
        <v>127.50194285714284</v>
      </c>
      <c r="K36" s="384">
        <f>('C-60'!K36/'C-59'!K36)*1000</f>
        <v>127.5</v>
      </c>
      <c r="L36" s="384">
        <f>('C-60'!L36/'C-59'!L36)*1000</f>
        <v>127.5</v>
      </c>
      <c r="M36" s="384">
        <f>('C-60'!M36/'C-59'!M36)*1000</f>
        <v>126.6816431322208</v>
      </c>
      <c r="N36" s="384">
        <f>('C-60'!N36/'C-59'!N36)*1000</f>
        <v>127.5</v>
      </c>
      <c r="P36" s="234"/>
      <c r="Q36" s="241"/>
      <c r="R36" s="241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241"/>
      <c r="AF36" s="182"/>
    </row>
    <row r="37" spans="1:32" ht="13" customHeight="1" thickBot="1">
      <c r="A37" s="237" t="s">
        <v>49</v>
      </c>
      <c r="B37" s="846">
        <f>('C-60'!B37/'C-59'!B37)*1000</f>
        <v>161.29084841379313</v>
      </c>
      <c r="C37" s="385">
        <f>('C-60'!C37/'C-59'!C37)*1000</f>
        <v>157.70736178937562</v>
      </c>
      <c r="D37" s="385">
        <f>('C-60'!D37/'C-59'!D37)*1000</f>
        <v>161.22083025000003</v>
      </c>
      <c r="E37" s="385">
        <f>('C-60'!E37/'C-59'!E37)*1000</f>
        <v>164.5796001788909</v>
      </c>
      <c r="F37" s="385">
        <f>('C-60'!F37/'C-59'!F37)*1000</f>
        <v>162.22641000000002</v>
      </c>
      <c r="G37" s="385">
        <f>('C-60'!G37/'C-59'!G37)*1000</f>
        <v>160.39173880733949</v>
      </c>
      <c r="H37" s="385">
        <f>('C-60'!H37/'C-59'!H37)*1000</f>
        <v>161.36998115183249</v>
      </c>
      <c r="I37" s="385">
        <f>('C-60'!I37/'C-59'!I37)*1000</f>
        <v>161.94233148710168</v>
      </c>
      <c r="J37" s="385">
        <f>('C-60'!J37/'C-59'!J37)*1000</f>
        <v>159.02481017964072</v>
      </c>
      <c r="K37" s="385">
        <f>('C-60'!K37/'C-59'!K37)*1000</f>
        <v>161.03420811455848</v>
      </c>
      <c r="L37" s="385">
        <f>('C-60'!L37/'C-59'!L37)*1000</f>
        <v>165.20245933098593</v>
      </c>
      <c r="M37" s="385">
        <f>('C-60'!M37/'C-59'!M37)*1000</f>
        <v>160.28523616071431</v>
      </c>
      <c r="N37" s="385">
        <f>('C-60'!N37/'C-59'!N37)*1000</f>
        <v>160.32169687500001</v>
      </c>
      <c r="P37" s="234"/>
      <c r="Q37" s="241"/>
      <c r="R37" s="241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241"/>
      <c r="AF37" s="182"/>
    </row>
    <row r="38" spans="1:32" ht="9" customHeight="1">
      <c r="A38" s="999" t="s">
        <v>538</v>
      </c>
      <c r="B38" s="1040"/>
      <c r="C38" s="1040"/>
      <c r="D38" s="1040"/>
      <c r="E38" s="1040"/>
      <c r="F38" s="376"/>
    </row>
    <row r="39" spans="1:32" ht="9" customHeight="1">
      <c r="A39" s="999" t="s">
        <v>367</v>
      </c>
      <c r="B39" s="1040"/>
      <c r="C39" s="1040"/>
      <c r="D39" s="1040"/>
      <c r="E39" s="1040"/>
      <c r="F39" s="376"/>
    </row>
    <row r="40" spans="1:32" ht="9" customHeight="1">
      <c r="A40" s="1001" t="s">
        <v>366</v>
      </c>
      <c r="B40" s="1040"/>
      <c r="C40" s="1040"/>
      <c r="D40" s="1040"/>
      <c r="E40" s="1040"/>
      <c r="F40" s="376"/>
    </row>
    <row r="41" spans="1:32" ht="13" customHeight="1">
      <c r="A41" s="12"/>
    </row>
    <row r="42" spans="1:32" ht="13" customHeight="1">
      <c r="A42" s="114"/>
    </row>
    <row r="43" spans="1:32" ht="13" customHeight="1">
      <c r="A43" s="158"/>
    </row>
    <row r="44" spans="1:32" ht="13" customHeight="1">
      <c r="A44" s="30"/>
    </row>
    <row r="45" spans="1:32" ht="13" customHeight="1">
      <c r="A45" s="57"/>
    </row>
    <row r="46" spans="1:32" ht="13" customHeight="1">
      <c r="A46" s="30"/>
    </row>
    <row r="47" spans="1:32" ht="13" customHeight="1">
      <c r="A47" s="114"/>
    </row>
    <row r="48" spans="1:32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colBreaks count="1" manualBreakCount="1">
    <brk id="14" max="1048575" man="1"/>
  </col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3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448</v>
      </c>
      <c r="B4" s="363"/>
    </row>
    <row r="5" spans="1:14" ht="13" customHeight="1">
      <c r="A5" s="370" t="s">
        <v>238</v>
      </c>
      <c r="B5" s="363"/>
    </row>
    <row r="6" spans="1:14" ht="5" customHeight="1" thickBot="1"/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12">
        <f t="shared" ref="B8:B37" si="0">SUM(C8:N8)</f>
        <v>390291.63535673812</v>
      </c>
      <c r="C8" s="812">
        <f t="shared" ref="C8:N8" si="1">(C9+C10+C11+C12+C13+C17+C18+C19+C20+C21+C22+C23+C24+C25+C26+C27+C28+C29+C32+C33+C34+C35+C36+C37)</f>
        <v>29916.338260962602</v>
      </c>
      <c r="D8" s="812">
        <f t="shared" si="1"/>
        <v>30404.487166252504</v>
      </c>
      <c r="E8" s="812">
        <f t="shared" si="1"/>
        <v>31436.0402529026</v>
      </c>
      <c r="F8" s="812">
        <f t="shared" si="1"/>
        <v>32338.853339552701</v>
      </c>
      <c r="G8" s="812">
        <f t="shared" si="1"/>
        <v>33991.0664262028</v>
      </c>
      <c r="H8" s="812">
        <f t="shared" si="1"/>
        <v>35244.105686153096</v>
      </c>
      <c r="I8" s="812">
        <f t="shared" si="1"/>
        <v>35764.392599503</v>
      </c>
      <c r="J8" s="812">
        <f t="shared" si="1"/>
        <v>34711.9795128529</v>
      </c>
      <c r="K8" s="812">
        <f t="shared" si="1"/>
        <v>31985.0879063022</v>
      </c>
      <c r="L8" s="812">
        <f t="shared" si="1"/>
        <v>30476.4355597018</v>
      </c>
      <c r="M8" s="812">
        <f t="shared" si="1"/>
        <v>30894.8486463519</v>
      </c>
      <c r="N8" s="812">
        <f t="shared" si="1"/>
        <v>33128</v>
      </c>
    </row>
    <row r="9" spans="1:14" ht="13" customHeight="1">
      <c r="A9" s="234" t="s">
        <v>21</v>
      </c>
      <c r="B9" s="840">
        <f t="shared" si="0"/>
        <v>18005</v>
      </c>
      <c r="C9" s="378">
        <f>+'[2]CAP 04-99'!E1376</f>
        <v>1649</v>
      </c>
      <c r="D9" s="378">
        <f>+'[2]CAP 04-99'!F1376</f>
        <v>1619</v>
      </c>
      <c r="E9" s="378">
        <f>+'[2]CAP 04-99'!G1376</f>
        <v>1611</v>
      </c>
      <c r="F9" s="378">
        <f>+'[2]CAP 04-99'!H1376</f>
        <v>1600</v>
      </c>
      <c r="G9" s="378">
        <f>+'[2]CAP 04-99'!I1376</f>
        <v>1581</v>
      </c>
      <c r="H9" s="378">
        <f>+'[2]CAP 04-99'!J1376</f>
        <v>1544</v>
      </c>
      <c r="I9" s="378">
        <f>+'[2]CAP 04-99'!K1376</f>
        <v>1531</v>
      </c>
      <c r="J9" s="378">
        <f>+'[2]CAP 04-99'!L1376</f>
        <v>1418</v>
      </c>
      <c r="K9" s="378">
        <f>+'[2]CAP 04-99'!M1376</f>
        <v>1411</v>
      </c>
      <c r="L9" s="378">
        <f>+'[2]CAP 04-99'!N1376</f>
        <v>1318</v>
      </c>
      <c r="M9" s="378">
        <f>+'[2]CAP 04-99'!O1376</f>
        <v>1359</v>
      </c>
      <c r="N9" s="378">
        <f>+'[2]CAP 04-99'!P1376</f>
        <v>1364</v>
      </c>
    </row>
    <row r="10" spans="1:14" ht="13" customHeight="1">
      <c r="A10" s="234" t="s">
        <v>22</v>
      </c>
      <c r="B10" s="840">
        <f t="shared" si="0"/>
        <v>91624.251175377896</v>
      </c>
      <c r="C10" s="378">
        <f>+'[2]CAP 04-99'!E1379</f>
        <v>7329.9140796024003</v>
      </c>
      <c r="D10" s="378">
        <f>+'[2]CAP 04-99'!F1379</f>
        <v>7635.3271662525003</v>
      </c>
      <c r="E10" s="378">
        <f>+'[2]CAP 04-99'!G1379</f>
        <v>7940.7402529026003</v>
      </c>
      <c r="F10" s="378">
        <f>+'[2]CAP 04-99'!H1379</f>
        <v>8246.1533395527003</v>
      </c>
      <c r="G10" s="378">
        <f>+'[2]CAP 04-99'!I1379</f>
        <v>8551.5664262028004</v>
      </c>
      <c r="H10" s="378">
        <f>+'[2]CAP 04-99'!J1379</f>
        <v>9467.8056861531004</v>
      </c>
      <c r="I10" s="378">
        <f>+'[2]CAP 04-99'!K1379</f>
        <v>9162.3925995029986</v>
      </c>
      <c r="J10" s="378">
        <f>+'[2]CAP 04-99'!L1379</f>
        <v>8856.9795128529004</v>
      </c>
      <c r="K10" s="378">
        <f>+'[2]CAP 04-99'!M1379</f>
        <v>6719.0879063022012</v>
      </c>
      <c r="L10" s="378">
        <f>+'[2]CAP 04-99'!N1379</f>
        <v>5497.4355597018002</v>
      </c>
      <c r="M10" s="378">
        <f>+'[2]CAP 04-99'!O1379</f>
        <v>5802.8486463519002</v>
      </c>
      <c r="N10" s="378">
        <f>+'[2]CAP 04-99'!P1379</f>
        <v>6414</v>
      </c>
    </row>
    <row r="11" spans="1:14" ht="13" customHeight="1">
      <c r="A11" s="234" t="s">
        <v>23</v>
      </c>
      <c r="B11" s="840">
        <f t="shared" si="0"/>
        <v>20843.36</v>
      </c>
      <c r="C11" s="378">
        <f>+'[2]CAP 04-99'!E1382</f>
        <v>1425</v>
      </c>
      <c r="D11" s="378">
        <f>+'[2]CAP 04-99'!F1382</f>
        <v>1314.76</v>
      </c>
      <c r="E11" s="378">
        <f>+'[2]CAP 04-99'!G1382</f>
        <v>1385</v>
      </c>
      <c r="F11" s="378">
        <f>+'[2]CAP 04-99'!H1382</f>
        <v>1326</v>
      </c>
      <c r="G11" s="378">
        <f>+'[2]CAP 04-99'!I1382</f>
        <v>1697.3</v>
      </c>
      <c r="H11" s="378">
        <f>+'[2]CAP 04-99'!J1382</f>
        <v>1814.3</v>
      </c>
      <c r="I11" s="378">
        <f>+'[2]CAP 04-99'!K1382</f>
        <v>1878</v>
      </c>
      <c r="J11" s="378">
        <f>+'[2]CAP 04-99'!L1382</f>
        <v>1813</v>
      </c>
      <c r="K11" s="378">
        <f>+'[2]CAP 04-99'!M1382</f>
        <v>1934</v>
      </c>
      <c r="L11" s="378">
        <f>+'[2]CAP 04-99'!N1382</f>
        <v>2019</v>
      </c>
      <c r="M11" s="378">
        <f>+'[2]CAP 04-99'!O1382</f>
        <v>2007</v>
      </c>
      <c r="N11" s="378">
        <f>+'[2]CAP 04-99'!P1382</f>
        <v>2230</v>
      </c>
    </row>
    <row r="12" spans="1:14" ht="13" customHeight="1">
      <c r="A12" s="184" t="s">
        <v>24</v>
      </c>
      <c r="B12" s="840">
        <f t="shared" si="0"/>
        <v>37305</v>
      </c>
      <c r="C12" s="378">
        <f>+'[2]CAP 04-99'!E1385</f>
        <v>2804</v>
      </c>
      <c r="D12" s="378">
        <f>+'[2]CAP 04-99'!F1385</f>
        <v>3116</v>
      </c>
      <c r="E12" s="378">
        <f>+'[2]CAP 04-99'!G1385</f>
        <v>3194</v>
      </c>
      <c r="F12" s="378">
        <f>+'[2]CAP 04-99'!H1385</f>
        <v>3045</v>
      </c>
      <c r="G12" s="378">
        <f>+'[2]CAP 04-99'!I1385</f>
        <v>3059</v>
      </c>
      <c r="H12" s="378">
        <f>+'[2]CAP 04-99'!J1385</f>
        <v>3200</v>
      </c>
      <c r="I12" s="378">
        <f>+'[2]CAP 04-99'!K1385</f>
        <v>3067</v>
      </c>
      <c r="J12" s="378">
        <f>+'[2]CAP 04-99'!L1385</f>
        <v>3152</v>
      </c>
      <c r="K12" s="378">
        <f>+'[2]CAP 04-99'!M1385</f>
        <v>3189</v>
      </c>
      <c r="L12" s="378">
        <f>+'[2]CAP 04-99'!N1385</f>
        <v>3032</v>
      </c>
      <c r="M12" s="378">
        <f>+'[2]CAP 04-99'!O1385</f>
        <v>3284</v>
      </c>
      <c r="N12" s="378">
        <f>+'[2]CAP 04-99'!P1385</f>
        <v>3163</v>
      </c>
    </row>
    <row r="13" spans="1:14" ht="13" customHeight="1">
      <c r="A13" s="234" t="s">
        <v>25</v>
      </c>
      <c r="B13" s="840">
        <f t="shared" si="0"/>
        <v>23407</v>
      </c>
      <c r="C13" s="378">
        <f>+'[2]CAP 04-99'!E1388</f>
        <v>1906</v>
      </c>
      <c r="D13" s="378">
        <f>+'[2]CAP 04-99'!F1388</f>
        <v>1979</v>
      </c>
      <c r="E13" s="378">
        <f>+'[2]CAP 04-99'!G1388</f>
        <v>1842</v>
      </c>
      <c r="F13" s="378">
        <f>+'[2]CAP 04-99'!H1388</f>
        <v>1702</v>
      </c>
      <c r="G13" s="378">
        <f>+'[2]CAP 04-99'!I1388</f>
        <v>1817</v>
      </c>
      <c r="H13" s="378">
        <f>+'[2]CAP 04-99'!J1388</f>
        <v>2075</v>
      </c>
      <c r="I13" s="378">
        <f>+'[2]CAP 04-99'!K1388</f>
        <v>2419</v>
      </c>
      <c r="J13" s="378">
        <f>+'[2]CAP 04-99'!L1388</f>
        <v>1950</v>
      </c>
      <c r="K13" s="378">
        <f>+'[2]CAP 04-99'!M1388</f>
        <v>1962</v>
      </c>
      <c r="L13" s="378">
        <f>+'[2]CAP 04-99'!N1388</f>
        <v>1576</v>
      </c>
      <c r="M13" s="378">
        <f>+'[2]CAP 04-99'!O1388</f>
        <v>2008</v>
      </c>
      <c r="N13" s="378">
        <f>+'[2]CAP 04-99'!P1388</f>
        <v>2171</v>
      </c>
    </row>
    <row r="14" spans="1:14" ht="13" customHeight="1">
      <c r="A14" s="236" t="s">
        <v>97</v>
      </c>
      <c r="B14" s="840">
        <f t="shared" si="0"/>
        <v>13749</v>
      </c>
      <c r="C14" s="378">
        <f>+'[2]CAP 04-99'!E1391</f>
        <v>1189</v>
      </c>
      <c r="D14" s="378">
        <f>+'[2]CAP 04-99'!F1391</f>
        <v>1270</v>
      </c>
      <c r="E14" s="378">
        <f>+'[2]CAP 04-99'!G1391</f>
        <v>1218</v>
      </c>
      <c r="F14" s="378">
        <f>+'[2]CAP 04-99'!H1391</f>
        <v>946</v>
      </c>
      <c r="G14" s="378">
        <f>+'[2]CAP 04-99'!I1391</f>
        <v>919</v>
      </c>
      <c r="H14" s="378">
        <f>+'[2]CAP 04-99'!J1391</f>
        <v>1038</v>
      </c>
      <c r="I14" s="378">
        <f>+'[2]CAP 04-99'!K1391</f>
        <v>1168</v>
      </c>
      <c r="J14" s="378">
        <f>+'[2]CAP 04-99'!L1391</f>
        <v>1201</v>
      </c>
      <c r="K14" s="378">
        <f>+'[2]CAP 04-99'!M1391</f>
        <v>1186</v>
      </c>
      <c r="L14" s="378">
        <f>+'[2]CAP 04-99'!N1391</f>
        <v>859</v>
      </c>
      <c r="M14" s="378">
        <f>+'[2]CAP 04-99'!O1391</f>
        <v>1324</v>
      </c>
      <c r="N14" s="378">
        <f>+'[2]CAP 04-99'!P1391</f>
        <v>1431</v>
      </c>
    </row>
    <row r="15" spans="1:14" ht="13" customHeight="1">
      <c r="A15" s="236" t="s">
        <v>98</v>
      </c>
      <c r="B15" s="840">
        <f t="shared" si="0"/>
        <v>1318</v>
      </c>
      <c r="C15" s="378">
        <f>+'[2]CAP 04-99'!E1394</f>
        <v>119</v>
      </c>
      <c r="D15" s="378">
        <f>+'[2]CAP 04-99'!F1394</f>
        <v>99</v>
      </c>
      <c r="E15" s="378">
        <f>+'[2]CAP 04-99'!G1394</f>
        <v>104</v>
      </c>
      <c r="F15" s="378">
        <f>+'[2]CAP 04-99'!H1394</f>
        <v>96</v>
      </c>
      <c r="G15" s="378">
        <f>+'[2]CAP 04-99'!I1394</f>
        <v>101</v>
      </c>
      <c r="H15" s="378">
        <f>+'[2]CAP 04-99'!J1394</f>
        <v>140</v>
      </c>
      <c r="I15" s="378">
        <f>+'[2]CAP 04-99'!K1394</f>
        <v>132</v>
      </c>
      <c r="J15" s="378">
        <f>+'[2]CAP 04-99'!L1394</f>
        <v>99</v>
      </c>
      <c r="K15" s="378">
        <f>+'[2]CAP 04-99'!M1394</f>
        <v>104</v>
      </c>
      <c r="L15" s="378">
        <f>+'[2]CAP 04-99'!N1394</f>
        <v>119</v>
      </c>
      <c r="M15" s="378">
        <f>+'[2]CAP 04-99'!O1394</f>
        <v>103</v>
      </c>
      <c r="N15" s="378">
        <f>+'[2]CAP 04-99'!P1394</f>
        <v>102</v>
      </c>
    </row>
    <row r="16" spans="1:14" ht="13" customHeight="1">
      <c r="A16" s="236" t="s">
        <v>99</v>
      </c>
      <c r="B16" s="840">
        <f t="shared" si="0"/>
        <v>8340</v>
      </c>
      <c r="C16" s="378">
        <f>+'[2]CAP 04-99'!E1397</f>
        <v>598</v>
      </c>
      <c r="D16" s="378">
        <f>+'[2]CAP 04-99'!F1397</f>
        <v>610</v>
      </c>
      <c r="E16" s="378">
        <f>+'[2]CAP 04-99'!G1397</f>
        <v>520</v>
      </c>
      <c r="F16" s="378">
        <f>+'[2]CAP 04-99'!H1397</f>
        <v>660</v>
      </c>
      <c r="G16" s="378">
        <f>+'[2]CAP 04-99'!I1397</f>
        <v>797</v>
      </c>
      <c r="H16" s="378">
        <f>+'[2]CAP 04-99'!J1397</f>
        <v>897</v>
      </c>
      <c r="I16" s="378">
        <f>+'[2]CAP 04-99'!K1397</f>
        <v>1119</v>
      </c>
      <c r="J16" s="378">
        <f>+'[2]CAP 04-99'!L1397</f>
        <v>650</v>
      </c>
      <c r="K16" s="378">
        <f>+'[2]CAP 04-99'!M1397</f>
        <v>672</v>
      </c>
      <c r="L16" s="378">
        <f>+'[2]CAP 04-99'!N1397</f>
        <v>598</v>
      </c>
      <c r="M16" s="378">
        <f>+'[2]CAP 04-99'!O1397</f>
        <v>581</v>
      </c>
      <c r="N16" s="378">
        <f>+'[2]CAP 04-99'!P1397</f>
        <v>638</v>
      </c>
    </row>
    <row r="17" spans="1:14" ht="13" customHeight="1">
      <c r="A17" s="234" t="s">
        <v>29</v>
      </c>
      <c r="B17" s="840">
        <f t="shared" si="0"/>
        <v>4290</v>
      </c>
      <c r="C17" s="378">
        <f>+'[2]CAP 04-99'!E1400</f>
        <v>426</v>
      </c>
      <c r="D17" s="378">
        <f>+'[2]CAP 04-99'!F1400</f>
        <v>384</v>
      </c>
      <c r="E17" s="378">
        <f>+'[2]CAP 04-99'!G1400</f>
        <v>286</v>
      </c>
      <c r="F17" s="378">
        <f>+'[2]CAP 04-99'!H1400</f>
        <v>245</v>
      </c>
      <c r="G17" s="378">
        <f>+'[2]CAP 04-99'!I1400</f>
        <v>289</v>
      </c>
      <c r="H17" s="378">
        <f>+'[2]CAP 04-99'!J1400</f>
        <v>321</v>
      </c>
      <c r="I17" s="378">
        <f>+'[2]CAP 04-99'!K1400</f>
        <v>362</v>
      </c>
      <c r="J17" s="378">
        <f>+'[2]CAP 04-99'!L1400</f>
        <v>358</v>
      </c>
      <c r="K17" s="378">
        <f>+'[2]CAP 04-99'!M1400</f>
        <v>383</v>
      </c>
      <c r="L17" s="378">
        <f>+'[2]CAP 04-99'!N1400</f>
        <v>370</v>
      </c>
      <c r="M17" s="378">
        <f>+'[2]CAP 04-99'!O1400</f>
        <v>375</v>
      </c>
      <c r="N17" s="378">
        <f>+'[2]CAP 04-99'!P1400</f>
        <v>491</v>
      </c>
    </row>
    <row r="18" spans="1:14" ht="13" customHeight="1">
      <c r="A18" s="184" t="s">
        <v>30</v>
      </c>
      <c r="B18" s="840">
        <f t="shared" si="0"/>
        <v>20114</v>
      </c>
      <c r="C18" s="378">
        <f>+'[2]CAP 04-99'!E1403</f>
        <v>1389</v>
      </c>
      <c r="D18" s="378">
        <f>+'[2]CAP 04-99'!F1403</f>
        <v>1497</v>
      </c>
      <c r="E18" s="378">
        <f>+'[2]CAP 04-99'!G1403</f>
        <v>1575</v>
      </c>
      <c r="F18" s="378">
        <f>+'[2]CAP 04-99'!H1403</f>
        <v>1801</v>
      </c>
      <c r="G18" s="378">
        <f>+'[2]CAP 04-99'!I1403</f>
        <v>1577</v>
      </c>
      <c r="H18" s="378">
        <f>+'[2]CAP 04-99'!J1403</f>
        <v>1701</v>
      </c>
      <c r="I18" s="378">
        <f>+'[2]CAP 04-99'!K1403</f>
        <v>1718</v>
      </c>
      <c r="J18" s="378">
        <f>+'[2]CAP 04-99'!L1403</f>
        <v>1709</v>
      </c>
      <c r="K18" s="378">
        <f>+'[2]CAP 04-99'!M1403</f>
        <v>1748</v>
      </c>
      <c r="L18" s="378">
        <f>+'[2]CAP 04-99'!N1403</f>
        <v>1801</v>
      </c>
      <c r="M18" s="378">
        <f>+'[2]CAP 04-99'!O1403</f>
        <v>1781</v>
      </c>
      <c r="N18" s="378">
        <f>+'[2]CAP 04-99'!P1403</f>
        <v>1817</v>
      </c>
    </row>
    <row r="19" spans="1:14" ht="13" customHeight="1">
      <c r="A19" s="184" t="s">
        <v>31</v>
      </c>
      <c r="B19" s="840">
        <f t="shared" si="0"/>
        <v>35830</v>
      </c>
      <c r="C19" s="378">
        <f>+'[2]CAP 04-99'!E1406</f>
        <v>2949</v>
      </c>
      <c r="D19" s="378">
        <f>+'[2]CAP 04-99'!F1406</f>
        <v>2794</v>
      </c>
      <c r="E19" s="378">
        <f>+'[2]CAP 04-99'!G1406</f>
        <v>2382</v>
      </c>
      <c r="F19" s="378">
        <f>+'[2]CAP 04-99'!H1406</f>
        <v>2847</v>
      </c>
      <c r="G19" s="378">
        <f>+'[2]CAP 04-99'!I1406</f>
        <v>2909</v>
      </c>
      <c r="H19" s="378">
        <f>+'[2]CAP 04-99'!J1406</f>
        <v>3086</v>
      </c>
      <c r="I19" s="378">
        <f>+'[2]CAP 04-99'!K1406</f>
        <v>3142</v>
      </c>
      <c r="J19" s="378">
        <f>+'[2]CAP 04-99'!L1406</f>
        <v>3059</v>
      </c>
      <c r="K19" s="378">
        <f>+'[2]CAP 04-99'!M1406</f>
        <v>3182</v>
      </c>
      <c r="L19" s="378">
        <f>+'[2]CAP 04-99'!N1406</f>
        <v>3277</v>
      </c>
      <c r="M19" s="378">
        <f>+'[2]CAP 04-99'!O1406</f>
        <v>2933</v>
      </c>
      <c r="N19" s="378">
        <f>+'[2]CAP 04-99'!P1406</f>
        <v>3270</v>
      </c>
    </row>
    <row r="20" spans="1:14" ht="13" customHeight="1">
      <c r="A20" s="234" t="s">
        <v>32</v>
      </c>
      <c r="B20" s="840">
        <f t="shared" si="0"/>
        <v>23824.424181360202</v>
      </c>
      <c r="C20" s="378">
        <f>+'[2]CAP 04-99'!E1409</f>
        <v>1483.4241813602016</v>
      </c>
      <c r="D20" s="378">
        <f>+'[2]CAP 04-99'!F1409</f>
        <v>1789</v>
      </c>
      <c r="E20" s="378">
        <f>+'[2]CAP 04-99'!G1409</f>
        <v>1803</v>
      </c>
      <c r="F20" s="378">
        <f>+'[2]CAP 04-99'!H1409</f>
        <v>1957</v>
      </c>
      <c r="G20" s="378">
        <f>+'[2]CAP 04-99'!I1409</f>
        <v>2029</v>
      </c>
      <c r="H20" s="378">
        <f>+'[2]CAP 04-99'!J1409</f>
        <v>1912</v>
      </c>
      <c r="I20" s="378">
        <f>+'[2]CAP 04-99'!K1409</f>
        <v>2031</v>
      </c>
      <c r="J20" s="378">
        <f>+'[2]CAP 04-99'!L1409</f>
        <v>2075</v>
      </c>
      <c r="K20" s="378">
        <f>+'[2]CAP 04-99'!M1409</f>
        <v>2050</v>
      </c>
      <c r="L20" s="378">
        <f>+'[2]CAP 04-99'!N1409</f>
        <v>2004</v>
      </c>
      <c r="M20" s="378">
        <f>+'[2]CAP 04-99'!O1409</f>
        <v>2034</v>
      </c>
      <c r="N20" s="378">
        <f>+'[2]CAP 04-99'!P1409</f>
        <v>2657</v>
      </c>
    </row>
    <row r="21" spans="1:14" ht="13" customHeight="1">
      <c r="A21" s="234" t="s">
        <v>33</v>
      </c>
      <c r="B21" s="840">
        <f t="shared" si="0"/>
        <v>24055</v>
      </c>
      <c r="C21" s="378">
        <f>+'[2]CAP 04-99'!E1412</f>
        <v>1831</v>
      </c>
      <c r="D21" s="378">
        <f>+'[2]CAP 04-99'!F1412</f>
        <v>1701</v>
      </c>
      <c r="E21" s="378">
        <f>+'[2]CAP 04-99'!G1412</f>
        <v>1816</v>
      </c>
      <c r="F21" s="378">
        <f>+'[2]CAP 04-99'!H1412</f>
        <v>1664</v>
      </c>
      <c r="G21" s="378">
        <f>+'[2]CAP 04-99'!I1412</f>
        <v>1878</v>
      </c>
      <c r="H21" s="378">
        <f>+'[2]CAP 04-99'!J1412</f>
        <v>1924</v>
      </c>
      <c r="I21" s="378">
        <f>+'[2]CAP 04-99'!K1412</f>
        <v>2243</v>
      </c>
      <c r="J21" s="378">
        <f>+'[2]CAP 04-99'!L1412</f>
        <v>2518</v>
      </c>
      <c r="K21" s="378">
        <f>+'[2]CAP 04-99'!M1412</f>
        <v>2212</v>
      </c>
      <c r="L21" s="378">
        <f>+'[2]CAP 04-99'!N1412</f>
        <v>2320</v>
      </c>
      <c r="M21" s="378">
        <f>+'[2]CAP 04-99'!O1412</f>
        <v>1905</v>
      </c>
      <c r="N21" s="378">
        <f>+'[2]CAP 04-99'!P1412</f>
        <v>2043</v>
      </c>
    </row>
    <row r="22" spans="1:14" ht="13" customHeight="1">
      <c r="A22" s="234" t="s">
        <v>34</v>
      </c>
      <c r="B22" s="840">
        <f t="shared" si="0"/>
        <v>1037</v>
      </c>
      <c r="C22" s="378">
        <f>+'[2]CAP 04-99'!E1415</f>
        <v>58</v>
      </c>
      <c r="D22" s="378">
        <f>+'[2]CAP 04-99'!F1415</f>
        <v>51</v>
      </c>
      <c r="E22" s="378">
        <f>+'[2]CAP 04-99'!G1415</f>
        <v>67</v>
      </c>
      <c r="F22" s="378">
        <f>+'[2]CAP 04-99'!H1415</f>
        <v>97</v>
      </c>
      <c r="G22" s="378">
        <f>+'[2]CAP 04-99'!I1415</f>
        <v>105</v>
      </c>
      <c r="H22" s="378">
        <f>+'[2]CAP 04-99'!J1415</f>
        <v>116</v>
      </c>
      <c r="I22" s="378">
        <f>+'[2]CAP 04-99'!K1415</f>
        <v>135</v>
      </c>
      <c r="J22" s="378">
        <f>+'[2]CAP 04-99'!L1415</f>
        <v>77</v>
      </c>
      <c r="K22" s="378">
        <f>+'[2]CAP 04-99'!M1415</f>
        <v>54</v>
      </c>
      <c r="L22" s="378">
        <f>+'[2]CAP 04-99'!N1415</f>
        <v>63</v>
      </c>
      <c r="M22" s="378">
        <f>+'[2]CAP 04-99'!O1415</f>
        <v>86</v>
      </c>
      <c r="N22" s="378">
        <f>+'[2]CAP 04-99'!P1415</f>
        <v>128</v>
      </c>
    </row>
    <row r="23" spans="1:14" ht="13" customHeight="1">
      <c r="A23" s="234" t="s">
        <v>35</v>
      </c>
      <c r="B23" s="840">
        <f t="shared" si="0"/>
        <v>3716</v>
      </c>
      <c r="C23" s="378">
        <f>+'[2]CAP 04-99'!E1418</f>
        <v>320</v>
      </c>
      <c r="D23" s="378">
        <f>+'[2]CAP 04-99'!F1418</f>
        <v>270</v>
      </c>
      <c r="E23" s="378">
        <f>+'[2]CAP 04-99'!G1418</f>
        <v>300</v>
      </c>
      <c r="F23" s="378">
        <f>+'[2]CAP 04-99'!H1418</f>
        <v>284</v>
      </c>
      <c r="G23" s="378">
        <f>+'[2]CAP 04-99'!I1418</f>
        <v>311</v>
      </c>
      <c r="H23" s="378">
        <f>+'[2]CAP 04-99'!J1418</f>
        <v>327</v>
      </c>
      <c r="I23" s="378">
        <f>+'[2]CAP 04-99'!K1418</f>
        <v>313</v>
      </c>
      <c r="J23" s="378">
        <f>+'[2]CAP 04-99'!L1418</f>
        <v>318</v>
      </c>
      <c r="K23" s="378">
        <f>+'[2]CAP 04-99'!M1418</f>
        <v>327</v>
      </c>
      <c r="L23" s="378">
        <f>+'[2]CAP 04-99'!N1418</f>
        <v>319</v>
      </c>
      <c r="M23" s="378">
        <f>+'[2]CAP 04-99'!O1418</f>
        <v>307</v>
      </c>
      <c r="N23" s="378">
        <f>+'[2]CAP 04-99'!P1418</f>
        <v>320</v>
      </c>
    </row>
    <row r="24" spans="1:14" ht="13" customHeight="1">
      <c r="A24" s="234" t="s">
        <v>36</v>
      </c>
      <c r="B24" s="840">
        <f t="shared" si="0"/>
        <v>22844.3</v>
      </c>
      <c r="C24" s="378">
        <f>+'[2]CAP 04-99'!E1421</f>
        <v>1691</v>
      </c>
      <c r="D24" s="378">
        <f>+'[2]CAP 04-99'!F1421</f>
        <v>1570.4</v>
      </c>
      <c r="E24" s="378">
        <f>+'[2]CAP 04-99'!G1421</f>
        <v>1710.3</v>
      </c>
      <c r="F24" s="378">
        <f>+'[2]CAP 04-99'!H1421</f>
        <v>2130.4</v>
      </c>
      <c r="G24" s="378">
        <f>+'[2]CAP 04-99'!I1421</f>
        <v>2060.1999999999998</v>
      </c>
      <c r="H24" s="378">
        <f>+'[2]CAP 04-99'!J1421</f>
        <v>2079</v>
      </c>
      <c r="I24" s="378">
        <f>+'[2]CAP 04-99'!K1421</f>
        <v>1860</v>
      </c>
      <c r="J24" s="378">
        <f>+'[2]CAP 04-99'!L1421</f>
        <v>1906</v>
      </c>
      <c r="K24" s="378">
        <f>+'[2]CAP 04-99'!M1421</f>
        <v>1899</v>
      </c>
      <c r="L24" s="378">
        <f>+'[2]CAP 04-99'!N1421</f>
        <v>1940</v>
      </c>
      <c r="M24" s="378">
        <f>+'[2]CAP 04-99'!O1421</f>
        <v>2011</v>
      </c>
      <c r="N24" s="378">
        <f>+'[2]CAP 04-99'!P1421</f>
        <v>1987</v>
      </c>
    </row>
    <row r="25" spans="1:14" ht="13" customHeight="1">
      <c r="A25" s="184" t="s">
        <v>37</v>
      </c>
      <c r="B25" s="840">
        <f t="shared" si="0"/>
        <v>10325</v>
      </c>
      <c r="C25" s="378">
        <f>+'[2]CAP 04-99'!E1424</f>
        <v>864</v>
      </c>
      <c r="D25" s="378">
        <f>+'[2]CAP 04-99'!F1424</f>
        <v>866</v>
      </c>
      <c r="E25" s="378">
        <f>+'[2]CAP 04-99'!G1424</f>
        <v>848</v>
      </c>
      <c r="F25" s="378">
        <f>+'[2]CAP 04-99'!H1424</f>
        <v>795</v>
      </c>
      <c r="G25" s="378">
        <f>+'[2]CAP 04-99'!I1424</f>
        <v>837</v>
      </c>
      <c r="H25" s="378">
        <f>+'[2]CAP 04-99'!J1424</f>
        <v>858</v>
      </c>
      <c r="I25" s="378">
        <f>+'[2]CAP 04-99'!K1424</f>
        <v>901</v>
      </c>
      <c r="J25" s="378">
        <f>+'[2]CAP 04-99'!L1424</f>
        <v>878</v>
      </c>
      <c r="K25" s="378">
        <f>+'[2]CAP 04-99'!M1424</f>
        <v>891</v>
      </c>
      <c r="L25" s="378">
        <f>+'[2]CAP 04-99'!N1424</f>
        <v>869</v>
      </c>
      <c r="M25" s="378">
        <f>+'[2]CAP 04-99'!O1424</f>
        <v>851</v>
      </c>
      <c r="N25" s="378">
        <f>+'[2]CAP 04-99'!P1424</f>
        <v>867</v>
      </c>
    </row>
    <row r="26" spans="1:14" ht="13" customHeight="1">
      <c r="A26" s="234" t="s">
        <v>38</v>
      </c>
      <c r="B26" s="840">
        <f t="shared" si="0"/>
        <v>847</v>
      </c>
      <c r="C26" s="378">
        <f>+'[2]CAP 04-99'!E1427</f>
        <v>72</v>
      </c>
      <c r="D26" s="378">
        <f>+'[2]CAP 04-99'!F1427</f>
        <v>49</v>
      </c>
      <c r="E26" s="378">
        <f>+'[2]CAP 04-99'!G1427</f>
        <v>79</v>
      </c>
      <c r="F26" s="378">
        <f>+'[2]CAP 04-99'!H1427</f>
        <v>85</v>
      </c>
      <c r="G26" s="378">
        <f>+'[2]CAP 04-99'!I1427</f>
        <v>83</v>
      </c>
      <c r="H26" s="378">
        <f>+'[2]CAP 04-99'!J1427</f>
        <v>85</v>
      </c>
      <c r="I26" s="378">
        <f>+'[2]CAP 04-99'!K1427</f>
        <v>76</v>
      </c>
      <c r="J26" s="378">
        <f>+'[2]CAP 04-99'!L1427</f>
        <v>58</v>
      </c>
      <c r="K26" s="378">
        <f>+'[2]CAP 04-99'!M1427</f>
        <v>70</v>
      </c>
      <c r="L26" s="378">
        <f>+'[2]CAP 04-99'!N1427</f>
        <v>76</v>
      </c>
      <c r="M26" s="378">
        <f>+'[2]CAP 04-99'!O1427</f>
        <v>53</v>
      </c>
      <c r="N26" s="378">
        <f>+'[2]CAP 04-99'!P1427</f>
        <v>61</v>
      </c>
    </row>
    <row r="27" spans="1:14" ht="13" customHeight="1">
      <c r="A27" s="234" t="s">
        <v>39</v>
      </c>
      <c r="B27" s="840">
        <f t="shared" si="0"/>
        <v>5682</v>
      </c>
      <c r="C27" s="378">
        <f>+'[2]CAP 04-99'!E1430</f>
        <v>350</v>
      </c>
      <c r="D27" s="378">
        <f>+'[2]CAP 04-99'!F1430</f>
        <v>376</v>
      </c>
      <c r="E27" s="378">
        <f>+'[2]CAP 04-99'!G1430</f>
        <v>389</v>
      </c>
      <c r="F27" s="378">
        <f>+'[2]CAP 04-99'!H1430</f>
        <v>428</v>
      </c>
      <c r="G27" s="378">
        <f>+'[2]CAP 04-99'!I1430</f>
        <v>478</v>
      </c>
      <c r="H27" s="378">
        <f>+'[2]CAP 04-99'!J1430</f>
        <v>501</v>
      </c>
      <c r="I27" s="378">
        <f>+'[2]CAP 04-99'!K1430</f>
        <v>520</v>
      </c>
      <c r="J27" s="378">
        <f>+'[2]CAP 04-99'!L1430</f>
        <v>539</v>
      </c>
      <c r="K27" s="378">
        <f>+'[2]CAP 04-99'!M1430</f>
        <v>520</v>
      </c>
      <c r="L27" s="378">
        <f>+'[2]CAP 04-99'!N1430</f>
        <v>512</v>
      </c>
      <c r="M27" s="378">
        <f>+'[2]CAP 04-99'!O1430</f>
        <v>521</v>
      </c>
      <c r="N27" s="378">
        <f>+'[2]CAP 04-99'!P1430</f>
        <v>548</v>
      </c>
    </row>
    <row r="28" spans="1:14" ht="13" customHeight="1">
      <c r="A28" s="234" t="s">
        <v>40</v>
      </c>
      <c r="B28" s="840">
        <f t="shared" si="0"/>
        <v>25825</v>
      </c>
      <c r="C28" s="378">
        <f>+'[2]CAP 04-99'!E1433</f>
        <v>1643</v>
      </c>
      <c r="D28" s="378">
        <f>+'[2]CAP 04-99'!F1433</f>
        <v>1520</v>
      </c>
      <c r="E28" s="378">
        <f>+'[2]CAP 04-99'!G1433</f>
        <v>2251</v>
      </c>
      <c r="F28" s="378">
        <f>+'[2]CAP 04-99'!H1433</f>
        <v>2239</v>
      </c>
      <c r="G28" s="378">
        <f>+'[2]CAP 04-99'!I1433</f>
        <v>3077</v>
      </c>
      <c r="H28" s="378">
        <f>+'[2]CAP 04-99'!J1433</f>
        <v>2502</v>
      </c>
      <c r="I28" s="378">
        <f>+'[2]CAP 04-99'!K1433</f>
        <v>2630</v>
      </c>
      <c r="J28" s="378">
        <f>+'[2]CAP 04-99'!L1433</f>
        <v>2413</v>
      </c>
      <c r="K28" s="378">
        <f>+'[2]CAP 04-99'!M1433</f>
        <v>1853</v>
      </c>
      <c r="L28" s="378">
        <f>+'[2]CAP 04-99'!N1433</f>
        <v>1802</v>
      </c>
      <c r="M28" s="378">
        <f>+'[2]CAP 04-99'!O1433</f>
        <v>1920</v>
      </c>
      <c r="N28" s="378">
        <f>+'[2]CAP 04-99'!P1433</f>
        <v>1975</v>
      </c>
    </row>
    <row r="29" spans="1:14" ht="13" customHeight="1">
      <c r="A29" s="234" t="s">
        <v>41</v>
      </c>
      <c r="B29" s="840">
        <f t="shared" si="0"/>
        <v>16519.3</v>
      </c>
      <c r="C29" s="378">
        <f>+'[2]CAP 04-99'!E1436</f>
        <v>1403</v>
      </c>
      <c r="D29" s="378">
        <f>+'[2]CAP 04-99'!F1436</f>
        <v>1525</v>
      </c>
      <c r="E29" s="378">
        <f>+'[2]CAP 04-99'!G1436</f>
        <v>1606</v>
      </c>
      <c r="F29" s="378">
        <f>+'[2]CAP 04-99'!H1436</f>
        <v>1494.3</v>
      </c>
      <c r="G29" s="378">
        <f>+'[2]CAP 04-99'!I1436</f>
        <v>1300</v>
      </c>
      <c r="H29" s="378">
        <f>+'[2]CAP 04-99'!J1436</f>
        <v>1377</v>
      </c>
      <c r="I29" s="378">
        <f>+'[2]CAP 04-99'!K1436</f>
        <v>1427</v>
      </c>
      <c r="J29" s="378">
        <f>+'[2]CAP 04-99'!L1436</f>
        <v>1268</v>
      </c>
      <c r="K29" s="378">
        <f>+'[2]CAP 04-99'!M1436</f>
        <v>1236</v>
      </c>
      <c r="L29" s="378">
        <f>+'[2]CAP 04-99'!N1436</f>
        <v>1332</v>
      </c>
      <c r="M29" s="378">
        <f>+'[2]CAP 04-99'!O1436</f>
        <v>1310</v>
      </c>
      <c r="N29" s="378">
        <f>+'[2]CAP 04-99'!P1436</f>
        <v>1241</v>
      </c>
    </row>
    <row r="30" spans="1:14" ht="13" customHeight="1">
      <c r="A30" s="236" t="s">
        <v>100</v>
      </c>
      <c r="B30" s="840">
        <f t="shared" si="0"/>
        <v>4996</v>
      </c>
      <c r="C30" s="378">
        <f>+'[2]CAP 04-99'!E1439</f>
        <v>405</v>
      </c>
      <c r="D30" s="378">
        <f>+'[2]CAP 04-99'!F1439</f>
        <v>395</v>
      </c>
      <c r="E30" s="378">
        <f>+'[2]CAP 04-99'!G1439</f>
        <v>422</v>
      </c>
      <c r="F30" s="378">
        <f>+'[2]CAP 04-99'!H1439</f>
        <v>430</v>
      </c>
      <c r="G30" s="378">
        <f>+'[2]CAP 04-99'!I1439</f>
        <v>406</v>
      </c>
      <c r="H30" s="378">
        <f>+'[2]CAP 04-99'!J1439</f>
        <v>443</v>
      </c>
      <c r="I30" s="378">
        <f>+'[2]CAP 04-99'!K1439</f>
        <v>460</v>
      </c>
      <c r="J30" s="378">
        <f>+'[2]CAP 04-99'!L1439</f>
        <v>405</v>
      </c>
      <c r="K30" s="378">
        <f>+'[2]CAP 04-99'!M1439</f>
        <v>399</v>
      </c>
      <c r="L30" s="378">
        <f>+'[2]CAP 04-99'!N1439</f>
        <v>430</v>
      </c>
      <c r="M30" s="378">
        <f>+'[2]CAP 04-99'!O1439</f>
        <v>410</v>
      </c>
      <c r="N30" s="378">
        <f>+'[2]CAP 04-99'!P1439</f>
        <v>391</v>
      </c>
    </row>
    <row r="31" spans="1:14" ht="13" customHeight="1">
      <c r="A31" s="236" t="s">
        <v>101</v>
      </c>
      <c r="B31" s="840">
        <f t="shared" si="0"/>
        <v>11523.3</v>
      </c>
      <c r="C31" s="378">
        <f>+'[2]CAP 04-99'!E1442</f>
        <v>998</v>
      </c>
      <c r="D31" s="378">
        <f>+'[2]CAP 04-99'!F1442</f>
        <v>1130</v>
      </c>
      <c r="E31" s="378">
        <f>+'[2]CAP 04-99'!G1442</f>
        <v>1184</v>
      </c>
      <c r="F31" s="378">
        <f>+'[2]CAP 04-99'!H1442</f>
        <v>1064.3</v>
      </c>
      <c r="G31" s="378">
        <f>+'[2]CAP 04-99'!I1442</f>
        <v>894</v>
      </c>
      <c r="H31" s="378">
        <f>+'[2]CAP 04-99'!J1442</f>
        <v>934</v>
      </c>
      <c r="I31" s="378">
        <f>+'[2]CAP 04-99'!K1442</f>
        <v>967</v>
      </c>
      <c r="J31" s="378">
        <f>+'[2]CAP 04-99'!L1442</f>
        <v>863</v>
      </c>
      <c r="K31" s="378">
        <f>+'[2]CAP 04-99'!M1442</f>
        <v>837</v>
      </c>
      <c r="L31" s="378">
        <f>+'[2]CAP 04-99'!N1442</f>
        <v>902</v>
      </c>
      <c r="M31" s="378">
        <f>+'[2]CAP 04-99'!O1442</f>
        <v>900</v>
      </c>
      <c r="N31" s="378">
        <f>+'[2]CAP 04-99'!P1442</f>
        <v>850</v>
      </c>
    </row>
    <row r="32" spans="1:14" ht="13" customHeight="1">
      <c r="A32" s="234" t="s">
        <v>44</v>
      </c>
      <c r="B32" s="840">
        <f t="shared" si="0"/>
        <v>4169</v>
      </c>
      <c r="C32" s="378">
        <f>+'[2]CAP 04-99'!E1445</f>
        <v>319</v>
      </c>
      <c r="D32" s="378">
        <f>+'[2]CAP 04-99'!F1445</f>
        <v>346</v>
      </c>
      <c r="E32" s="378">
        <f>+'[2]CAP 04-99'!G1445</f>
        <v>349</v>
      </c>
      <c r="F32" s="378">
        <f>+'[2]CAP 04-99'!H1445</f>
        <v>350</v>
      </c>
      <c r="G32" s="378">
        <f>+'[2]CAP 04-99'!I1445</f>
        <v>350</v>
      </c>
      <c r="H32" s="378">
        <f>+'[2]CAP 04-99'!J1445</f>
        <v>352</v>
      </c>
      <c r="I32" s="378">
        <f>+'[2]CAP 04-99'!K1445</f>
        <v>347</v>
      </c>
      <c r="J32" s="378">
        <f>+'[2]CAP 04-99'!L1445</f>
        <v>344</v>
      </c>
      <c r="K32" s="378">
        <f>+'[2]CAP 04-99'!M1445</f>
        <v>343</v>
      </c>
      <c r="L32" s="378">
        <f>+'[2]CAP 04-99'!N1445</f>
        <v>347</v>
      </c>
      <c r="M32" s="378">
        <f>+'[2]CAP 04-99'!O1445</f>
        <v>345</v>
      </c>
      <c r="N32" s="378">
        <f>+'[2]CAP 04-99'!P1445</f>
        <v>377</v>
      </c>
    </row>
    <row r="33" spans="1:14" ht="13" customHeight="1">
      <c r="A33" s="234" t="s">
        <v>45</v>
      </c>
      <c r="B33" s="840">
        <f t="shared" si="0"/>
        <v>0</v>
      </c>
      <c r="C33" s="378">
        <f>+'[2]CAP 04-99'!E1448</f>
        <v>0</v>
      </c>
      <c r="D33" s="378">
        <f>+'[2]CAP 04-99'!F1448</f>
        <v>0</v>
      </c>
      <c r="E33" s="378">
        <f>+'[2]CAP 04-99'!G1448</f>
        <v>0</v>
      </c>
      <c r="F33" s="378">
        <f>+'[2]CAP 04-99'!H1448</f>
        <v>0</v>
      </c>
      <c r="G33" s="378">
        <f>+'[2]CAP 04-99'!I1448</f>
        <v>0</v>
      </c>
      <c r="H33" s="378">
        <f>+'[2]CAP 04-99'!J1448</f>
        <v>0</v>
      </c>
      <c r="I33" s="378">
        <f>+'[2]CAP 04-99'!K1448</f>
        <v>0</v>
      </c>
      <c r="J33" s="378">
        <f>+'[2]CAP 04-99'!L1448</f>
        <v>0</v>
      </c>
      <c r="K33" s="378">
        <f>+'[2]CAP 04-99'!M1448</f>
        <v>0</v>
      </c>
      <c r="L33" s="378">
        <f>+'[2]CAP 04-99'!N1448</f>
        <v>0</v>
      </c>
      <c r="M33" s="378">
        <f>+'[2]CAP 04-99'!O1448</f>
        <v>0</v>
      </c>
      <c r="N33" s="378">
        <f>+'[2]CAP 04-99'!P1448</f>
        <v>0</v>
      </c>
    </row>
    <row r="34" spans="1:14" ht="13" customHeight="1">
      <c r="A34" s="184" t="s">
        <v>46</v>
      </c>
      <c r="B34" s="840">
        <f t="shared" si="0"/>
        <v>0</v>
      </c>
      <c r="C34" s="378">
        <f>+'[2]CAP 04-99'!E1451</f>
        <v>0</v>
      </c>
      <c r="D34" s="378">
        <f>+'[2]CAP 04-99'!F1451</f>
        <v>0</v>
      </c>
      <c r="E34" s="378">
        <f>+'[2]CAP 04-99'!G1451</f>
        <v>0</v>
      </c>
      <c r="F34" s="378">
        <f>+'[2]CAP 04-99'!H1451</f>
        <v>0</v>
      </c>
      <c r="G34" s="378">
        <f>+'[2]CAP 04-99'!I1451</f>
        <v>0</v>
      </c>
      <c r="H34" s="378">
        <f>+'[2]CAP 04-99'!J1451</f>
        <v>0</v>
      </c>
      <c r="I34" s="378">
        <f>+'[2]CAP 04-99'!K1451</f>
        <v>0</v>
      </c>
      <c r="J34" s="378">
        <f>+'[2]CAP 04-99'!L1451</f>
        <v>0</v>
      </c>
      <c r="K34" s="378">
        <f>+'[2]CAP 04-99'!M1451</f>
        <v>0</v>
      </c>
      <c r="L34" s="378">
        <f>+'[2]CAP 04-99'!N1451</f>
        <v>0</v>
      </c>
      <c r="M34" s="378">
        <f>+'[2]CAP 04-99'!O1451</f>
        <v>0</v>
      </c>
      <c r="N34" s="378">
        <f>+'[2]CAP 04-99'!P1451</f>
        <v>0</v>
      </c>
    </row>
    <row r="35" spans="1:14" ht="13" customHeight="1">
      <c r="A35" s="184" t="s">
        <v>47</v>
      </c>
      <c r="B35" s="840">
        <f t="shared" si="0"/>
        <v>29</v>
      </c>
      <c r="C35" s="378">
        <f>+'[2]CAP 04-99'!E1454</f>
        <v>4</v>
      </c>
      <c r="D35" s="378">
        <f>+'[2]CAP 04-99'!F1454</f>
        <v>2</v>
      </c>
      <c r="E35" s="378">
        <f>+'[2]CAP 04-99'!G1454</f>
        <v>2</v>
      </c>
      <c r="F35" s="378">
        <f>+'[2]CAP 04-99'!H1454</f>
        <v>3</v>
      </c>
      <c r="G35" s="378">
        <f>+'[2]CAP 04-99'!I1454</f>
        <v>2</v>
      </c>
      <c r="H35" s="378">
        <f>+'[2]CAP 04-99'!J1454</f>
        <v>2</v>
      </c>
      <c r="I35" s="378">
        <f>+'[2]CAP 04-99'!K1454</f>
        <v>2</v>
      </c>
      <c r="J35" s="378">
        <f>+'[2]CAP 04-99'!L1454</f>
        <v>2</v>
      </c>
      <c r="K35" s="378">
        <f>+'[2]CAP 04-99'!M1454</f>
        <v>2</v>
      </c>
      <c r="L35" s="378">
        <f>+'[2]CAP 04-99'!N1454</f>
        <v>2</v>
      </c>
      <c r="M35" s="378">
        <f>+'[2]CAP 04-99'!O1454</f>
        <v>2</v>
      </c>
      <c r="N35" s="378">
        <f>+'[2]CAP 04-99'!P1454</f>
        <v>4</v>
      </c>
    </row>
    <row r="36" spans="1:14" ht="13" customHeight="1">
      <c r="A36" s="184" t="s">
        <v>48</v>
      </c>
      <c r="B36" s="840">
        <f t="shared" si="0"/>
        <v>0</v>
      </c>
      <c r="C36" s="378">
        <f>+'[2]CAP 04-99'!E1457</f>
        <v>0</v>
      </c>
      <c r="D36" s="378">
        <f>+'[2]CAP 04-99'!F1457</f>
        <v>0</v>
      </c>
      <c r="E36" s="378">
        <f>+'[2]CAP 04-99'!G1457</f>
        <v>0</v>
      </c>
      <c r="F36" s="378">
        <f>+'[2]CAP 04-99'!H1457</f>
        <v>0</v>
      </c>
      <c r="G36" s="378">
        <f>+'[2]CAP 04-99'!I1457</f>
        <v>0</v>
      </c>
      <c r="H36" s="378">
        <f>+'[2]CAP 04-99'!J1457</f>
        <v>0</v>
      </c>
      <c r="I36" s="378">
        <f>+'[2]CAP 04-99'!K1457</f>
        <v>0</v>
      </c>
      <c r="J36" s="378">
        <f>+'[2]CAP 04-99'!L1457</f>
        <v>0</v>
      </c>
      <c r="K36" s="378">
        <f>+'[2]CAP 04-99'!M1457</f>
        <v>0</v>
      </c>
      <c r="L36" s="378">
        <f>+'[2]CAP 04-99'!N1457</f>
        <v>0</v>
      </c>
      <c r="M36" s="378">
        <f>+'[2]CAP 04-99'!O1457</f>
        <v>0</v>
      </c>
      <c r="N36" s="378">
        <f>+'[2]CAP 04-99'!P1457</f>
        <v>0</v>
      </c>
    </row>
    <row r="37" spans="1:14" ht="13" customHeight="1" thickBot="1">
      <c r="A37" s="237" t="s">
        <v>49</v>
      </c>
      <c r="B37" s="848">
        <f t="shared" si="0"/>
        <v>0</v>
      </c>
      <c r="C37" s="379">
        <f>+'[2]CAP 04-99'!E1460</f>
        <v>0</v>
      </c>
      <c r="D37" s="379">
        <f>+'[2]CAP 04-99'!F1460</f>
        <v>0</v>
      </c>
      <c r="E37" s="379">
        <f>+'[2]CAP 04-99'!G1460</f>
        <v>0</v>
      </c>
      <c r="F37" s="379">
        <f>+'[2]CAP 04-99'!H1460</f>
        <v>0</v>
      </c>
      <c r="G37" s="379">
        <f>+'[2]CAP 04-99'!I1460</f>
        <v>0</v>
      </c>
      <c r="H37" s="379">
        <f>+'[2]CAP 04-99'!J1460</f>
        <v>0</v>
      </c>
      <c r="I37" s="379">
        <f>+'[2]CAP 04-99'!K1460</f>
        <v>0</v>
      </c>
      <c r="J37" s="379">
        <f>+'[2]CAP 04-99'!L1460</f>
        <v>0</v>
      </c>
      <c r="K37" s="379">
        <f>+'[2]CAP 04-99'!M1460</f>
        <v>0</v>
      </c>
      <c r="L37" s="379">
        <f>+'[2]CAP 04-99'!N1460</f>
        <v>0</v>
      </c>
      <c r="M37" s="379">
        <f>+'[2]CAP 04-99'!O1460</f>
        <v>0</v>
      </c>
      <c r="N37" s="379">
        <f>+'[2]CAP 04-99'!P1460</f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4">
    <tabColor theme="9" tint="0.59999389629810485"/>
  </sheetPr>
  <dimension ref="A4:Y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25" ht="13" customHeight="1">
      <c r="A4" s="367" t="s">
        <v>580</v>
      </c>
      <c r="B4" s="363"/>
    </row>
    <row r="5" spans="1:25" ht="13" customHeight="1">
      <c r="A5" s="370" t="s">
        <v>236</v>
      </c>
      <c r="B5" s="363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</row>
    <row r="6" spans="1:25" ht="5" customHeight="1" thickBot="1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</row>
    <row r="7" spans="1:25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234"/>
      <c r="P7" s="182"/>
      <c r="Q7" s="249"/>
      <c r="R7" s="249"/>
      <c r="S7" s="249"/>
      <c r="T7" s="249"/>
      <c r="U7" s="249"/>
      <c r="V7" s="250"/>
      <c r="W7" s="249"/>
      <c r="X7" s="184"/>
      <c r="Y7" s="184"/>
    </row>
    <row r="8" spans="1:25" ht="15" customHeight="1">
      <c r="A8" s="807" t="s">
        <v>90</v>
      </c>
      <c r="B8" s="817">
        <f t="shared" ref="B8:B37" si="0">SUM(C8:N8)</f>
        <v>4948.0031893445357</v>
      </c>
      <c r="C8" s="817">
        <f t="shared" ref="C8:N8" si="1">(C9+C10+C11+C12+C13+C17+C18+C19+C20+C21+C22+C23+C24+C25+C26+C27+C28+C29+C32+C33+C34+C35+C36+C37)</f>
        <v>383.41776415264428</v>
      </c>
      <c r="D8" s="817">
        <f t="shared" si="1"/>
        <v>388.63570008722542</v>
      </c>
      <c r="E8" s="817">
        <f t="shared" si="1"/>
        <v>408.22744462224631</v>
      </c>
      <c r="F8" s="817">
        <f t="shared" si="1"/>
        <v>416.23067701538577</v>
      </c>
      <c r="G8" s="817">
        <f t="shared" si="1"/>
        <v>442.23190684900601</v>
      </c>
      <c r="H8" s="817">
        <f t="shared" si="1"/>
        <v>458.97431161684176</v>
      </c>
      <c r="I8" s="817">
        <f t="shared" si="1"/>
        <v>451.08730650809304</v>
      </c>
      <c r="J8" s="817">
        <f t="shared" si="1"/>
        <v>434.61160036966606</v>
      </c>
      <c r="K8" s="817">
        <f t="shared" si="1"/>
        <v>396.00514253958255</v>
      </c>
      <c r="L8" s="817">
        <f t="shared" si="1"/>
        <v>376.8601875187764</v>
      </c>
      <c r="M8" s="817">
        <f t="shared" si="1"/>
        <v>381.78749707207731</v>
      </c>
      <c r="N8" s="817">
        <f t="shared" si="1"/>
        <v>409.93365099299018</v>
      </c>
      <c r="O8" s="184"/>
      <c r="P8" s="182"/>
      <c r="Q8" s="251"/>
      <c r="R8" s="251"/>
      <c r="S8" s="252"/>
      <c r="T8" s="251"/>
      <c r="U8" s="251"/>
      <c r="V8" s="207"/>
      <c r="W8" s="252"/>
      <c r="X8" s="184"/>
      <c r="Y8" s="253"/>
    </row>
    <row r="9" spans="1:25" ht="13" customHeight="1">
      <c r="A9" s="234" t="s">
        <v>21</v>
      </c>
      <c r="B9" s="843">
        <f t="shared" si="0"/>
        <v>188.9932</v>
      </c>
      <c r="C9" s="382">
        <f>+'[2]CAP 04-99'!E1377</f>
        <v>17.376000000000001</v>
      </c>
      <c r="D9" s="382">
        <f>+'[2]CAP 04-99'!F1377</f>
        <v>16.931999999999999</v>
      </c>
      <c r="E9" s="382">
        <f>+'[2]CAP 04-99'!G1377</f>
        <v>16.744800000000001</v>
      </c>
      <c r="F9" s="382">
        <f>+'[2]CAP 04-99'!H1377</f>
        <v>16.5504</v>
      </c>
      <c r="G9" s="382">
        <f>+'[2]CAP 04-99'!I1377</f>
        <v>17.367999999999999</v>
      </c>
      <c r="H9" s="382">
        <f>+'[2]CAP 04-99'!J1377</f>
        <v>16.387599999999999</v>
      </c>
      <c r="I9" s="382">
        <f>+'[2]CAP 04-99'!K1377</f>
        <v>15.684000000000001</v>
      </c>
      <c r="J9" s="382">
        <f>+'[2]CAP 04-99'!L1377</f>
        <v>14.436000000000002</v>
      </c>
      <c r="K9" s="382">
        <f>+'[2]CAP 04-99'!M1377</f>
        <v>14.3064</v>
      </c>
      <c r="L9" s="382">
        <f>+'[2]CAP 04-99'!N1377</f>
        <v>13.440000000000001</v>
      </c>
      <c r="M9" s="382">
        <f>+'[2]CAP 04-99'!O1377</f>
        <v>13.836000000000002</v>
      </c>
      <c r="N9" s="382">
        <f>+'[2]CAP 04-99'!P1377</f>
        <v>15.932</v>
      </c>
      <c r="O9" s="184"/>
      <c r="P9" s="182"/>
      <c r="Q9" s="251"/>
      <c r="R9" s="251"/>
      <c r="S9" s="252"/>
      <c r="T9" s="251"/>
      <c r="U9" s="251"/>
      <c r="V9" s="207"/>
      <c r="W9" s="252"/>
      <c r="X9" s="184"/>
      <c r="Y9" s="253"/>
    </row>
    <row r="10" spans="1:25" ht="13" customHeight="1">
      <c r="A10" s="234" t="s">
        <v>22</v>
      </c>
      <c r="B10" s="843">
        <f t="shared" si="0"/>
        <v>1330.3794054478358</v>
      </c>
      <c r="C10" s="382">
        <f>+'[2]CAP 04-99'!E1380</f>
        <v>105.55076274627456</v>
      </c>
      <c r="D10" s="382">
        <f>+'[2]CAP 04-99'!F1380</f>
        <v>113.00284206053702</v>
      </c>
      <c r="E10" s="382">
        <f>+'[2]CAP 04-99'!G1380</f>
        <v>120.69925184411953</v>
      </c>
      <c r="F10" s="382">
        <f>+'[2]CAP 04-99'!H1380</f>
        <v>125.34153076120107</v>
      </c>
      <c r="G10" s="382">
        <f>+'[2]CAP 04-99'!I1380</f>
        <v>129.98380967828254</v>
      </c>
      <c r="H10" s="382">
        <f>+'[2]CAP 04-99'!J1380</f>
        <v>140.12352415506589</v>
      </c>
      <c r="I10" s="382">
        <f>+'[2]CAP 04-99'!K1380</f>
        <v>131.9384534328432</v>
      </c>
      <c r="J10" s="382">
        <f>+'[2]CAP 04-99'!L1380</f>
        <v>123.9977131799406</v>
      </c>
      <c r="K10" s="382">
        <f>+'[2]CAP 04-99'!M1380</f>
        <v>91.379595525709945</v>
      </c>
      <c r="L10" s="382">
        <f>+'[2]CAP 04-99'!N1380</f>
        <v>74.765123611944475</v>
      </c>
      <c r="M10" s="382">
        <f>+'[2]CAP 04-99'!O1380</f>
        <v>81.239881048926605</v>
      </c>
      <c r="N10" s="382">
        <f>+'[2]CAP 04-99'!P1380</f>
        <v>92.356917402990263</v>
      </c>
      <c r="O10" s="184"/>
      <c r="P10" s="182"/>
      <c r="Q10" s="251"/>
      <c r="R10" s="251"/>
      <c r="S10" s="252"/>
      <c r="T10" s="251"/>
      <c r="U10" s="251"/>
      <c r="V10" s="207"/>
      <c r="W10" s="252"/>
      <c r="X10" s="184"/>
      <c r="Y10" s="253"/>
    </row>
    <row r="11" spans="1:25" ht="13" customHeight="1">
      <c r="A11" s="234" t="s">
        <v>23</v>
      </c>
      <c r="B11" s="843">
        <f t="shared" si="0"/>
        <v>312.39979867820227</v>
      </c>
      <c r="C11" s="382">
        <f>+'[2]CAP 04-99'!E1383</f>
        <v>21.793263457536089</v>
      </c>
      <c r="D11" s="382">
        <f>+'[2]CAP 04-99'!F1383</f>
        <v>21.008819945633235</v>
      </c>
      <c r="E11" s="382">
        <f>+'[2]CAP 04-99'!G1383</f>
        <v>20.579821153621829</v>
      </c>
      <c r="F11" s="382">
        <f>+'[2]CAP 04-99'!H1383</f>
        <v>20.378547191720301</v>
      </c>
      <c r="G11" s="382">
        <f>+'[2]CAP 04-99'!I1383</f>
        <v>25.742999999999999</v>
      </c>
      <c r="H11" s="382">
        <f>+'[2]CAP 04-99'!J1383</f>
        <v>26.86</v>
      </c>
      <c r="I11" s="382">
        <f>+'[2]CAP 04-99'!K1383</f>
        <v>27.587646929690798</v>
      </c>
      <c r="J11" s="382">
        <f>+'[2]CAP 04-99'!L1383</f>
        <v>27.364699999999999</v>
      </c>
      <c r="K11" s="382">
        <f>+'[2]CAP 04-99'!M1383</f>
        <v>29.132000000000001</v>
      </c>
      <c r="L11" s="382">
        <f>+'[2]CAP 04-99'!N1383</f>
        <v>30.141999999999999</v>
      </c>
      <c r="M11" s="382">
        <f>+'[2]CAP 04-99'!O1383</f>
        <v>29.414000000000001</v>
      </c>
      <c r="N11" s="382">
        <f>+'[2]CAP 04-99'!P1383</f>
        <v>32.396000000000001</v>
      </c>
      <c r="O11" s="184"/>
      <c r="P11" s="182"/>
      <c r="Q11" s="251"/>
      <c r="R11" s="251"/>
      <c r="S11" s="252"/>
      <c r="T11" s="251"/>
      <c r="U11" s="251"/>
      <c r="V11" s="207"/>
      <c r="W11" s="252"/>
      <c r="X11" s="184"/>
      <c r="Y11" s="253"/>
    </row>
    <row r="12" spans="1:25" ht="13" customHeight="1">
      <c r="A12" s="184" t="s">
        <v>24</v>
      </c>
      <c r="B12" s="843">
        <f t="shared" si="0"/>
        <v>472.11923166399998</v>
      </c>
      <c r="C12" s="382">
        <f>+'[2]CAP 04-99'!E1386</f>
        <v>36.074444</v>
      </c>
      <c r="D12" s="382">
        <f>+'[2]CAP 04-99'!F1386</f>
        <v>39.781568</v>
      </c>
      <c r="E12" s="382">
        <f>+'[2]CAP 04-99'!G1386</f>
        <v>44.997744000000004</v>
      </c>
      <c r="F12" s="382">
        <f>+'[2]CAP 04-99'!H1386</f>
        <v>38.546071999999995</v>
      </c>
      <c r="G12" s="382">
        <f>+'[2]CAP 04-99'!I1386</f>
        <v>38.297484000000004</v>
      </c>
      <c r="H12" s="382">
        <f>+'[2]CAP 04-99'!J1386</f>
        <v>44.881892800000017</v>
      </c>
      <c r="I12" s="382">
        <f>+'[2]CAP 04-99'!K1386</f>
        <v>38.183436</v>
      </c>
      <c r="J12" s="382">
        <f>+'[2]CAP 04-99'!L1386</f>
        <v>38.973624000000001</v>
      </c>
      <c r="K12" s="382">
        <f>+'[2]CAP 04-99'!M1386</f>
        <v>39.449455999999998</v>
      </c>
      <c r="L12" s="382">
        <f>+'[2]CAP 04-99'!N1386</f>
        <v>35.767069264</v>
      </c>
      <c r="M12" s="382">
        <f>+'[2]CAP 04-99'!O1386</f>
        <v>39.194745600000005</v>
      </c>
      <c r="N12" s="382">
        <f>+'[2]CAP 04-99'!P1386</f>
        <v>37.971696000000001</v>
      </c>
      <c r="O12" s="184"/>
      <c r="P12" s="182"/>
      <c r="Q12" s="251"/>
      <c r="R12" s="251"/>
      <c r="S12" s="252"/>
      <c r="T12" s="251"/>
      <c r="U12" s="251"/>
      <c r="V12" s="207"/>
      <c r="W12" s="252"/>
      <c r="X12" s="184"/>
      <c r="Y12" s="253"/>
    </row>
    <row r="13" spans="1:25" ht="13" customHeight="1">
      <c r="A13" s="234" t="s">
        <v>25</v>
      </c>
      <c r="B13" s="843">
        <f t="shared" si="0"/>
        <v>248.71133099999997</v>
      </c>
      <c r="C13" s="382">
        <f>+'[2]CAP 04-99'!E1389</f>
        <v>19.90916</v>
      </c>
      <c r="D13" s="382">
        <f>+'[2]CAP 04-99'!F1389</f>
        <v>20.58558</v>
      </c>
      <c r="E13" s="382">
        <f>+'[2]CAP 04-99'!G1389</f>
        <v>19.13</v>
      </c>
      <c r="F13" s="382">
        <f>+'[2]CAP 04-99'!H1389</f>
        <v>17.461299999999998</v>
      </c>
      <c r="G13" s="382">
        <f>+'[2]CAP 04-99'!I1389</f>
        <v>20.069099999999999</v>
      </c>
      <c r="H13" s="382">
        <f>+'[2]CAP 04-99'!J1389</f>
        <v>23.450264000000004</v>
      </c>
      <c r="I13" s="382">
        <f>+'[2]CAP 04-99'!K1389</f>
        <v>25.008989999999997</v>
      </c>
      <c r="J13" s="382">
        <f>+'[2]CAP 04-99'!L1389</f>
        <v>20.9099</v>
      </c>
      <c r="K13" s="382">
        <f>+'[2]CAP 04-99'!M1389</f>
        <v>20.889026999999999</v>
      </c>
      <c r="L13" s="382">
        <f>+'[2]CAP 04-99'!N1389</f>
        <v>17.25224</v>
      </c>
      <c r="M13" s="382">
        <f>+'[2]CAP 04-99'!O1389</f>
        <v>21.355540000000001</v>
      </c>
      <c r="N13" s="382">
        <f>+'[2]CAP 04-99'!P1389</f>
        <v>22.690229999999996</v>
      </c>
      <c r="O13" s="184"/>
      <c r="P13" s="182"/>
      <c r="Q13" s="251"/>
      <c r="R13" s="251"/>
      <c r="S13" s="252"/>
      <c r="T13" s="251"/>
      <c r="U13" s="251"/>
      <c r="V13" s="207"/>
      <c r="W13" s="252"/>
      <c r="X13" s="184"/>
      <c r="Y13" s="253"/>
    </row>
    <row r="14" spans="1:25" ht="13" customHeight="1">
      <c r="A14" s="236" t="s">
        <v>97</v>
      </c>
      <c r="B14" s="843">
        <f t="shared" si="0"/>
        <v>139.36359999999999</v>
      </c>
      <c r="C14" s="382">
        <f>+'[2]CAP 04-99'!E1392</f>
        <v>12.039040000000002</v>
      </c>
      <c r="D14" s="382">
        <f>+'[2]CAP 04-99'!F1392</f>
        <v>12.98048</v>
      </c>
      <c r="E14" s="382">
        <f>+'[2]CAP 04-99'!G1392</f>
        <v>12.247</v>
      </c>
      <c r="F14" s="382">
        <f>+'[2]CAP 04-99'!H1392</f>
        <v>9.1760399999999986</v>
      </c>
      <c r="G14" s="382">
        <f>+'[2]CAP 04-99'!I1392</f>
        <v>9.4889600000000005</v>
      </c>
      <c r="H14" s="382">
        <f>+'[2]CAP 04-99'!J1392</f>
        <v>10.434320000000001</v>
      </c>
      <c r="I14" s="382">
        <f>+'[2]CAP 04-99'!K1392</f>
        <v>11.868839999999999</v>
      </c>
      <c r="J14" s="382">
        <f>+'[2]CAP 04-99'!L1392</f>
        <v>12.642960000000002</v>
      </c>
      <c r="K14" s="382">
        <f>+'[2]CAP 04-99'!M1392</f>
        <v>12.542599999999998</v>
      </c>
      <c r="L14" s="382">
        <f>+'[2]CAP 04-99'!N1392</f>
        <v>8.9046000000000003</v>
      </c>
      <c r="M14" s="382">
        <f>+'[2]CAP 04-99'!O1392</f>
        <v>13.050840000000001</v>
      </c>
      <c r="N14" s="382">
        <f>+'[2]CAP 04-99'!P1392</f>
        <v>13.987919999999997</v>
      </c>
      <c r="O14" s="184"/>
      <c r="P14" s="182"/>
      <c r="Q14" s="251"/>
      <c r="R14" s="251"/>
      <c r="S14" s="252"/>
      <c r="T14" s="251"/>
      <c r="U14" s="251"/>
      <c r="V14" s="207"/>
      <c r="W14" s="252"/>
      <c r="X14" s="184"/>
      <c r="Y14" s="253"/>
    </row>
    <row r="15" spans="1:25" ht="13" customHeight="1">
      <c r="A15" s="236" t="s">
        <v>98</v>
      </c>
      <c r="B15" s="843">
        <f t="shared" si="0"/>
        <v>16.67229</v>
      </c>
      <c r="C15" s="382">
        <f>+'[2]CAP 04-99'!E1395</f>
        <v>1.5460199999999999</v>
      </c>
      <c r="D15" s="382">
        <f>+'[2]CAP 04-99'!F1395</f>
        <v>1.2154</v>
      </c>
      <c r="E15" s="382">
        <f>+'[2]CAP 04-99'!G1395</f>
        <v>1.3720000000000001</v>
      </c>
      <c r="F15" s="382">
        <f>+'[2]CAP 04-99'!H1395</f>
        <v>1.3374600000000001</v>
      </c>
      <c r="G15" s="382">
        <f>+'[2]CAP 04-99'!I1395</f>
        <v>1.397076</v>
      </c>
      <c r="H15" s="382">
        <f>+'[2]CAP 04-99'!J1395</f>
        <v>1.5809439999999999</v>
      </c>
      <c r="I15" s="382">
        <f>+'[2]CAP 04-99'!K1395</f>
        <v>1.54047</v>
      </c>
      <c r="J15" s="382">
        <f>+'[2]CAP 04-99'!L1395</f>
        <v>1.35327</v>
      </c>
      <c r="K15" s="382">
        <f>+'[2]CAP 04-99'!M1395</f>
        <v>1.3621000000000001</v>
      </c>
      <c r="L15" s="382">
        <f>+'[2]CAP 04-99'!N1395</f>
        <v>1.42624</v>
      </c>
      <c r="M15" s="382">
        <f>+'[2]CAP 04-99'!O1395</f>
        <v>1.417</v>
      </c>
      <c r="N15" s="382">
        <f>+'[2]CAP 04-99'!P1395</f>
        <v>1.1243099999999999</v>
      </c>
      <c r="O15" s="184"/>
      <c r="P15" s="182"/>
      <c r="Q15" s="251"/>
      <c r="R15" s="251"/>
      <c r="S15" s="252"/>
      <c r="T15" s="251"/>
      <c r="U15" s="251"/>
      <c r="V15" s="207"/>
      <c r="W15" s="252"/>
      <c r="X15" s="184"/>
      <c r="Y15" s="253"/>
    </row>
    <row r="16" spans="1:25" ht="13" customHeight="1">
      <c r="A16" s="236" t="s">
        <v>99</v>
      </c>
      <c r="B16" s="843">
        <f t="shared" si="0"/>
        <v>92.675441000000006</v>
      </c>
      <c r="C16" s="382">
        <f>+'[2]CAP 04-99'!E1398</f>
        <v>6.3240999999999996</v>
      </c>
      <c r="D16" s="382">
        <f>+'[2]CAP 04-99'!F1398</f>
        <v>6.3897000000000004</v>
      </c>
      <c r="E16" s="382">
        <f>+'[2]CAP 04-99'!G1398</f>
        <v>5.5110000000000001</v>
      </c>
      <c r="F16" s="382">
        <f>+'[2]CAP 04-99'!H1398</f>
        <v>6.9478</v>
      </c>
      <c r="G16" s="382">
        <f>+'[2]CAP 04-99'!I1398</f>
        <v>9.1830639999999999</v>
      </c>
      <c r="H16" s="382">
        <f>+'[2]CAP 04-99'!J1398</f>
        <v>11.435</v>
      </c>
      <c r="I16" s="382">
        <f>+'[2]CAP 04-99'!K1398</f>
        <v>11.599679999999999</v>
      </c>
      <c r="J16" s="382">
        <f>+'[2]CAP 04-99'!L1398</f>
        <v>6.9136699999999998</v>
      </c>
      <c r="K16" s="382">
        <f>+'[2]CAP 04-99'!M1398</f>
        <v>6.9843270000000004</v>
      </c>
      <c r="L16" s="382">
        <f>+'[2]CAP 04-99'!N1398</f>
        <v>6.9214000000000002</v>
      </c>
      <c r="M16" s="382">
        <f>+'[2]CAP 04-99'!O1398</f>
        <v>6.8876999999999997</v>
      </c>
      <c r="N16" s="382">
        <f>+'[2]CAP 04-99'!P1398</f>
        <v>7.5780000000000003</v>
      </c>
      <c r="O16" s="184"/>
      <c r="P16" s="182"/>
      <c r="Q16" s="251"/>
      <c r="R16" s="251"/>
      <c r="S16" s="252"/>
      <c r="T16" s="251"/>
      <c r="U16" s="251"/>
      <c r="V16" s="207"/>
      <c r="W16" s="252"/>
      <c r="X16" s="184"/>
      <c r="Y16" s="253"/>
    </row>
    <row r="17" spans="1:25" ht="13" customHeight="1">
      <c r="A17" s="234" t="s">
        <v>29</v>
      </c>
      <c r="B17" s="843">
        <f t="shared" si="0"/>
        <v>54.0548</v>
      </c>
      <c r="C17" s="382">
        <f>+'[2]CAP 04-99'!E1401</f>
        <v>5.3156000000000017</v>
      </c>
      <c r="D17" s="382">
        <f>+'[2]CAP 04-99'!F1401</f>
        <v>4.7743999999999991</v>
      </c>
      <c r="E17" s="382">
        <f>+'[2]CAP 04-99'!G1401</f>
        <v>3.5943999999999998</v>
      </c>
      <c r="F17" s="382">
        <f>+'[2]CAP 04-99'!H1401</f>
        <v>3.0903999999999998</v>
      </c>
      <c r="G17" s="382">
        <f>+'[2]CAP 04-99'!I1401</f>
        <v>3.6635999999999989</v>
      </c>
      <c r="H17" s="382">
        <f>+'[2]CAP 04-99'!J1401</f>
        <v>4.0887999999999991</v>
      </c>
      <c r="I17" s="382">
        <f>+'[2]CAP 04-99'!K1401</f>
        <v>4.5768000000000004</v>
      </c>
      <c r="J17" s="382">
        <f>+'[2]CAP 04-99'!L1401</f>
        <v>4.5312000000000001</v>
      </c>
      <c r="K17" s="382">
        <f>+'[2]CAP 04-99'!M1401</f>
        <v>4.8436000000000003</v>
      </c>
      <c r="L17" s="382">
        <f>+'[2]CAP 04-99'!N1401</f>
        <v>4.6675999999999993</v>
      </c>
      <c r="M17" s="382">
        <f>+'[2]CAP 04-99'!O1401</f>
        <v>4.7164000000000001</v>
      </c>
      <c r="N17" s="382">
        <f>+'[2]CAP 04-99'!P1401</f>
        <v>6.1920000000000011</v>
      </c>
      <c r="O17" s="184"/>
      <c r="P17" s="182"/>
      <c r="Q17" s="251"/>
      <c r="R17" s="251"/>
      <c r="S17" s="252"/>
      <c r="T17" s="251"/>
      <c r="U17" s="251"/>
      <c r="V17" s="207"/>
      <c r="W17" s="252"/>
      <c r="X17" s="184"/>
      <c r="Y17" s="253"/>
    </row>
    <row r="18" spans="1:25" ht="13" customHeight="1">
      <c r="A18" s="184" t="s">
        <v>30</v>
      </c>
      <c r="B18" s="843">
        <f t="shared" si="0"/>
        <v>205.29895418853135</v>
      </c>
      <c r="C18" s="382">
        <f>+'[2]CAP 04-99'!E1404</f>
        <v>14.878</v>
      </c>
      <c r="D18" s="382">
        <f>+'[2]CAP 04-99'!F1404</f>
        <v>15.112819999999999</v>
      </c>
      <c r="E18" s="382">
        <f>+'[2]CAP 04-99'!G1404</f>
        <v>16.396000000000001</v>
      </c>
      <c r="F18" s="382">
        <f>+'[2]CAP 04-99'!H1404</f>
        <v>18.19652837916907</v>
      </c>
      <c r="G18" s="382">
        <f>+'[2]CAP 04-99'!I1404</f>
        <v>16.02</v>
      </c>
      <c r="H18" s="382">
        <f>+'[2]CAP 04-99'!J1404</f>
        <v>17.029212215469471</v>
      </c>
      <c r="I18" s="382">
        <f>+'[2]CAP 04-99'!K1404</f>
        <v>17.71</v>
      </c>
      <c r="J18" s="382">
        <f>+'[2]CAP 04-99'!L1404</f>
        <v>17.151</v>
      </c>
      <c r="K18" s="382">
        <f>+'[2]CAP 04-99'!M1404</f>
        <v>17.728190973140926</v>
      </c>
      <c r="L18" s="382">
        <f>+'[2]CAP 04-99'!N1404</f>
        <v>18.210869192200402</v>
      </c>
      <c r="M18" s="382">
        <f>+'[2]CAP 04-99'!O1404</f>
        <v>18.239775838551488</v>
      </c>
      <c r="N18" s="382">
        <f>+'[2]CAP 04-99'!P1404</f>
        <v>18.626557590000001</v>
      </c>
      <c r="O18" s="184"/>
      <c r="P18" s="182"/>
      <c r="Q18" s="251"/>
      <c r="R18" s="251"/>
      <c r="S18" s="252"/>
      <c r="T18" s="251"/>
      <c r="U18" s="251"/>
      <c r="V18" s="207"/>
      <c r="W18" s="252"/>
      <c r="X18" s="184"/>
      <c r="Y18" s="253"/>
    </row>
    <row r="19" spans="1:25" ht="13" customHeight="1">
      <c r="A19" s="184" t="s">
        <v>31</v>
      </c>
      <c r="B19" s="843">
        <f t="shared" si="0"/>
        <v>472.98121600000002</v>
      </c>
      <c r="C19" s="382">
        <f>+'[2]CAP 04-99'!E1407</f>
        <v>39.728839999999998</v>
      </c>
      <c r="D19" s="382">
        <f>+'[2]CAP 04-99'!F1407</f>
        <v>37.409660000000002</v>
      </c>
      <c r="E19" s="382">
        <f>+'[2]CAP 04-99'!G1407</f>
        <v>31.380640000000003</v>
      </c>
      <c r="F19" s="382">
        <f>+'[2]CAP 04-99'!H1407</f>
        <v>38.128480000000003</v>
      </c>
      <c r="G19" s="382">
        <f>+'[2]CAP 04-99'!I1407</f>
        <v>38.468920000000004</v>
      </c>
      <c r="H19" s="382">
        <f>+'[2]CAP 04-99'!J1407</f>
        <v>40.365520000000004</v>
      </c>
      <c r="I19" s="382">
        <f>+'[2]CAP 04-99'!K1407</f>
        <v>41.07094</v>
      </c>
      <c r="J19" s="382">
        <f>+'[2]CAP 04-99'!L1407</f>
        <v>40.719415999999995</v>
      </c>
      <c r="K19" s="382">
        <f>+'[2]CAP 04-99'!M1407</f>
        <v>42.174280000000003</v>
      </c>
      <c r="L19" s="382">
        <f>+'[2]CAP 04-99'!N1407</f>
        <v>42.484760000000001</v>
      </c>
      <c r="M19" s="382">
        <f>+'[2]CAP 04-99'!O1407</f>
        <v>38.915360000000007</v>
      </c>
      <c r="N19" s="382">
        <f>+'[2]CAP 04-99'!P1407</f>
        <v>42.134399999999999</v>
      </c>
      <c r="O19" s="184"/>
      <c r="P19" s="182"/>
      <c r="Q19" s="251"/>
      <c r="R19" s="251"/>
      <c r="S19" s="252"/>
      <c r="T19" s="251"/>
      <c r="U19" s="251"/>
      <c r="V19" s="207"/>
      <c r="W19" s="252"/>
      <c r="X19" s="184"/>
      <c r="Y19" s="253"/>
    </row>
    <row r="20" spans="1:25" ht="13" customHeight="1">
      <c r="A20" s="234" t="s">
        <v>32</v>
      </c>
      <c r="B20" s="843">
        <f t="shared" si="0"/>
        <v>294.05110903263233</v>
      </c>
      <c r="C20" s="382">
        <f>+'[2]CAP 04-99'!E1410</f>
        <v>21.737515948833622</v>
      </c>
      <c r="D20" s="382">
        <f>+'[2]CAP 04-99'!F1410</f>
        <v>23.920505081055101</v>
      </c>
      <c r="E20" s="382">
        <f>+'[2]CAP 04-99'!G1410</f>
        <v>23.0818556245049</v>
      </c>
      <c r="F20" s="382">
        <f>+'[2]CAP 04-99'!H1410</f>
        <v>23.8017576832953</v>
      </c>
      <c r="G20" s="382">
        <f>+'[2]CAP 04-99'!I1410</f>
        <v>24.435507170723501</v>
      </c>
      <c r="H20" s="382">
        <f>+'[2]CAP 04-99'!J1410</f>
        <v>23.856138446306399</v>
      </c>
      <c r="I20" s="382">
        <f>+'[2]CAP 04-99'!K1410</f>
        <v>24.173432145559001</v>
      </c>
      <c r="J20" s="382">
        <f>+'[2]CAP 04-99'!L1410</f>
        <v>24.4227791897255</v>
      </c>
      <c r="K20" s="382">
        <f>+'[2]CAP 04-99'!M1410</f>
        <v>24.130651040731699</v>
      </c>
      <c r="L20" s="382">
        <f>+'[2]CAP 04-99'!N1410</f>
        <v>25.930129450631402</v>
      </c>
      <c r="M20" s="382">
        <f>+'[2]CAP 04-99'!O1410</f>
        <v>24.536637251265901</v>
      </c>
      <c r="N20" s="382">
        <f>+'[2]CAP 04-99'!P1410</f>
        <v>30.0242</v>
      </c>
      <c r="O20" s="184"/>
      <c r="P20" s="182"/>
      <c r="Q20" s="251"/>
      <c r="R20" s="251"/>
      <c r="S20" s="252"/>
      <c r="T20" s="251"/>
      <c r="U20" s="251"/>
      <c r="V20" s="207"/>
      <c r="W20" s="252"/>
      <c r="X20" s="184"/>
      <c r="Y20" s="253"/>
    </row>
    <row r="21" spans="1:25" ht="13" customHeight="1">
      <c r="A21" s="234" t="s">
        <v>33</v>
      </c>
      <c r="B21" s="843">
        <f t="shared" si="0"/>
        <v>248.22739999999999</v>
      </c>
      <c r="C21" s="382">
        <f>+'[2]CAP 04-99'!E1413</f>
        <v>18.8156</v>
      </c>
      <c r="D21" s="382">
        <f>+'[2]CAP 04-99'!F1413</f>
        <v>17.658200000000001</v>
      </c>
      <c r="E21" s="382">
        <f>+'[2]CAP 04-99'!G1413</f>
        <v>18.1692</v>
      </c>
      <c r="F21" s="382">
        <f>+'[2]CAP 04-99'!H1413</f>
        <v>17.329599999999999</v>
      </c>
      <c r="G21" s="382">
        <f>+'[2]CAP 04-99'!I1413</f>
        <v>19.052</v>
      </c>
      <c r="H21" s="382">
        <f>+'[2]CAP 04-99'!J1413</f>
        <v>19.570799999999998</v>
      </c>
      <c r="I21" s="382">
        <f>+'[2]CAP 04-99'!K1413</f>
        <v>24.196400000000008</v>
      </c>
      <c r="J21" s="382">
        <f>+'[2]CAP 04-99'!L1413</f>
        <v>26.430800000000001</v>
      </c>
      <c r="K21" s="382">
        <f>+'[2]CAP 04-99'!M1413</f>
        <v>22.799599999999998</v>
      </c>
      <c r="L21" s="382">
        <f>+'[2]CAP 04-99'!N1413</f>
        <v>23.552000000000003</v>
      </c>
      <c r="M21" s="382">
        <f>+'[2]CAP 04-99'!O1413</f>
        <v>19.893199999999993</v>
      </c>
      <c r="N21" s="382">
        <f>+'[2]CAP 04-99'!P1413</f>
        <v>20.759999999999994</v>
      </c>
      <c r="O21" s="184"/>
      <c r="P21" s="182"/>
      <c r="Q21" s="251"/>
      <c r="R21" s="251"/>
      <c r="S21" s="252"/>
      <c r="T21" s="251"/>
      <c r="U21" s="251"/>
      <c r="V21" s="207"/>
      <c r="W21" s="252"/>
      <c r="X21" s="184"/>
      <c r="Y21" s="253"/>
    </row>
    <row r="22" spans="1:25" ht="13" customHeight="1">
      <c r="A22" s="234" t="s">
        <v>34</v>
      </c>
      <c r="B22" s="843">
        <f t="shared" si="0"/>
        <v>11.868504000000001</v>
      </c>
      <c r="C22" s="382">
        <f>+'[2]CAP 04-99'!E1416</f>
        <v>0.65560799999999997</v>
      </c>
      <c r="D22" s="382">
        <f>+'[2]CAP 04-99'!F1416</f>
        <v>0.54875200000000002</v>
      </c>
      <c r="E22" s="382">
        <f>+'[2]CAP 04-99'!G1416</f>
        <v>0.75773200000000007</v>
      </c>
      <c r="F22" s="382">
        <f>+'[2]CAP 04-99'!H1416</f>
        <v>1.1470040000000001</v>
      </c>
      <c r="G22" s="382">
        <f>+'[2]CAP 04-99'!I1416</f>
        <v>1.2117760000000002</v>
      </c>
      <c r="H22" s="382">
        <f>+'[2]CAP 04-99'!J1416</f>
        <v>1.24186</v>
      </c>
      <c r="I22" s="382">
        <f>+'[2]CAP 04-99'!K1416</f>
        <v>1.440448</v>
      </c>
      <c r="J22" s="382">
        <f>+'[2]CAP 04-99'!L1416</f>
        <v>0.90319199999999999</v>
      </c>
      <c r="K22" s="382">
        <f>+'[2]CAP 04-99'!M1416</f>
        <v>0.63557200000000003</v>
      </c>
      <c r="L22" s="382">
        <f>+'[2]CAP 04-99'!N1416</f>
        <v>0.77329599999999998</v>
      </c>
      <c r="M22" s="382">
        <f>+'[2]CAP 04-99'!O1416</f>
        <v>1.0375840000000001</v>
      </c>
      <c r="N22" s="382">
        <f>+'[2]CAP 04-99'!P1416</f>
        <v>1.5156800000000001</v>
      </c>
      <c r="O22" s="184"/>
      <c r="P22" s="182"/>
      <c r="Q22" s="184"/>
      <c r="R22" s="251"/>
      <c r="S22" s="252"/>
      <c r="T22" s="251"/>
      <c r="U22" s="251"/>
      <c r="V22" s="207"/>
      <c r="W22" s="252"/>
      <c r="X22" s="184"/>
      <c r="Y22" s="253"/>
    </row>
    <row r="23" spans="1:25" ht="13" customHeight="1">
      <c r="A23" s="234" t="s">
        <v>35</v>
      </c>
      <c r="B23" s="843">
        <f t="shared" si="0"/>
        <v>38.051200000000001</v>
      </c>
      <c r="C23" s="382">
        <f>+'[2]CAP 04-99'!E1419</f>
        <v>3.2700000000000005</v>
      </c>
      <c r="D23" s="382">
        <f>+'[2]CAP 04-99'!F1419</f>
        <v>2.7828000000000004</v>
      </c>
      <c r="E23" s="382">
        <f>+'[2]CAP 04-99'!G1419</f>
        <v>3.0996000000000001</v>
      </c>
      <c r="F23" s="382">
        <f>+'[2]CAP 04-99'!H1419</f>
        <v>2.9036</v>
      </c>
      <c r="G23" s="382">
        <f>+'[2]CAP 04-99'!I1419</f>
        <v>3.1464000000000003</v>
      </c>
      <c r="H23" s="382">
        <f>+'[2]CAP 04-99'!J1419</f>
        <v>3.35</v>
      </c>
      <c r="I23" s="382">
        <f>+'[2]CAP 04-99'!K1419</f>
        <v>3.1800000000000006</v>
      </c>
      <c r="J23" s="382">
        <f>+'[2]CAP 04-99'!L1419</f>
        <v>3.1780000000000004</v>
      </c>
      <c r="K23" s="382">
        <f>+'[2]CAP 04-99'!M1419</f>
        <v>3.3204000000000011</v>
      </c>
      <c r="L23" s="382">
        <f>+'[2]CAP 04-99'!N1419</f>
        <v>3.2967999999999997</v>
      </c>
      <c r="M23" s="382">
        <f>+'[2]CAP 04-99'!O1419</f>
        <v>3.2092000000000009</v>
      </c>
      <c r="N23" s="382">
        <f>+'[2]CAP 04-99'!P1419</f>
        <v>3.3144</v>
      </c>
      <c r="O23" s="184"/>
      <c r="P23" s="182"/>
      <c r="Q23" s="184"/>
      <c r="R23" s="251"/>
      <c r="S23" s="252"/>
      <c r="T23" s="251"/>
      <c r="U23" s="251"/>
      <c r="V23" s="207"/>
      <c r="W23" s="252"/>
      <c r="X23" s="184"/>
      <c r="Y23" s="253"/>
    </row>
    <row r="24" spans="1:25" ht="13" customHeight="1">
      <c r="A24" s="234" t="s">
        <v>36</v>
      </c>
      <c r="B24" s="843">
        <f t="shared" si="0"/>
        <v>294.88436999999999</v>
      </c>
      <c r="C24" s="382">
        <f>+'[2]CAP 04-99'!E1422</f>
        <v>21.856870000000001</v>
      </c>
      <c r="D24" s="382">
        <f>+'[2]CAP 04-99'!F1422</f>
        <v>18.985399999999998</v>
      </c>
      <c r="E24" s="382">
        <f>+'[2]CAP 04-99'!G1422</f>
        <v>23.347999999999999</v>
      </c>
      <c r="F24" s="382">
        <f>+'[2]CAP 04-99'!H1422</f>
        <v>27.364699999999999</v>
      </c>
      <c r="G24" s="382">
        <f>+'[2]CAP 04-99'!I1422</f>
        <v>27.543099999999999</v>
      </c>
      <c r="H24" s="382">
        <f>+'[2]CAP 04-99'!J1422</f>
        <v>27.468699999999998</v>
      </c>
      <c r="I24" s="382">
        <f>+'[2]CAP 04-99'!K1422</f>
        <v>22.676100000000002</v>
      </c>
      <c r="J24" s="382">
        <f>+'[2]CAP 04-99'!L1422</f>
        <v>23.367799999999999</v>
      </c>
      <c r="K24" s="382">
        <f>+'[2]CAP 04-99'!M1422</f>
        <v>24.056699999999999</v>
      </c>
      <c r="L24" s="382">
        <f>+'[2]CAP 04-99'!N1422</f>
        <v>26.501999999999999</v>
      </c>
      <c r="M24" s="382">
        <f>+'[2]CAP 04-99'!O1422</f>
        <v>26.367999999999999</v>
      </c>
      <c r="N24" s="382">
        <f>+'[2]CAP 04-99'!P1422</f>
        <v>25.347000000000001</v>
      </c>
      <c r="O24" s="184"/>
      <c r="P24" s="182"/>
      <c r="Q24" s="184"/>
      <c r="R24" s="251"/>
      <c r="S24" s="252"/>
      <c r="T24" s="251"/>
      <c r="U24" s="251"/>
      <c r="V24" s="207"/>
      <c r="W24" s="252"/>
      <c r="X24" s="184"/>
      <c r="Y24" s="253"/>
    </row>
    <row r="25" spans="1:25" ht="13" customHeight="1">
      <c r="A25" s="184" t="s">
        <v>37</v>
      </c>
      <c r="B25" s="843">
        <f t="shared" si="0"/>
        <v>121.97359999999999</v>
      </c>
      <c r="C25" s="382">
        <f>+'[2]CAP 04-99'!E1425</f>
        <v>10.5427</v>
      </c>
      <c r="D25" s="382">
        <f>+'[2]CAP 04-99'!F1425</f>
        <v>9.9888999999999992</v>
      </c>
      <c r="E25" s="382">
        <f>+'[2]CAP 04-99'!G1425</f>
        <v>10.0474</v>
      </c>
      <c r="F25" s="382">
        <f>+'[2]CAP 04-99'!H1425</f>
        <v>9.6654</v>
      </c>
      <c r="G25" s="382">
        <f>+'[2]CAP 04-99'!I1425</f>
        <v>10.125299999999999</v>
      </c>
      <c r="H25" s="382">
        <f>+'[2]CAP 04-99'!J1425</f>
        <v>10.2142</v>
      </c>
      <c r="I25" s="382">
        <f>+'[2]CAP 04-99'!K1425</f>
        <v>10.677</v>
      </c>
      <c r="J25" s="382">
        <f>+'[2]CAP 04-99'!L1425</f>
        <v>10.3538</v>
      </c>
      <c r="K25" s="382">
        <f>+'[2]CAP 04-99'!M1425</f>
        <v>10.417199999999999</v>
      </c>
      <c r="L25" s="382">
        <f>+'[2]CAP 04-99'!N1425</f>
        <v>10.112500000000001</v>
      </c>
      <c r="M25" s="382">
        <f>+'[2]CAP 04-99'!O1425</f>
        <v>9.8473000000000006</v>
      </c>
      <c r="N25" s="382">
        <f>+'[2]CAP 04-99'!P1425</f>
        <v>9.9818999999999996</v>
      </c>
      <c r="O25" s="184"/>
      <c r="P25" s="182"/>
      <c r="Q25" s="184"/>
      <c r="R25" s="251"/>
      <c r="S25" s="252"/>
      <c r="T25" s="251"/>
      <c r="U25" s="251"/>
      <c r="V25" s="207"/>
      <c r="W25" s="252"/>
      <c r="X25" s="184"/>
      <c r="Y25" s="253"/>
    </row>
    <row r="26" spans="1:25" ht="13" customHeight="1">
      <c r="A26" s="234" t="s">
        <v>38</v>
      </c>
      <c r="B26" s="843">
        <f t="shared" si="0"/>
        <v>14.305326000000001</v>
      </c>
      <c r="C26" s="382">
        <f>+'[2]CAP 04-99'!E1428</f>
        <v>1.2394000000000001</v>
      </c>
      <c r="D26" s="382">
        <f>+'[2]CAP 04-99'!F1428</f>
        <v>0.84150000000000003</v>
      </c>
      <c r="E26" s="382">
        <f>+'[2]CAP 04-99'!G1428</f>
        <v>1.258</v>
      </c>
      <c r="F26" s="382">
        <f>+'[2]CAP 04-99'!H1428</f>
        <v>1.4689000000000001</v>
      </c>
      <c r="G26" s="382">
        <f>+'[2]CAP 04-99'!I1428</f>
        <v>1.4582000000000002</v>
      </c>
      <c r="H26" s="382">
        <f>+'[2]CAP 04-99'!J1428</f>
        <v>1.3483000000000003</v>
      </c>
      <c r="I26" s="382">
        <f>+'[2]CAP 04-99'!K1428</f>
        <v>1.0815600000000001</v>
      </c>
      <c r="J26" s="382">
        <f>+'[2]CAP 04-99'!L1428</f>
        <v>1.0260659999999999</v>
      </c>
      <c r="K26" s="382">
        <f>+'[2]CAP 04-99'!M1428</f>
        <v>1.2550000000000001</v>
      </c>
      <c r="L26" s="382">
        <f>+'[2]CAP 04-99'!N1428</f>
        <v>1.3310000000000002</v>
      </c>
      <c r="M26" s="382">
        <f>+'[2]CAP 04-99'!O1428</f>
        <v>0.92899999999999983</v>
      </c>
      <c r="N26" s="382">
        <f>+'[2]CAP 04-99'!P1428</f>
        <v>1.0684</v>
      </c>
      <c r="O26" s="184"/>
      <c r="P26" s="182"/>
      <c r="Q26" s="184"/>
      <c r="R26" s="251"/>
      <c r="S26" s="252"/>
      <c r="T26" s="251"/>
      <c r="U26" s="251"/>
      <c r="V26" s="207"/>
      <c r="W26" s="252"/>
      <c r="X26" s="184"/>
      <c r="Y26" s="253"/>
    </row>
    <row r="27" spans="1:25" ht="13" customHeight="1">
      <c r="A27" s="234" t="s">
        <v>39</v>
      </c>
      <c r="B27" s="843">
        <f t="shared" si="0"/>
        <v>82.830399999999997</v>
      </c>
      <c r="C27" s="382">
        <f>+'[2]CAP 04-99'!E1431</f>
        <v>5.1879999999999997</v>
      </c>
      <c r="D27" s="382">
        <f>+'[2]CAP 04-99'!F1431</f>
        <v>5.532</v>
      </c>
      <c r="E27" s="382">
        <f>+'[2]CAP 04-99'!G1431</f>
        <v>5.6492000000000004</v>
      </c>
      <c r="F27" s="382">
        <f>+'[2]CAP 04-99'!H1431</f>
        <v>6.0923999999999996</v>
      </c>
      <c r="G27" s="382">
        <f>+'[2]CAP 04-99'!I1431</f>
        <v>6.9895999999999994</v>
      </c>
      <c r="H27" s="382">
        <f>+'[2]CAP 04-99'!J1431</f>
        <v>7.3208000000000002</v>
      </c>
      <c r="I27" s="382">
        <f>+'[2]CAP 04-99'!K1431</f>
        <v>7.4296000000000006</v>
      </c>
      <c r="J27" s="382">
        <f>+'[2]CAP 04-99'!L1431</f>
        <v>7.7411999999999992</v>
      </c>
      <c r="K27" s="382">
        <f>+'[2]CAP 04-99'!M1431</f>
        <v>7.4632000000000023</v>
      </c>
      <c r="L27" s="382">
        <f>+'[2]CAP 04-99'!N1431</f>
        <v>7.5520000000000014</v>
      </c>
      <c r="M27" s="382">
        <f>+'[2]CAP 04-99'!O1431</f>
        <v>7.6715999999999998</v>
      </c>
      <c r="N27" s="382">
        <f>+'[2]CAP 04-99'!P1431</f>
        <v>8.200800000000001</v>
      </c>
      <c r="O27" s="184"/>
      <c r="P27" s="182"/>
      <c r="Q27" s="184"/>
      <c r="R27" s="251"/>
      <c r="S27" s="252"/>
      <c r="T27" s="251"/>
      <c r="U27" s="251"/>
      <c r="V27" s="207"/>
      <c r="W27" s="252"/>
      <c r="X27" s="184"/>
      <c r="Y27" s="253"/>
    </row>
    <row r="28" spans="1:25" ht="13" customHeight="1">
      <c r="A28" s="234" t="s">
        <v>40</v>
      </c>
      <c r="B28" s="843">
        <f t="shared" si="0"/>
        <v>317.71348999999998</v>
      </c>
      <c r="C28" s="382">
        <f>+'[2]CAP 04-99'!E1434</f>
        <v>19.079600000000003</v>
      </c>
      <c r="D28" s="382">
        <f>+'[2]CAP 04-99'!F1434</f>
        <v>18.071840000000002</v>
      </c>
      <c r="E28" s="382">
        <f>+'[2]CAP 04-99'!G1434</f>
        <v>26.512400000000003</v>
      </c>
      <c r="F28" s="382">
        <f>+'[2]CAP 04-99'!H1434</f>
        <v>26.905600000000003</v>
      </c>
      <c r="G28" s="382">
        <f>+'[2]CAP 04-99'!I1434</f>
        <v>39.0336</v>
      </c>
      <c r="H28" s="382">
        <f>+'[2]CAP 04-99'!J1434</f>
        <v>31.401199999999999</v>
      </c>
      <c r="I28" s="382">
        <f>+'[2]CAP 04-99'!K1434</f>
        <v>34.262800000000006</v>
      </c>
      <c r="J28" s="382">
        <f>+'[2]CAP 04-99'!L1434</f>
        <v>30.264400000000002</v>
      </c>
      <c r="K28" s="382">
        <f>+'[2]CAP 04-99'!M1434</f>
        <v>23.477600000000002</v>
      </c>
      <c r="L28" s="382">
        <f>+'[2]CAP 04-99'!N1434</f>
        <v>22.341600000000003</v>
      </c>
      <c r="M28" s="382">
        <f>+'[2]CAP 04-99'!O1434</f>
        <v>22.761600000000001</v>
      </c>
      <c r="N28" s="382">
        <f>+'[2]CAP 04-99'!P1434</f>
        <v>23.60125</v>
      </c>
      <c r="O28" s="184"/>
      <c r="P28" s="182"/>
      <c r="Q28" s="184"/>
      <c r="R28" s="251"/>
      <c r="S28" s="252"/>
      <c r="T28" s="251"/>
      <c r="U28" s="251"/>
      <c r="V28" s="207"/>
      <c r="W28" s="252"/>
      <c r="X28" s="184"/>
      <c r="Y28" s="253"/>
    </row>
    <row r="29" spans="1:25" ht="13" customHeight="1">
      <c r="A29" s="234" t="s">
        <v>41</v>
      </c>
      <c r="B29" s="843">
        <f t="shared" si="0"/>
        <v>185.05545000000001</v>
      </c>
      <c r="C29" s="382">
        <f>+'[2]CAP 04-99'!E1437</f>
        <v>16.280799999999999</v>
      </c>
      <c r="D29" s="382">
        <f>+'[2]CAP 04-99'!F1437</f>
        <v>17.207712999999998</v>
      </c>
      <c r="E29" s="382">
        <f>+'[2]CAP 04-99'!G1437</f>
        <v>18.258000000000003</v>
      </c>
      <c r="F29" s="382">
        <f>+'[2]CAP 04-99'!H1437</f>
        <v>17.305427000000002</v>
      </c>
      <c r="G29" s="382">
        <f>+'[2]CAP 04-99'!I1437</f>
        <v>15.07817</v>
      </c>
      <c r="H29" s="382">
        <f>+'[2]CAP 04-99'!J1437</f>
        <v>15.447900000000001</v>
      </c>
      <c r="I29" s="382">
        <f>+'[2]CAP 04-99'!K1437</f>
        <v>15.713699999999999</v>
      </c>
      <c r="J29" s="382">
        <f>+'[2]CAP 04-99'!L1437</f>
        <v>14.38081</v>
      </c>
      <c r="K29" s="382">
        <f>+'[2]CAP 04-99'!M1437</f>
        <v>14.10947</v>
      </c>
      <c r="L29" s="382">
        <f>+'[2]CAP 04-99'!N1437</f>
        <v>14.233799999999999</v>
      </c>
      <c r="M29" s="382">
        <f>+'[2]CAP 04-99'!O1437</f>
        <v>14.145140000000001</v>
      </c>
      <c r="N29" s="382">
        <f>+'[2]CAP 04-99'!P1437</f>
        <v>12.89452</v>
      </c>
      <c r="O29" s="184"/>
      <c r="P29" s="182"/>
      <c r="Q29" s="184"/>
      <c r="R29" s="251"/>
      <c r="S29" s="252"/>
      <c r="T29" s="251"/>
      <c r="U29" s="251"/>
      <c r="V29" s="207"/>
      <c r="W29" s="252"/>
      <c r="X29" s="184"/>
      <c r="Y29" s="253"/>
    </row>
    <row r="30" spans="1:25" ht="13" customHeight="1">
      <c r="A30" s="236" t="s">
        <v>100</v>
      </c>
      <c r="B30" s="843">
        <f t="shared" si="0"/>
        <v>58.964108999999986</v>
      </c>
      <c r="C30" s="382">
        <f>+'[2]CAP 04-99'!E1440</f>
        <v>5.1243999999999996</v>
      </c>
      <c r="D30" s="382">
        <f>+'[2]CAP 04-99'!F1440</f>
        <v>5.0322490000000002</v>
      </c>
      <c r="E30" s="382">
        <f>+'[2]CAP 04-99'!G1440</f>
        <v>5.2110000000000003</v>
      </c>
      <c r="F30" s="382">
        <f>+'[2]CAP 04-99'!H1440</f>
        <v>5.1647800000000004</v>
      </c>
      <c r="G30" s="382">
        <f>+'[2]CAP 04-99'!I1440</f>
        <v>5.0134699999999999</v>
      </c>
      <c r="H30" s="382">
        <f>+'[2]CAP 04-99'!J1440</f>
        <v>4.9832000000000001</v>
      </c>
      <c r="I30" s="382">
        <f>+'[2]CAP 04-99'!K1440</f>
        <v>5.0467000000000004</v>
      </c>
      <c r="J30" s="382">
        <f>+'[2]CAP 04-99'!L1440</f>
        <v>4.9432</v>
      </c>
      <c r="K30" s="382">
        <f>+'[2]CAP 04-99'!M1440</f>
        <v>4.8456700000000001</v>
      </c>
      <c r="L30" s="382">
        <f>+'[2]CAP 04-99'!N1440</f>
        <v>4.7632000000000003</v>
      </c>
      <c r="M30" s="382">
        <f>+'[2]CAP 04-99'!O1440</f>
        <v>4.6764400000000004</v>
      </c>
      <c r="N30" s="382">
        <f>+'[2]CAP 04-99'!P1440</f>
        <v>4.1597999999999997</v>
      </c>
      <c r="O30" s="184"/>
      <c r="P30" s="182"/>
      <c r="Q30" s="184"/>
      <c r="R30" s="251"/>
      <c r="S30" s="252"/>
      <c r="T30" s="251"/>
      <c r="U30" s="251"/>
      <c r="V30" s="207"/>
      <c r="W30" s="252"/>
      <c r="X30" s="184"/>
      <c r="Y30" s="253"/>
    </row>
    <row r="31" spans="1:25" ht="13" customHeight="1">
      <c r="A31" s="236" t="s">
        <v>101</v>
      </c>
      <c r="B31" s="843">
        <f t="shared" si="0"/>
        <v>126.09134100000001</v>
      </c>
      <c r="C31" s="382">
        <f>+'[2]CAP 04-99'!E1443</f>
        <v>11.1564</v>
      </c>
      <c r="D31" s="382">
        <f>+'[2]CAP 04-99'!F1443</f>
        <v>12.175464</v>
      </c>
      <c r="E31" s="382">
        <f>+'[2]CAP 04-99'!G1443</f>
        <v>13.047000000000001</v>
      </c>
      <c r="F31" s="382">
        <f>+'[2]CAP 04-99'!H1443</f>
        <v>12.140647</v>
      </c>
      <c r="G31" s="382">
        <f>+'[2]CAP 04-99'!I1443</f>
        <v>10.0647</v>
      </c>
      <c r="H31" s="382">
        <f>+'[2]CAP 04-99'!J1443</f>
        <v>10.464700000000001</v>
      </c>
      <c r="I31" s="382">
        <f>+'[2]CAP 04-99'!K1443</f>
        <v>10.667</v>
      </c>
      <c r="J31" s="382">
        <f>+'[2]CAP 04-99'!L1443</f>
        <v>9.4376099999999994</v>
      </c>
      <c r="K31" s="382">
        <f>+'[2]CAP 04-99'!M1443</f>
        <v>9.2637999999999998</v>
      </c>
      <c r="L31" s="382">
        <f>+'[2]CAP 04-99'!N1443</f>
        <v>9.4705999999999992</v>
      </c>
      <c r="M31" s="382">
        <f>+'[2]CAP 04-99'!O1443</f>
        <v>9.4687000000000001</v>
      </c>
      <c r="N31" s="382">
        <f>+'[2]CAP 04-99'!P1443</f>
        <v>8.7347199999999994</v>
      </c>
      <c r="O31" s="184"/>
      <c r="P31" s="182"/>
      <c r="Q31" s="184"/>
      <c r="R31" s="251"/>
      <c r="S31" s="252"/>
      <c r="T31" s="251"/>
      <c r="U31" s="251"/>
      <c r="V31" s="207"/>
      <c r="W31" s="252"/>
      <c r="X31" s="184"/>
      <c r="Y31" s="253"/>
    </row>
    <row r="32" spans="1:25" ht="13" customHeight="1">
      <c r="A32" s="234" t="s">
        <v>44</v>
      </c>
      <c r="B32" s="843">
        <f t="shared" si="0"/>
        <v>53.784000000000006</v>
      </c>
      <c r="C32" s="382">
        <f>+'[2]CAP 04-99'!E1446</f>
        <v>4.0895999999999999</v>
      </c>
      <c r="D32" s="382">
        <f>+'[2]CAP 04-99'!F1446</f>
        <v>4.4656000000000011</v>
      </c>
      <c r="E32" s="382">
        <f>+'[2]CAP 04-99'!G1446</f>
        <v>4.5056000000000003</v>
      </c>
      <c r="F32" s="382">
        <f>+'[2]CAP 04-99'!H1446</f>
        <v>4.5255999999999998</v>
      </c>
      <c r="G32" s="382">
        <f>+'[2]CAP 04-99'!I1446</f>
        <v>4.5263999999999998</v>
      </c>
      <c r="H32" s="382">
        <f>+'[2]CAP 04-99'!J1446</f>
        <v>4.5407999999999999</v>
      </c>
      <c r="I32" s="382">
        <f>+'[2]CAP 04-99'!K1446</f>
        <v>4.4752000000000001</v>
      </c>
      <c r="J32" s="382">
        <f>+'[2]CAP 04-99'!L1446</f>
        <v>4.4280000000000008</v>
      </c>
      <c r="K32" s="382">
        <f>+'[2]CAP 04-99'!M1446</f>
        <v>4.4136000000000015</v>
      </c>
      <c r="L32" s="382">
        <f>+'[2]CAP 04-99'!N1446</f>
        <v>4.4816000000000003</v>
      </c>
      <c r="M32" s="382">
        <f>+'[2]CAP 04-99'!O1446</f>
        <v>4.4560000000000004</v>
      </c>
      <c r="N32" s="382">
        <f>+'[2]CAP 04-99'!P1446</f>
        <v>4.8760000000000012</v>
      </c>
      <c r="O32" s="184"/>
      <c r="P32" s="182"/>
      <c r="Q32" s="184"/>
      <c r="R32" s="251"/>
      <c r="S32" s="252"/>
      <c r="T32" s="251"/>
      <c r="U32" s="251"/>
      <c r="V32" s="207"/>
      <c r="W32" s="252"/>
      <c r="X32" s="184"/>
      <c r="Y32" s="253"/>
    </row>
    <row r="33" spans="1:25" ht="13" customHeight="1">
      <c r="A33" s="234" t="s">
        <v>45</v>
      </c>
      <c r="B33" s="843">
        <f t="shared" si="0"/>
        <v>0</v>
      </c>
      <c r="C33" s="382">
        <f>+'[2]CAP 04-99'!E1449</f>
        <v>0</v>
      </c>
      <c r="D33" s="382">
        <f>+'[2]CAP 04-99'!F1449</f>
        <v>0</v>
      </c>
      <c r="E33" s="382">
        <f>+'[2]CAP 04-99'!G1449</f>
        <v>0</v>
      </c>
      <c r="F33" s="382">
        <f>+'[2]CAP 04-99'!H1449</f>
        <v>0</v>
      </c>
      <c r="G33" s="382">
        <f>+'[2]CAP 04-99'!I1449</f>
        <v>0</v>
      </c>
      <c r="H33" s="382">
        <f>+'[2]CAP 04-99'!J1449</f>
        <v>0</v>
      </c>
      <c r="I33" s="382">
        <f>+'[2]CAP 04-99'!K1449</f>
        <v>0</v>
      </c>
      <c r="J33" s="382">
        <f>+'[2]CAP 04-99'!L1449</f>
        <v>0</v>
      </c>
      <c r="K33" s="382">
        <f>+'[2]CAP 04-99'!M1449</f>
        <v>0</v>
      </c>
      <c r="L33" s="382">
        <f>+'[2]CAP 04-99'!N1449</f>
        <v>0</v>
      </c>
      <c r="M33" s="382">
        <f>+'[2]CAP 04-99'!O1449</f>
        <v>0</v>
      </c>
      <c r="N33" s="382">
        <f>+'[2]CAP 04-99'!P1449</f>
        <v>0</v>
      </c>
      <c r="O33" s="184"/>
      <c r="P33" s="182"/>
      <c r="Q33" s="184"/>
      <c r="R33" s="251"/>
      <c r="S33" s="252"/>
      <c r="T33" s="251"/>
      <c r="U33" s="251"/>
      <c r="V33" s="207"/>
      <c r="W33" s="252"/>
      <c r="X33" s="184"/>
      <c r="Y33" s="253"/>
    </row>
    <row r="34" spans="1:25" ht="13" customHeight="1">
      <c r="A34" s="184" t="s">
        <v>46</v>
      </c>
      <c r="B34" s="843">
        <f t="shared" si="0"/>
        <v>0</v>
      </c>
      <c r="C34" s="382">
        <f>+'[2]CAP 04-99'!E1452</f>
        <v>0</v>
      </c>
      <c r="D34" s="382">
        <f>+'[2]CAP 04-99'!F1452</f>
        <v>0</v>
      </c>
      <c r="E34" s="382">
        <f>+'[2]CAP 04-99'!G1452</f>
        <v>0</v>
      </c>
      <c r="F34" s="382">
        <f>+'[2]CAP 04-99'!H1452</f>
        <v>0</v>
      </c>
      <c r="G34" s="382">
        <f>+'[2]CAP 04-99'!I1452</f>
        <v>0</v>
      </c>
      <c r="H34" s="382">
        <f>+'[2]CAP 04-99'!J1452</f>
        <v>0</v>
      </c>
      <c r="I34" s="382">
        <f>+'[2]CAP 04-99'!K1452</f>
        <v>0</v>
      </c>
      <c r="J34" s="382">
        <f>+'[2]CAP 04-99'!L1452</f>
        <v>0</v>
      </c>
      <c r="K34" s="382">
        <f>+'[2]CAP 04-99'!M1452</f>
        <v>0</v>
      </c>
      <c r="L34" s="382">
        <f>+'[2]CAP 04-99'!N1452</f>
        <v>0</v>
      </c>
      <c r="M34" s="382">
        <f>+'[2]CAP 04-99'!O1452</f>
        <v>0</v>
      </c>
      <c r="N34" s="382">
        <f>+'[2]CAP 04-99'!P1452</f>
        <v>0</v>
      </c>
      <c r="O34" s="184"/>
      <c r="P34" s="182"/>
      <c r="Q34" s="184"/>
      <c r="R34" s="251"/>
      <c r="S34" s="252"/>
      <c r="T34" s="251"/>
      <c r="U34" s="251"/>
      <c r="V34" s="207"/>
      <c r="W34" s="252"/>
      <c r="X34" s="184"/>
      <c r="Y34" s="253"/>
    </row>
    <row r="35" spans="1:25" ht="13" customHeight="1">
      <c r="A35" s="184" t="s">
        <v>47</v>
      </c>
      <c r="B35" s="843">
        <f t="shared" si="0"/>
        <v>0.32040333333333337</v>
      </c>
      <c r="C35" s="382">
        <f>+'[2]CAP 04-99'!E1455</f>
        <v>3.5999999999999997E-2</v>
      </c>
      <c r="D35" s="382">
        <f>+'[2]CAP 04-99'!F1455</f>
        <v>2.4799999999999999E-2</v>
      </c>
      <c r="E35" s="382">
        <f>+'[2]CAP 04-99'!G1455</f>
        <v>1.78E-2</v>
      </c>
      <c r="F35" s="382">
        <f>+'[2]CAP 04-99'!H1455</f>
        <v>2.743E-2</v>
      </c>
      <c r="G35" s="382">
        <f>+'[2]CAP 04-99'!I1455</f>
        <v>1.7940000000000001E-2</v>
      </c>
      <c r="H35" s="382">
        <f>+'[2]CAP 04-99'!J1455</f>
        <v>2.6800000000000001E-2</v>
      </c>
      <c r="I35" s="382">
        <f>+'[2]CAP 04-99'!K1455</f>
        <v>2.0799999999999999E-2</v>
      </c>
      <c r="J35" s="382">
        <f>+'[2]CAP 04-99'!L1455</f>
        <v>3.1200000000000002E-2</v>
      </c>
      <c r="K35" s="382">
        <f>+'[2]CAP 04-99'!M1455</f>
        <v>2.3599999999999999E-2</v>
      </c>
      <c r="L35" s="382">
        <f>+'[2]CAP 04-99'!N1455</f>
        <v>2.3800000000000002E-2</v>
      </c>
      <c r="M35" s="382">
        <f>+'[2]CAP 04-99'!O1455</f>
        <v>2.0533333333333334E-2</v>
      </c>
      <c r="N35" s="382">
        <f>+'[2]CAP 04-99'!P1455</f>
        <v>4.9700000000000001E-2</v>
      </c>
      <c r="O35" s="184"/>
      <c r="P35" s="182"/>
      <c r="Q35" s="184"/>
      <c r="R35" s="251"/>
      <c r="S35" s="252"/>
      <c r="T35" s="251"/>
      <c r="U35" s="251"/>
      <c r="V35" s="207"/>
      <c r="W35" s="252"/>
      <c r="X35" s="184"/>
      <c r="Y35" s="253"/>
    </row>
    <row r="36" spans="1:25" ht="13" customHeight="1">
      <c r="A36" s="184" t="s">
        <v>48</v>
      </c>
      <c r="B36" s="843">
        <f t="shared" si="0"/>
        <v>0</v>
      </c>
      <c r="C36" s="382">
        <f>+'[2]CAP 04-99'!E1458</f>
        <v>0</v>
      </c>
      <c r="D36" s="382">
        <f>+'[2]CAP 04-99'!F1458</f>
        <v>0</v>
      </c>
      <c r="E36" s="382">
        <f>+'[2]CAP 04-99'!G1458</f>
        <v>0</v>
      </c>
      <c r="F36" s="382">
        <f>+'[2]CAP 04-99'!H1458</f>
        <v>0</v>
      </c>
      <c r="G36" s="382">
        <f>+'[2]CAP 04-99'!I1458</f>
        <v>0</v>
      </c>
      <c r="H36" s="382">
        <f>+'[2]CAP 04-99'!J1458</f>
        <v>0</v>
      </c>
      <c r="I36" s="382">
        <f>+'[2]CAP 04-99'!K1458</f>
        <v>0</v>
      </c>
      <c r="J36" s="382">
        <f>+'[2]CAP 04-99'!L1458</f>
        <v>0</v>
      </c>
      <c r="K36" s="382">
        <f>+'[2]CAP 04-99'!M1458</f>
        <v>0</v>
      </c>
      <c r="L36" s="382">
        <f>+'[2]CAP 04-99'!N1458</f>
        <v>0</v>
      </c>
      <c r="M36" s="382">
        <f>+'[2]CAP 04-99'!O1458</f>
        <v>0</v>
      </c>
      <c r="N36" s="382">
        <f>+'[2]CAP 04-99'!P1458</f>
        <v>0</v>
      </c>
      <c r="O36" s="184"/>
      <c r="P36" s="182"/>
      <c r="Q36" s="184"/>
      <c r="R36" s="251"/>
      <c r="S36" s="252"/>
      <c r="T36" s="251"/>
      <c r="U36" s="251"/>
      <c r="V36" s="207"/>
      <c r="W36" s="252"/>
      <c r="X36" s="184"/>
      <c r="Y36" s="253"/>
    </row>
    <row r="37" spans="1:25" ht="13" customHeight="1" thickBot="1">
      <c r="A37" s="237" t="s">
        <v>49</v>
      </c>
      <c r="B37" s="851">
        <f t="shared" si="0"/>
        <v>0</v>
      </c>
      <c r="C37" s="383">
        <f>+'[2]CAP 04-99'!E1461</f>
        <v>0</v>
      </c>
      <c r="D37" s="383">
        <f>+'[2]CAP 04-99'!F1461</f>
        <v>0</v>
      </c>
      <c r="E37" s="383">
        <f>+'[2]CAP 04-99'!G1461</f>
        <v>0</v>
      </c>
      <c r="F37" s="383">
        <f>+'[2]CAP 04-99'!H1461</f>
        <v>0</v>
      </c>
      <c r="G37" s="383">
        <f>+'[2]CAP 04-99'!I1461</f>
        <v>0</v>
      </c>
      <c r="H37" s="383">
        <f>+'[2]CAP 04-99'!J1461</f>
        <v>0</v>
      </c>
      <c r="I37" s="383">
        <f>+'[2]CAP 04-99'!K1461</f>
        <v>0</v>
      </c>
      <c r="J37" s="383">
        <f>+'[2]CAP 04-99'!L1461</f>
        <v>0</v>
      </c>
      <c r="K37" s="383">
        <f>+'[2]CAP 04-99'!M1461</f>
        <v>0</v>
      </c>
      <c r="L37" s="383">
        <f>+'[2]CAP 04-99'!N1461</f>
        <v>0</v>
      </c>
      <c r="M37" s="383">
        <f>+'[2]CAP 04-99'!O1461</f>
        <v>0</v>
      </c>
      <c r="N37" s="383">
        <f>+'[2]CAP 04-99'!P1461</f>
        <v>0</v>
      </c>
      <c r="O37" s="184"/>
      <c r="P37" s="182"/>
      <c r="Q37" s="184"/>
      <c r="R37" s="251"/>
      <c r="S37" s="252"/>
      <c r="T37" s="251"/>
      <c r="U37" s="251"/>
      <c r="V37" s="207"/>
      <c r="W37" s="252"/>
      <c r="X37" s="184"/>
      <c r="Y37" s="253"/>
    </row>
    <row r="38" spans="1:25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25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25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25" ht="13" customHeight="1">
      <c r="A41" s="12"/>
    </row>
    <row r="42" spans="1:25" ht="13" customHeight="1">
      <c r="A42" s="114"/>
    </row>
    <row r="43" spans="1:25" ht="13" customHeight="1">
      <c r="A43" s="158"/>
    </row>
    <row r="44" spans="1:25" ht="13" customHeight="1">
      <c r="A44" s="30"/>
    </row>
    <row r="45" spans="1:25" ht="13" customHeight="1">
      <c r="A45" s="57"/>
    </row>
    <row r="46" spans="1:25" ht="13" customHeight="1">
      <c r="A46" s="30"/>
    </row>
    <row r="47" spans="1:25" ht="13" customHeight="1">
      <c r="A47" s="114"/>
    </row>
    <row r="48" spans="1:25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5">
    <tabColor theme="9" tint="0.59999389629810485"/>
  </sheetPr>
  <dimension ref="A4:AA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27" ht="13" customHeight="1">
      <c r="A4" s="367" t="s">
        <v>581</v>
      </c>
      <c r="B4" s="363"/>
    </row>
    <row r="5" spans="1:27" ht="13" customHeight="1">
      <c r="A5" s="370" t="s">
        <v>630</v>
      </c>
      <c r="B5" s="363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 spans="1:27" ht="5" customHeight="1" thickBot="1"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</row>
    <row r="7" spans="1:27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P7" s="184"/>
      <c r="Q7" s="234"/>
      <c r="R7" s="182"/>
      <c r="S7" s="249"/>
      <c r="T7" s="249"/>
      <c r="U7" s="249"/>
      <c r="V7" s="249"/>
      <c r="W7" s="249"/>
      <c r="X7" s="250"/>
      <c r="Y7" s="249"/>
      <c r="Z7" s="184"/>
      <c r="AA7" s="184"/>
    </row>
    <row r="8" spans="1:27" ht="15" customHeight="1">
      <c r="A8" s="807" t="s">
        <v>90</v>
      </c>
      <c r="B8" s="813">
        <f>('C-63'!B8/'C-62'!B8)*1000</f>
        <v>12.677707491276143</v>
      </c>
      <c r="C8" s="813">
        <f>('C-63'!C8/'C-62'!C8)*1000</f>
        <v>12.81633336299585</v>
      </c>
      <c r="D8" s="813">
        <f>('C-63'!D8/'C-62'!D8)*1000</f>
        <v>12.782182378612591</v>
      </c>
      <c r="E8" s="813">
        <f>('C-63'!E8/'C-62'!E8)*1000</f>
        <v>12.985969013210983</v>
      </c>
      <c r="F8" s="813">
        <f>('C-63'!F8/'C-62'!F8)*1000</f>
        <v>12.870916375575575</v>
      </c>
      <c r="G8" s="813">
        <f>('C-63'!G8/'C-62'!G8)*1000</f>
        <v>13.010239258280562</v>
      </c>
      <c r="H8" s="813">
        <f>('C-63'!H8/'C-62'!H8)*1000</f>
        <v>13.022725436814422</v>
      </c>
      <c r="I8" s="813">
        <f>('C-63'!I8/'C-62'!I8)*1000</f>
        <v>12.612748986386016</v>
      </c>
      <c r="J8" s="813">
        <f>('C-63'!J8/'C-62'!J8)*1000</f>
        <v>12.520507515531957</v>
      </c>
      <c r="K8" s="813">
        <f>('C-63'!K8/'C-62'!K8)*1000</f>
        <v>12.38093025411243</v>
      </c>
      <c r="L8" s="813">
        <f>('C-63'!L8/'C-62'!L8)*1000</f>
        <v>12.365625461039441</v>
      </c>
      <c r="M8" s="813">
        <f>('C-63'!M8/'C-62'!M8)*1000</f>
        <v>12.35764257796936</v>
      </c>
      <c r="N8" s="813">
        <f>('C-63'!N8/'C-62'!N8)*1000</f>
        <v>12.374234816257854</v>
      </c>
      <c r="P8" s="184"/>
      <c r="Q8" s="184"/>
      <c r="R8" s="182"/>
      <c r="S8" s="251"/>
      <c r="T8" s="251"/>
      <c r="U8" s="252"/>
      <c r="V8" s="251"/>
      <c r="W8" s="251"/>
      <c r="X8" s="207"/>
      <c r="Y8" s="252"/>
      <c r="Z8" s="184"/>
      <c r="AA8" s="253"/>
    </row>
    <row r="9" spans="1:27" ht="13" customHeight="1">
      <c r="A9" s="234" t="s">
        <v>21</v>
      </c>
      <c r="B9" s="845">
        <f>('C-63'!B9/'C-62'!B9)*1000</f>
        <v>10.496706470424883</v>
      </c>
      <c r="C9" s="384">
        <f>('C-63'!C9/'C-62'!C9)*1000</f>
        <v>10.537295330503337</v>
      </c>
      <c r="D9" s="384">
        <f>('C-63'!D9/'C-62'!D9)*1000</f>
        <v>10.458307597282273</v>
      </c>
      <c r="E9" s="384">
        <f>('C-63'!E9/'C-62'!E9)*1000</f>
        <v>10.394040968342646</v>
      </c>
      <c r="F9" s="384">
        <f>('C-63'!F9/'C-62'!F9)*1000</f>
        <v>10.343999999999999</v>
      </c>
      <c r="G9" s="384">
        <f>('C-63'!G9/'C-62'!G9)*1000</f>
        <v>10.985452245414294</v>
      </c>
      <c r="H9" s="384">
        <f>('C-63'!H9/'C-62'!H9)*1000</f>
        <v>10.613730569948187</v>
      </c>
      <c r="I9" s="384">
        <f>('C-63'!I9/'C-62'!I9)*1000</f>
        <v>10.244284781188766</v>
      </c>
      <c r="J9" s="384">
        <f>('C-63'!J9/'C-62'!J9)*1000</f>
        <v>10.180535966149506</v>
      </c>
      <c r="K9" s="384">
        <f>('C-63'!K9/'C-62'!K9)*1000</f>
        <v>10.139192062367115</v>
      </c>
      <c r="L9" s="384">
        <f>('C-63'!L9/'C-62'!L9)*1000</f>
        <v>10.197268588770866</v>
      </c>
      <c r="M9" s="384">
        <f>('C-63'!M9/'C-62'!M9)*1000</f>
        <v>10.181015452538633</v>
      </c>
      <c r="N9" s="384">
        <f>('C-63'!N9/'C-62'!N9)*1000</f>
        <v>11.680351906158359</v>
      </c>
      <c r="P9" s="184"/>
      <c r="Q9" s="184"/>
      <c r="R9" s="182"/>
      <c r="S9" s="251"/>
      <c r="T9" s="251"/>
      <c r="U9" s="252"/>
      <c r="V9" s="251"/>
      <c r="W9" s="251"/>
      <c r="X9" s="207"/>
      <c r="Y9" s="252"/>
      <c r="Z9" s="184"/>
      <c r="AA9" s="253"/>
    </row>
    <row r="10" spans="1:27" ht="13" customHeight="1">
      <c r="A10" s="234" t="s">
        <v>22</v>
      </c>
      <c r="B10" s="845">
        <f>('C-63'!B10/'C-62'!B10)*1000</f>
        <v>14.519948467588103</v>
      </c>
      <c r="C10" s="384">
        <f>('C-63'!C10/'C-62'!C10)*1000</f>
        <v>14.4</v>
      </c>
      <c r="D10" s="384">
        <f>('C-63'!D10/'C-62'!D10)*1000</f>
        <v>14.800000000000002</v>
      </c>
      <c r="E10" s="384">
        <f>('C-63'!E10/'C-62'!E10)*1000</f>
        <v>15.2</v>
      </c>
      <c r="F10" s="384">
        <f>('C-63'!F10/'C-62'!F10)*1000</f>
        <v>15.200000000000003</v>
      </c>
      <c r="G10" s="384">
        <f>('C-63'!G10/'C-62'!G10)*1000</f>
        <v>15.199999999999996</v>
      </c>
      <c r="H10" s="384">
        <f>('C-63'!H10/'C-62'!H10)*1000</f>
        <v>14.8</v>
      </c>
      <c r="I10" s="384">
        <f>('C-63'!I10/'C-62'!I10)*1000</f>
        <v>14.400000000000004</v>
      </c>
      <c r="J10" s="384">
        <f>('C-63'!J10/'C-62'!J10)*1000</f>
        <v>14</v>
      </c>
      <c r="K10" s="384">
        <f>('C-63'!K10/'C-62'!K10)*1000</f>
        <v>13.600000000000001</v>
      </c>
      <c r="L10" s="384">
        <f>('C-63'!L10/'C-62'!L10)*1000</f>
        <v>13.6</v>
      </c>
      <c r="M10" s="384">
        <f>('C-63'!M10/'C-62'!M10)*1000</f>
        <v>14</v>
      </c>
      <c r="N10" s="384">
        <f>('C-63'!N10/'C-62'!N10)*1000</f>
        <v>14.399269941220808</v>
      </c>
      <c r="P10" s="184"/>
      <c r="Q10" s="184"/>
      <c r="R10" s="182"/>
      <c r="S10" s="251"/>
      <c r="T10" s="251"/>
      <c r="U10" s="252"/>
      <c r="V10" s="251"/>
      <c r="W10" s="251"/>
      <c r="X10" s="207"/>
      <c r="Y10" s="252"/>
      <c r="Z10" s="184"/>
      <c r="AA10" s="253"/>
    </row>
    <row r="11" spans="1:27" ht="13" customHeight="1">
      <c r="A11" s="234" t="s">
        <v>23</v>
      </c>
      <c r="B11" s="845">
        <f>('C-63'!B11/'C-62'!B11)*1000</f>
        <v>14.987976923020197</v>
      </c>
      <c r="C11" s="384">
        <f>('C-63'!C11/'C-62'!C11)*1000</f>
        <v>15.2935182158148</v>
      </c>
      <c r="D11" s="384">
        <f>('C-63'!D11/'C-62'!D11)*1000</f>
        <v>15.979205288899292</v>
      </c>
      <c r="E11" s="384">
        <f>('C-63'!E11/'C-62'!E11)*1000</f>
        <v>14.859076645214316</v>
      </c>
      <c r="F11" s="384">
        <f>('C-63'!F11/'C-62'!F11)*1000</f>
        <v>15.368436796169156</v>
      </c>
      <c r="G11" s="384">
        <f>('C-63'!G11/'C-62'!G11)*1000</f>
        <v>15.16702998880575</v>
      </c>
      <c r="H11" s="384">
        <f>('C-63'!H11/'C-62'!H11)*1000</f>
        <v>14.80460783773356</v>
      </c>
      <c r="I11" s="384">
        <f>('C-63'!I11/'C-62'!I11)*1000</f>
        <v>14.689907843285836</v>
      </c>
      <c r="J11" s="384">
        <f>('C-63'!J11/'C-62'!J11)*1000</f>
        <v>15.093601765030336</v>
      </c>
      <c r="K11" s="384">
        <f>('C-63'!K11/'C-62'!K11)*1000</f>
        <v>15.063081695966908</v>
      </c>
      <c r="L11" s="384">
        <f>('C-63'!L11/'C-62'!L11)*1000</f>
        <v>14.929172857850419</v>
      </c>
      <c r="M11" s="384">
        <f>('C-63'!M11/'C-62'!M11)*1000</f>
        <v>14.655705032386647</v>
      </c>
      <c r="N11" s="384">
        <f>('C-63'!N11/'C-62'!N11)*1000</f>
        <v>14.527354260089687</v>
      </c>
      <c r="P11" s="184"/>
      <c r="Q11" s="184"/>
      <c r="R11" s="182"/>
      <c r="S11" s="251"/>
      <c r="T11" s="251"/>
      <c r="U11" s="252"/>
      <c r="V11" s="251"/>
      <c r="W11" s="251"/>
      <c r="X11" s="207"/>
      <c r="Y11" s="252"/>
      <c r="Z11" s="184"/>
      <c r="AA11" s="253"/>
    </row>
    <row r="12" spans="1:27" ht="13" customHeight="1">
      <c r="A12" s="184" t="s">
        <v>24</v>
      </c>
      <c r="B12" s="845">
        <f>('C-63'!B12/'C-62'!B12)*1000</f>
        <v>12.655655586757808</v>
      </c>
      <c r="C12" s="384">
        <f>('C-63'!C12/'C-62'!C12)*1000</f>
        <v>12.865350927246791</v>
      </c>
      <c r="D12" s="384">
        <f>('C-63'!D12/'C-62'!D12)*1000</f>
        <v>12.766870346598203</v>
      </c>
      <c r="E12" s="384">
        <f>('C-63'!E12/'C-62'!E12)*1000</f>
        <v>14.088210394489669</v>
      </c>
      <c r="F12" s="384">
        <f>('C-63'!F12/'C-62'!F12)*1000</f>
        <v>12.658808538587847</v>
      </c>
      <c r="G12" s="384">
        <f>('C-63'!G12/'C-62'!G12)*1000</f>
        <v>12.519609022556391</v>
      </c>
      <c r="H12" s="384">
        <f>('C-63'!H12/'C-62'!H12)*1000</f>
        <v>14.025591500000006</v>
      </c>
      <c r="I12" s="384">
        <f>('C-63'!I12/'C-62'!I12)*1000</f>
        <v>12.449767199217476</v>
      </c>
      <c r="J12" s="384">
        <f>('C-63'!J12/'C-62'!J12)*1000</f>
        <v>12.36472842639594</v>
      </c>
      <c r="K12" s="384">
        <f>('C-63'!K12/'C-62'!K12)*1000</f>
        <v>12.370478519912197</v>
      </c>
      <c r="L12" s="384">
        <f>('C-63'!L12/'C-62'!L12)*1000</f>
        <v>11.796526802110819</v>
      </c>
      <c r="M12" s="384">
        <f>('C-63'!M12/'C-62'!M12)*1000</f>
        <v>11.935062606577345</v>
      </c>
      <c r="N12" s="384">
        <f>('C-63'!N12/'C-62'!N12)*1000</f>
        <v>12.004962377489726</v>
      </c>
      <c r="P12" s="184"/>
      <c r="Q12" s="184"/>
      <c r="R12" s="182"/>
      <c r="S12" s="251"/>
      <c r="T12" s="251"/>
      <c r="U12" s="252"/>
      <c r="V12" s="251"/>
      <c r="W12" s="251"/>
      <c r="X12" s="207"/>
      <c r="Y12" s="252"/>
      <c r="Z12" s="184"/>
      <c r="AA12" s="253"/>
    </row>
    <row r="13" spans="1:27" ht="13" customHeight="1">
      <c r="A13" s="234" t="s">
        <v>25</v>
      </c>
      <c r="B13" s="845">
        <f>('C-63'!B13/'C-62'!B13)*1000</f>
        <v>10.625510787371297</v>
      </c>
      <c r="C13" s="384">
        <f>('C-63'!C13/'C-62'!C13)*1000</f>
        <v>10.445519412381952</v>
      </c>
      <c r="D13" s="384">
        <f>('C-63'!D13/'C-62'!D13)*1000</f>
        <v>10.402011116725619</v>
      </c>
      <c r="E13" s="384">
        <f>('C-63'!E13/'C-62'!E13)*1000</f>
        <v>10.38545059717698</v>
      </c>
      <c r="F13" s="384">
        <f>('C-63'!F13/'C-62'!F13)*1000</f>
        <v>10.259283196239716</v>
      </c>
      <c r="G13" s="384">
        <f>('C-63'!G13/'C-62'!G13)*1000</f>
        <v>11.045184369840396</v>
      </c>
      <c r="H13" s="384">
        <f>('C-63'!H13/'C-62'!H13)*1000</f>
        <v>11.301332048192773</v>
      </c>
      <c r="I13" s="384">
        <f>('C-63'!I13/'C-62'!I13)*1000</f>
        <v>10.338565522943362</v>
      </c>
      <c r="J13" s="384">
        <f>('C-63'!J13/'C-62'!J13)*1000</f>
        <v>10.723025641025641</v>
      </c>
      <c r="K13" s="384">
        <f>('C-63'!K13/'C-62'!K13)*1000</f>
        <v>10.646802752293576</v>
      </c>
      <c r="L13" s="384">
        <f>('C-63'!L13/'C-62'!L13)*1000</f>
        <v>10.946852791878172</v>
      </c>
      <c r="M13" s="384">
        <f>('C-63'!M13/'C-62'!M13)*1000</f>
        <v>10.63522908366534</v>
      </c>
      <c r="N13" s="384">
        <f>('C-63'!N13/'C-62'!N13)*1000</f>
        <v>10.451510824504835</v>
      </c>
      <c r="P13" s="184"/>
      <c r="Q13" s="184"/>
      <c r="R13" s="182"/>
      <c r="S13" s="251"/>
      <c r="T13" s="251"/>
      <c r="U13" s="252"/>
      <c r="V13" s="251"/>
      <c r="W13" s="251"/>
      <c r="X13" s="207"/>
      <c r="Y13" s="252"/>
      <c r="Z13" s="184"/>
      <c r="AA13" s="253"/>
    </row>
    <row r="14" spans="1:27" ht="13" customHeight="1">
      <c r="A14" s="236" t="s">
        <v>97</v>
      </c>
      <c r="B14" s="845">
        <f>('C-63'!B14/'C-62'!B14)*1000</f>
        <v>10.136271728853007</v>
      </c>
      <c r="C14" s="384">
        <f>('C-63'!C14/'C-62'!C14)*1000</f>
        <v>10.125349032800674</v>
      </c>
      <c r="D14" s="384">
        <f>('C-63'!D14/'C-62'!D14)*1000</f>
        <v>10.220850393700788</v>
      </c>
      <c r="E14" s="384">
        <f>('C-63'!E14/'C-62'!E14)*1000</f>
        <v>10.055008210180624</v>
      </c>
      <c r="F14" s="384">
        <f>('C-63'!F14/'C-62'!F14)*1000</f>
        <v>9.6998308668076092</v>
      </c>
      <c r="G14" s="384">
        <f>('C-63'!G14/'C-62'!G14)*1000</f>
        <v>10.325310119695322</v>
      </c>
      <c r="H14" s="384">
        <f>('C-63'!H14/'C-62'!H14)*1000</f>
        <v>10.052331406551062</v>
      </c>
      <c r="I14" s="384">
        <f>('C-63'!I14/'C-62'!I14)*1000</f>
        <v>10.161678082191779</v>
      </c>
      <c r="J14" s="384">
        <f>('C-63'!J14/'C-62'!J14)*1000</f>
        <v>10.527027477102417</v>
      </c>
      <c r="K14" s="384">
        <f>('C-63'!K14/'C-62'!K14)*1000</f>
        <v>10.575548060708261</v>
      </c>
      <c r="L14" s="384">
        <f>('C-63'!L14/'C-62'!L14)*1000</f>
        <v>10.366239813736904</v>
      </c>
      <c r="M14" s="384">
        <f>('C-63'!M14/'C-62'!M14)*1000</f>
        <v>9.8571299093655593</v>
      </c>
      <c r="N14" s="384">
        <f>('C-63'!N14/'C-62'!N14)*1000</f>
        <v>9.7749266247379438</v>
      </c>
      <c r="P14" s="184"/>
      <c r="Q14" s="184"/>
      <c r="R14" s="182"/>
      <c r="S14" s="251"/>
      <c r="T14" s="251"/>
      <c r="U14" s="252"/>
      <c r="V14" s="251"/>
      <c r="W14" s="251"/>
      <c r="X14" s="207"/>
      <c r="Y14" s="252"/>
      <c r="Z14" s="184"/>
      <c r="AA14" s="253"/>
    </row>
    <row r="15" spans="1:27" ht="13" customHeight="1">
      <c r="A15" s="236" t="s">
        <v>98</v>
      </c>
      <c r="B15" s="845">
        <f>('C-63'!B15/'C-62'!B15)*1000</f>
        <v>12.649688922610016</v>
      </c>
      <c r="C15" s="384">
        <f>('C-63'!C15/'C-62'!C15)*1000</f>
        <v>12.991764705882352</v>
      </c>
      <c r="D15" s="384">
        <f>('C-63'!D15/'C-62'!D15)*1000</f>
        <v>12.276767676767678</v>
      </c>
      <c r="E15" s="384">
        <f>('C-63'!E15/'C-62'!E15)*1000</f>
        <v>13.192307692307693</v>
      </c>
      <c r="F15" s="384">
        <f>('C-63'!F15/'C-62'!F15)*1000</f>
        <v>13.931875000000002</v>
      </c>
      <c r="G15" s="384">
        <f>('C-63'!G15/'C-62'!G15)*1000</f>
        <v>13.832435643564358</v>
      </c>
      <c r="H15" s="384">
        <f>('C-63'!H15/'C-62'!H15)*1000</f>
        <v>11.292457142857142</v>
      </c>
      <c r="I15" s="384">
        <f>('C-63'!I15/'C-62'!I15)*1000</f>
        <v>11.670227272727272</v>
      </c>
      <c r="J15" s="384">
        <f>('C-63'!J15/'C-62'!J15)*1000</f>
        <v>13.66939393939394</v>
      </c>
      <c r="K15" s="384">
        <f>('C-63'!K15/'C-62'!K15)*1000</f>
        <v>13.097115384615385</v>
      </c>
      <c r="L15" s="384">
        <f>('C-63'!L15/'C-62'!L15)*1000</f>
        <v>11.985210084033612</v>
      </c>
      <c r="M15" s="384">
        <f>('C-63'!M15/'C-62'!M15)*1000</f>
        <v>13.757281553398059</v>
      </c>
      <c r="N15" s="384">
        <f>('C-63'!N15/'C-62'!N15)*1000</f>
        <v>11.02264705882353</v>
      </c>
      <c r="P15" s="184"/>
      <c r="Q15" s="184"/>
      <c r="R15" s="182"/>
      <c r="S15" s="251"/>
      <c r="T15" s="251"/>
      <c r="U15" s="252"/>
      <c r="V15" s="251"/>
      <c r="W15" s="251"/>
      <c r="X15" s="207"/>
      <c r="Y15" s="252"/>
      <c r="Z15" s="184"/>
      <c r="AA15" s="253"/>
    </row>
    <row r="16" spans="1:27" ht="13" customHeight="1">
      <c r="A16" s="236" t="s">
        <v>99</v>
      </c>
      <c r="B16" s="845">
        <f>('C-63'!B16/'C-62'!B16)*1000</f>
        <v>11.112163189448443</v>
      </c>
      <c r="C16" s="384">
        <f>('C-63'!C16/'C-62'!C16)*1000</f>
        <v>10.575418060200668</v>
      </c>
      <c r="D16" s="384">
        <f>('C-63'!D16/'C-62'!D16)*1000</f>
        <v>10.474918032786885</v>
      </c>
      <c r="E16" s="384">
        <f>('C-63'!E16/'C-62'!E16)*1000</f>
        <v>10.598076923076924</v>
      </c>
      <c r="F16" s="384">
        <f>('C-63'!F16/'C-62'!F16)*1000</f>
        <v>10.526969696969696</v>
      </c>
      <c r="G16" s="384">
        <f>('C-63'!G16/'C-62'!G16)*1000</f>
        <v>11.522037641154329</v>
      </c>
      <c r="H16" s="384">
        <f>('C-63'!H16/'C-62'!H16)*1000</f>
        <v>12.74804905239688</v>
      </c>
      <c r="I16" s="384">
        <f>('C-63'!I16/'C-62'!I16)*1000</f>
        <v>10.366112600536193</v>
      </c>
      <c r="J16" s="384">
        <f>('C-63'!J16/'C-62'!J16)*1000</f>
        <v>10.636415384615384</v>
      </c>
      <c r="K16" s="384">
        <f>('C-63'!K16/'C-62'!K16)*1000</f>
        <v>10.393343750000001</v>
      </c>
      <c r="L16" s="384">
        <f>('C-63'!L16/'C-62'!L16)*1000</f>
        <v>11.574247491638797</v>
      </c>
      <c r="M16" s="384">
        <f>('C-63'!M16/'C-62'!M16)*1000</f>
        <v>11.854905335628228</v>
      </c>
      <c r="N16" s="384">
        <f>('C-63'!N16/'C-62'!N16)*1000</f>
        <v>11.877742946708466</v>
      </c>
      <c r="P16" s="184"/>
      <c r="Q16" s="184"/>
      <c r="R16" s="182"/>
      <c r="S16" s="251"/>
      <c r="T16" s="251"/>
      <c r="U16" s="252"/>
      <c r="V16" s="251"/>
      <c r="W16" s="251"/>
      <c r="X16" s="207"/>
      <c r="Y16" s="252"/>
      <c r="Z16" s="184"/>
      <c r="AA16" s="253"/>
    </row>
    <row r="17" spans="1:27" ht="13" customHeight="1">
      <c r="A17" s="234" t="s">
        <v>29</v>
      </c>
      <c r="B17" s="845">
        <f>('C-63'!B17/'C-62'!B17)*1000</f>
        <v>12.60018648018648</v>
      </c>
      <c r="C17" s="384">
        <f>('C-63'!C17/'C-62'!C17)*1000</f>
        <v>12.477934272300473</v>
      </c>
      <c r="D17" s="384">
        <f>('C-63'!D17/'C-62'!D17)*1000</f>
        <v>12.433333333333332</v>
      </c>
      <c r="E17" s="384">
        <f>('C-63'!E17/'C-62'!E17)*1000</f>
        <v>12.567832167832167</v>
      </c>
      <c r="F17" s="384">
        <f>('C-63'!F17/'C-62'!F17)*1000</f>
        <v>12.613877551020407</v>
      </c>
      <c r="G17" s="384">
        <f>('C-63'!G17/'C-62'!G17)*1000</f>
        <v>12.676816608996536</v>
      </c>
      <c r="H17" s="384">
        <f>('C-63'!H17/'C-62'!H17)*1000</f>
        <v>12.737694704049842</v>
      </c>
      <c r="I17" s="384">
        <f>('C-63'!I17/'C-62'!I17)*1000</f>
        <v>12.643093922651936</v>
      </c>
      <c r="J17" s="384">
        <f>('C-63'!J17/'C-62'!J17)*1000</f>
        <v>12.656983240223465</v>
      </c>
      <c r="K17" s="384">
        <f>('C-63'!K17/'C-62'!K17)*1000</f>
        <v>12.646475195822454</v>
      </c>
      <c r="L17" s="384">
        <f>('C-63'!L17/'C-62'!L17)*1000</f>
        <v>12.615135135135134</v>
      </c>
      <c r="M17" s="384">
        <f>('C-63'!M17/'C-62'!M17)*1000</f>
        <v>12.577066666666667</v>
      </c>
      <c r="N17" s="384">
        <f>('C-63'!N17/'C-62'!N17)*1000</f>
        <v>12.610997963340125</v>
      </c>
      <c r="P17" s="184"/>
      <c r="Q17" s="184"/>
      <c r="R17" s="182"/>
      <c r="S17" s="251"/>
      <c r="T17" s="251"/>
      <c r="U17" s="252"/>
      <c r="V17" s="251"/>
      <c r="W17" s="251"/>
      <c r="X17" s="207"/>
      <c r="Y17" s="252"/>
      <c r="Z17" s="184"/>
      <c r="AA17" s="253"/>
    </row>
    <row r="18" spans="1:27" ht="13" customHeight="1">
      <c r="A18" s="184" t="s">
        <v>30</v>
      </c>
      <c r="B18" s="845">
        <f>('C-63'!B18/'C-62'!B18)*1000</f>
        <v>10.20676912541172</v>
      </c>
      <c r="C18" s="384">
        <f>('C-63'!C18/'C-62'!C18)*1000</f>
        <v>10.71130309575234</v>
      </c>
      <c r="D18" s="384">
        <f>('C-63'!D18/'C-62'!D18)*1000</f>
        <v>10.095404141616566</v>
      </c>
      <c r="E18" s="384">
        <f>('C-63'!E18/'C-62'!E18)*1000</f>
        <v>10.410158730158731</v>
      </c>
      <c r="F18" s="384">
        <f>('C-63'!F18/'C-62'!F18)*1000</f>
        <v>10.103569338794598</v>
      </c>
      <c r="G18" s="384">
        <f>('C-63'!G18/'C-62'!G18)*1000</f>
        <v>10.158528852251109</v>
      </c>
      <c r="H18" s="384">
        <f>('C-63'!H18/'C-62'!H18)*1000</f>
        <v>10.0112946593001</v>
      </c>
      <c r="I18" s="384">
        <f>('C-63'!I18/'C-62'!I18)*1000</f>
        <v>10.308498253783469</v>
      </c>
      <c r="J18" s="384">
        <f>('C-63'!J18/'C-62'!J18)*1000</f>
        <v>10.035693387946166</v>
      </c>
      <c r="K18" s="384">
        <f>('C-63'!K18/'C-62'!K18)*1000</f>
        <v>10.1419856825749</v>
      </c>
      <c r="L18" s="384">
        <f>('C-63'!L18/'C-62'!L18)*1000</f>
        <v>10.111532033426098</v>
      </c>
      <c r="M18" s="384">
        <f>('C-63'!M18/'C-62'!M18)*1000</f>
        <v>10.241311532033402</v>
      </c>
      <c r="N18" s="384">
        <f>('C-63'!N18/'C-62'!N18)*1000</f>
        <v>10.25127</v>
      </c>
      <c r="P18" s="184"/>
      <c r="Q18" s="184"/>
      <c r="R18" s="182"/>
      <c r="S18" s="251"/>
      <c r="T18" s="251"/>
      <c r="U18" s="252"/>
      <c r="V18" s="251"/>
      <c r="W18" s="251"/>
      <c r="X18" s="207"/>
      <c r="Y18" s="252"/>
      <c r="Z18" s="184"/>
      <c r="AA18" s="253"/>
    </row>
    <row r="19" spans="1:27" ht="13" customHeight="1">
      <c r="A19" s="184" t="s">
        <v>31</v>
      </c>
      <c r="B19" s="845">
        <f>('C-63'!B19/'C-62'!B19)*1000</f>
        <v>13.200703767792353</v>
      </c>
      <c r="C19" s="384">
        <f>('C-63'!C19/'C-62'!C19)*1000</f>
        <v>13.47197015937606</v>
      </c>
      <c r="D19" s="384">
        <f>('C-63'!D19/'C-62'!D19)*1000</f>
        <v>13.389284180386543</v>
      </c>
      <c r="E19" s="384">
        <f>('C-63'!E19/'C-62'!E19)*1000</f>
        <v>13.174072208228381</v>
      </c>
      <c r="F19" s="384">
        <f>('C-63'!F19/'C-62'!F19)*1000</f>
        <v>13.392511415525115</v>
      </c>
      <c r="G19" s="384">
        <f>('C-63'!G19/'C-62'!G19)*1000</f>
        <v>13.224104503265728</v>
      </c>
      <c r="H19" s="384">
        <f>('C-63'!H19/'C-62'!H19)*1000</f>
        <v>13.080207388204796</v>
      </c>
      <c r="I19" s="384">
        <f>('C-63'!I19/'C-62'!I19)*1000</f>
        <v>13.071591343093571</v>
      </c>
      <c r="J19" s="384">
        <f>('C-63'!J19/'C-62'!J19)*1000</f>
        <v>13.311348806799607</v>
      </c>
      <c r="K19" s="384">
        <f>('C-63'!K19/'C-62'!K19)*1000</f>
        <v>13.25401634192332</v>
      </c>
      <c r="L19" s="384">
        <f>('C-63'!L19/'C-62'!L19)*1000</f>
        <v>12.96452853219408</v>
      </c>
      <c r="M19" s="384">
        <f>('C-63'!M19/'C-62'!M19)*1000</f>
        <v>13.268107739515855</v>
      </c>
      <c r="N19" s="384">
        <f>('C-63'!N19/'C-62'!N19)*1000</f>
        <v>12.8851376146789</v>
      </c>
      <c r="P19" s="184"/>
      <c r="Q19" s="184"/>
      <c r="R19" s="182"/>
      <c r="S19" s="251"/>
      <c r="T19" s="251"/>
      <c r="U19" s="252"/>
      <c r="V19" s="251"/>
      <c r="W19" s="251"/>
      <c r="X19" s="207"/>
      <c r="Y19" s="252"/>
      <c r="Z19" s="184"/>
      <c r="AA19" s="253"/>
    </row>
    <row r="20" spans="1:27" ht="13" customHeight="1">
      <c r="A20" s="234" t="s">
        <v>32</v>
      </c>
      <c r="B20" s="845">
        <f>('C-63'!B20/'C-62'!B20)*1000</f>
        <v>12.342422498617724</v>
      </c>
      <c r="C20" s="384">
        <f>('C-63'!C20/'C-62'!C20)*1000</f>
        <v>14.653607661229954</v>
      </c>
      <c r="D20" s="384">
        <f>('C-63'!D20/'C-62'!D20)*1000</f>
        <v>13.370880425408107</v>
      </c>
      <c r="E20" s="384">
        <f>('C-63'!E20/'C-62'!E20)*1000</f>
        <v>12.801916597063173</v>
      </c>
      <c r="F20" s="384">
        <f>('C-63'!F20/'C-62'!F20)*1000</f>
        <v>12.16236979217951</v>
      </c>
      <c r="G20" s="384">
        <f>('C-63'!G20/'C-62'!G20)*1000</f>
        <v>12.043128226083539</v>
      </c>
      <c r="H20" s="384">
        <f>('C-63'!H20/'C-62'!H20)*1000</f>
        <v>12.477059856854812</v>
      </c>
      <c r="I20" s="384">
        <f>('C-63'!I20/'C-62'!I20)*1000</f>
        <v>11.902231484765633</v>
      </c>
      <c r="J20" s="384">
        <f>('C-63'!J20/'C-62'!J20)*1000</f>
        <v>11.770014067337591</v>
      </c>
      <c r="K20" s="384">
        <f>('C-63'!K20/'C-62'!K20)*1000</f>
        <v>11.771049288161803</v>
      </c>
      <c r="L20" s="384">
        <f>('C-63'!L20/'C-62'!L20)*1000</f>
        <v>12.939186352610479</v>
      </c>
      <c r="M20" s="384">
        <f>('C-63'!M20/'C-62'!M20)*1000</f>
        <v>12.063243486364749</v>
      </c>
      <c r="N20" s="384">
        <f>('C-63'!N20/'C-62'!N20)*1000</f>
        <v>11.300037636432066</v>
      </c>
      <c r="P20" s="184"/>
      <c r="Q20" s="184"/>
      <c r="R20" s="182"/>
      <c r="S20" s="251"/>
      <c r="T20" s="251"/>
      <c r="U20" s="252"/>
      <c r="V20" s="251"/>
      <c r="W20" s="251"/>
      <c r="X20" s="207"/>
      <c r="Y20" s="252"/>
      <c r="Z20" s="184"/>
      <c r="AA20" s="253"/>
    </row>
    <row r="21" spans="1:27" ht="13" customHeight="1">
      <c r="A21" s="234" t="s">
        <v>33</v>
      </c>
      <c r="B21" s="845">
        <f>('C-63'!B21/'C-62'!B21)*1000</f>
        <v>10.319160257742672</v>
      </c>
      <c r="C21" s="384">
        <f>('C-63'!C21/'C-62'!C21)*1000</f>
        <v>10.276133260513379</v>
      </c>
      <c r="D21" s="384">
        <f>('C-63'!D21/'C-62'!D21)*1000</f>
        <v>10.381069958847737</v>
      </c>
      <c r="E21" s="384">
        <f>('C-63'!E21/'C-62'!E21)*1000</f>
        <v>10.005066079295153</v>
      </c>
      <c r="F21" s="384">
        <f>('C-63'!F21/'C-62'!F21)*1000</f>
        <v>10.414423076923077</v>
      </c>
      <c r="G21" s="384">
        <f>('C-63'!G21/'C-62'!G21)*1000</f>
        <v>10.144834930777423</v>
      </c>
      <c r="H21" s="384">
        <f>('C-63'!H21/'C-62'!H21)*1000</f>
        <v>10.171933471933471</v>
      </c>
      <c r="I21" s="384">
        <f>('C-63'!I21/'C-62'!I21)*1000</f>
        <v>10.787516718680342</v>
      </c>
      <c r="J21" s="384">
        <f>('C-63'!J21/'C-62'!J21)*1000</f>
        <v>10.496743447180302</v>
      </c>
      <c r="K21" s="384">
        <f>('C-63'!K21/'C-62'!K21)*1000</f>
        <v>10.307233273056058</v>
      </c>
      <c r="L21" s="384">
        <f>('C-63'!L21/'C-62'!L21)*1000</f>
        <v>10.151724137931035</v>
      </c>
      <c r="M21" s="384">
        <f>('C-63'!M21/'C-62'!M21)*1000</f>
        <v>10.442624671916006</v>
      </c>
      <c r="N21" s="384">
        <f>('C-63'!N21/'C-62'!N21)*1000</f>
        <v>10.16152716593245</v>
      </c>
      <c r="P21" s="184"/>
      <c r="Q21" s="184"/>
      <c r="R21" s="182"/>
      <c r="S21" s="251"/>
      <c r="T21" s="251"/>
      <c r="U21" s="252"/>
      <c r="V21" s="251"/>
      <c r="W21" s="251"/>
      <c r="X21" s="207"/>
      <c r="Y21" s="252"/>
      <c r="Z21" s="184"/>
      <c r="AA21" s="253"/>
    </row>
    <row r="22" spans="1:27" ht="13" customHeight="1">
      <c r="A22" s="234" t="s">
        <v>34</v>
      </c>
      <c r="B22" s="845">
        <f>('C-63'!B22/'C-62'!B22)*1000</f>
        <v>11.445037608486018</v>
      </c>
      <c r="C22" s="384">
        <f>('C-63'!C22/'C-62'!C22)*1000</f>
        <v>11.303586206896551</v>
      </c>
      <c r="D22" s="384">
        <f>('C-63'!D22/'C-62'!D22)*1000</f>
        <v>10.759843137254903</v>
      </c>
      <c r="E22" s="384">
        <f>('C-63'!E22/'C-62'!E22)*1000</f>
        <v>11.309432835820896</v>
      </c>
      <c r="F22" s="384">
        <f>('C-63'!F22/'C-62'!F22)*1000</f>
        <v>11.82478350515464</v>
      </c>
      <c r="G22" s="384">
        <f>('C-63'!G22/'C-62'!G22)*1000</f>
        <v>11.540723809523811</v>
      </c>
      <c r="H22" s="384">
        <f>('C-63'!H22/'C-62'!H22)*1000</f>
        <v>10.705689655172414</v>
      </c>
      <c r="I22" s="384">
        <f>('C-63'!I22/'C-62'!I22)*1000</f>
        <v>10.669985185185185</v>
      </c>
      <c r="J22" s="384">
        <f>('C-63'!J22/'C-62'!J22)*1000</f>
        <v>11.729766233766233</v>
      </c>
      <c r="K22" s="384">
        <f>('C-63'!K22/'C-62'!K22)*1000</f>
        <v>11.769851851851852</v>
      </c>
      <c r="L22" s="384">
        <f>('C-63'!L22/'C-62'!L22)*1000</f>
        <v>12.274539682539682</v>
      </c>
      <c r="M22" s="384">
        <f>('C-63'!M22/'C-62'!M22)*1000</f>
        <v>12.06493023255814</v>
      </c>
      <c r="N22" s="384">
        <f>('C-63'!N22/'C-62'!N22)*1000</f>
        <v>11.84125</v>
      </c>
      <c r="P22" s="184"/>
      <c r="Q22" s="184"/>
      <c r="R22" s="182"/>
      <c r="S22" s="184"/>
      <c r="T22" s="251"/>
      <c r="U22" s="252"/>
      <c r="V22" s="251"/>
      <c r="W22" s="251"/>
      <c r="X22" s="207"/>
      <c r="Y22" s="252"/>
      <c r="Z22" s="184"/>
      <c r="AA22" s="253"/>
    </row>
    <row r="23" spans="1:27" ht="13" customHeight="1">
      <c r="A23" s="234" t="s">
        <v>35</v>
      </c>
      <c r="B23" s="845">
        <f>('C-63'!B23/'C-62'!B23)*1000</f>
        <v>10.239827771797632</v>
      </c>
      <c r="C23" s="384">
        <f>('C-63'!C23/'C-62'!C23)*1000</f>
        <v>10.218750000000002</v>
      </c>
      <c r="D23" s="384">
        <f>('C-63'!D23/'C-62'!D23)*1000</f>
        <v>10.306666666666668</v>
      </c>
      <c r="E23" s="384">
        <f>('C-63'!E23/'C-62'!E23)*1000</f>
        <v>10.332000000000001</v>
      </c>
      <c r="F23" s="384">
        <f>('C-63'!F23/'C-62'!F23)*1000</f>
        <v>10.22394366197183</v>
      </c>
      <c r="G23" s="384">
        <f>('C-63'!G23/'C-62'!G23)*1000</f>
        <v>10.117041800643088</v>
      </c>
      <c r="H23" s="384">
        <f>('C-63'!H23/'C-62'!H23)*1000</f>
        <v>10.244648318042813</v>
      </c>
      <c r="I23" s="384">
        <f>('C-63'!I23/'C-62'!I23)*1000</f>
        <v>10.159744408945688</v>
      </c>
      <c r="J23" s="384">
        <f>('C-63'!J23/'C-62'!J23)*1000</f>
        <v>9.9937106918239014</v>
      </c>
      <c r="K23" s="384">
        <f>('C-63'!K23/'C-62'!K23)*1000</f>
        <v>10.154128440366975</v>
      </c>
      <c r="L23" s="384">
        <f>('C-63'!L23/'C-62'!L23)*1000</f>
        <v>10.334796238244513</v>
      </c>
      <c r="M23" s="384">
        <f>('C-63'!M23/'C-62'!M23)*1000</f>
        <v>10.453420195439742</v>
      </c>
      <c r="N23" s="384">
        <f>('C-63'!N23/'C-62'!N23)*1000</f>
        <v>10.3575</v>
      </c>
      <c r="P23" s="184"/>
      <c r="Q23" s="184"/>
      <c r="R23" s="182"/>
      <c r="S23" s="184"/>
      <c r="T23" s="251"/>
      <c r="U23" s="252"/>
      <c r="V23" s="251"/>
      <c r="W23" s="251"/>
      <c r="X23" s="207"/>
      <c r="Y23" s="252"/>
      <c r="Z23" s="184"/>
      <c r="AA23" s="253"/>
    </row>
    <row r="24" spans="1:27" ht="13" customHeight="1">
      <c r="A24" s="234" t="s">
        <v>36</v>
      </c>
      <c r="B24" s="845">
        <f>('C-63'!B24/'C-62'!B24)*1000</f>
        <v>12.908444119539666</v>
      </c>
      <c r="C24" s="384">
        <f>('C-63'!C24/'C-62'!C24)*1000</f>
        <v>12.925410999408633</v>
      </c>
      <c r="D24" s="384">
        <f>('C-63'!D24/'C-62'!D24)*1000</f>
        <v>12.089531329597554</v>
      </c>
      <c r="E24" s="384">
        <f>('C-63'!E24/'C-62'!E24)*1000</f>
        <v>13.651406186049231</v>
      </c>
      <c r="F24" s="384">
        <f>('C-63'!F24/'C-62'!F24)*1000</f>
        <v>12.844864814119413</v>
      </c>
      <c r="G24" s="384">
        <f>('C-63'!G24/'C-62'!G24)*1000</f>
        <v>13.369138918551597</v>
      </c>
      <c r="H24" s="384">
        <f>('C-63'!H24/'C-62'!H24)*1000</f>
        <v>13.212457912457912</v>
      </c>
      <c r="I24" s="384">
        <f>('C-63'!I24/'C-62'!I24)*1000</f>
        <v>12.191451612903228</v>
      </c>
      <c r="J24" s="384">
        <f>('C-63'!J24/'C-62'!J24)*1000</f>
        <v>12.2601259181532</v>
      </c>
      <c r="K24" s="384">
        <f>('C-63'!K24/'C-62'!K24)*1000</f>
        <v>12.668088467614533</v>
      </c>
      <c r="L24" s="384">
        <f>('C-63'!L24/'C-62'!L24)*1000</f>
        <v>13.660824742268041</v>
      </c>
      <c r="M24" s="384">
        <f>('C-63'!M24/'C-62'!M24)*1000</f>
        <v>13.111884634510194</v>
      </c>
      <c r="N24" s="384">
        <f>('C-63'!N24/'C-62'!N24)*1000</f>
        <v>12.75641670860594</v>
      </c>
      <c r="P24" s="184"/>
      <c r="Q24" s="184"/>
      <c r="R24" s="182"/>
      <c r="S24" s="184"/>
      <c r="T24" s="251"/>
      <c r="U24" s="252"/>
      <c r="V24" s="251"/>
      <c r="W24" s="251"/>
      <c r="X24" s="207"/>
      <c r="Y24" s="252"/>
      <c r="Z24" s="184"/>
      <c r="AA24" s="253"/>
    </row>
    <row r="25" spans="1:27" ht="13" customHeight="1">
      <c r="A25" s="184" t="s">
        <v>37</v>
      </c>
      <c r="B25" s="845">
        <f>('C-63'!B25/'C-62'!B25)*1000</f>
        <v>11.813423728813557</v>
      </c>
      <c r="C25" s="384">
        <f>('C-63'!C25/'C-62'!C25)*1000</f>
        <v>12.202199074074073</v>
      </c>
      <c r="D25" s="384">
        <f>('C-63'!D25/'C-62'!D25)*1000</f>
        <v>11.534526558891454</v>
      </c>
      <c r="E25" s="384">
        <f>('C-63'!E25/'C-62'!E25)*1000</f>
        <v>11.848349056603773</v>
      </c>
      <c r="F25" s="384">
        <f>('C-63'!F25/'C-62'!F25)*1000</f>
        <v>12.157735849056603</v>
      </c>
      <c r="G25" s="384">
        <f>('C-63'!G25/'C-62'!G25)*1000</f>
        <v>12.097132616487455</v>
      </c>
      <c r="H25" s="384">
        <f>('C-63'!H25/'C-62'!H25)*1000</f>
        <v>11.904662004662004</v>
      </c>
      <c r="I25" s="384">
        <f>('C-63'!I25/'C-62'!I25)*1000</f>
        <v>11.850166481687014</v>
      </c>
      <c r="J25" s="384">
        <f>('C-63'!J25/'C-62'!J25)*1000</f>
        <v>11.792482915717541</v>
      </c>
      <c r="K25" s="384">
        <f>('C-63'!K25/'C-62'!K25)*1000</f>
        <v>11.691582491582491</v>
      </c>
      <c r="L25" s="384">
        <f>('C-63'!L25/'C-62'!L25)*1000</f>
        <v>11.636939010356734</v>
      </c>
      <c r="M25" s="384">
        <f>('C-63'!M25/'C-62'!M25)*1000</f>
        <v>11.571445358401881</v>
      </c>
      <c r="N25" s="384">
        <f>('C-63'!N25/'C-62'!N25)*1000</f>
        <v>11.513148788927335</v>
      </c>
      <c r="P25" s="184"/>
      <c r="Q25" s="184"/>
      <c r="R25" s="182"/>
      <c r="S25" s="184"/>
      <c r="T25" s="251"/>
      <c r="U25" s="252"/>
      <c r="V25" s="251"/>
      <c r="W25" s="251"/>
      <c r="X25" s="207"/>
      <c r="Y25" s="252"/>
      <c r="Z25" s="184"/>
      <c r="AA25" s="253"/>
    </row>
    <row r="26" spans="1:27" ht="13" customHeight="1">
      <c r="A26" s="234" t="s">
        <v>38</v>
      </c>
      <c r="B26" s="845">
        <f>('C-63'!B26/'C-62'!B26)*1000</f>
        <v>16.889404958677687</v>
      </c>
      <c r="C26" s="384">
        <f>('C-63'!C26/'C-62'!C26)*1000</f>
        <v>17.213888888888889</v>
      </c>
      <c r="D26" s="384">
        <f>('C-63'!D26/'C-62'!D26)*1000</f>
        <v>17.173469387755102</v>
      </c>
      <c r="E26" s="384">
        <f>('C-63'!E26/'C-62'!E26)*1000</f>
        <v>15.924050632911392</v>
      </c>
      <c r="F26" s="384">
        <f>('C-63'!F26/'C-62'!F26)*1000</f>
        <v>17.281176470588239</v>
      </c>
      <c r="G26" s="384">
        <f>('C-63'!G26/'C-62'!G26)*1000</f>
        <v>17.568674698795185</v>
      </c>
      <c r="H26" s="384">
        <f>('C-63'!H26/'C-62'!H26)*1000</f>
        <v>15.862352941176473</v>
      </c>
      <c r="I26" s="384">
        <f>('C-63'!I26/'C-62'!I26)*1000</f>
        <v>14.231052631578947</v>
      </c>
      <c r="J26" s="384">
        <f>('C-63'!J26/'C-62'!J26)*1000</f>
        <v>17.690793103448275</v>
      </c>
      <c r="K26" s="384">
        <f>('C-63'!K26/'C-62'!K26)*1000</f>
        <v>17.928571428571431</v>
      </c>
      <c r="L26" s="384">
        <f>('C-63'!L26/'C-62'!L26)*1000</f>
        <v>17.513157894736846</v>
      </c>
      <c r="M26" s="384">
        <f>('C-63'!M26/'C-62'!M26)*1000</f>
        <v>17.528301886792448</v>
      </c>
      <c r="N26" s="384">
        <f>('C-63'!N26/'C-62'!N26)*1000</f>
        <v>17.514754098360658</v>
      </c>
      <c r="P26" s="184"/>
      <c r="Q26" s="184"/>
      <c r="R26" s="182"/>
      <c r="S26" s="184"/>
      <c r="T26" s="251"/>
      <c r="U26" s="252"/>
      <c r="V26" s="251"/>
      <c r="W26" s="251"/>
      <c r="X26" s="207"/>
      <c r="Y26" s="252"/>
      <c r="Z26" s="184"/>
      <c r="AA26" s="253"/>
    </row>
    <row r="27" spans="1:27" ht="13" customHeight="1">
      <c r="A27" s="234" t="s">
        <v>39</v>
      </c>
      <c r="B27" s="845">
        <f>('C-63'!B27/'C-62'!B27)*1000</f>
        <v>14.577683914114749</v>
      </c>
      <c r="C27" s="384">
        <f>('C-63'!C27/'C-62'!C27)*1000</f>
        <v>14.822857142857142</v>
      </c>
      <c r="D27" s="384">
        <f>('C-63'!D27/'C-62'!D27)*1000</f>
        <v>14.712765957446809</v>
      </c>
      <c r="E27" s="384">
        <f>('C-63'!E27/'C-62'!E27)*1000</f>
        <v>14.522365038560412</v>
      </c>
      <c r="F27" s="384">
        <f>('C-63'!F27/'C-62'!F27)*1000</f>
        <v>14.234579439252334</v>
      </c>
      <c r="G27" s="384">
        <f>('C-63'!G27/'C-62'!G27)*1000</f>
        <v>14.622594142259414</v>
      </c>
      <c r="H27" s="384">
        <f>('C-63'!H27/'C-62'!H27)*1000</f>
        <v>14.612375249500998</v>
      </c>
      <c r="I27" s="384">
        <f>('C-63'!I27/'C-62'!I27)*1000</f>
        <v>14.287692307692309</v>
      </c>
      <c r="J27" s="384">
        <f>('C-63'!J27/'C-62'!J27)*1000</f>
        <v>14.362152133580704</v>
      </c>
      <c r="K27" s="384">
        <f>('C-63'!K27/'C-62'!K27)*1000</f>
        <v>14.352307692307697</v>
      </c>
      <c r="L27" s="384">
        <f>('C-63'!L27/'C-62'!L27)*1000</f>
        <v>14.750000000000004</v>
      </c>
      <c r="M27" s="384">
        <f>('C-63'!M27/'C-62'!M27)*1000</f>
        <v>14.724760076775432</v>
      </c>
      <c r="N27" s="384">
        <f>('C-63'!N27/'C-62'!N27)*1000</f>
        <v>14.964963503649637</v>
      </c>
      <c r="P27" s="184"/>
      <c r="Q27" s="184"/>
      <c r="R27" s="182"/>
      <c r="S27" s="184"/>
      <c r="T27" s="251"/>
      <c r="U27" s="252"/>
      <c r="V27" s="251"/>
      <c r="W27" s="251"/>
      <c r="X27" s="207"/>
      <c r="Y27" s="252"/>
      <c r="Z27" s="184"/>
      <c r="AA27" s="253"/>
    </row>
    <row r="28" spans="1:27" ht="13" customHeight="1">
      <c r="A28" s="234" t="s">
        <v>40</v>
      </c>
      <c r="B28" s="845">
        <f>('C-63'!B28/'C-62'!B28)*1000</f>
        <v>12.302555275895449</v>
      </c>
      <c r="C28" s="384">
        <f>('C-63'!C28/'C-62'!C28)*1000</f>
        <v>11.612659768715766</v>
      </c>
      <c r="D28" s="384">
        <f>('C-63'!D28/'C-62'!D28)*1000</f>
        <v>11.889368421052632</v>
      </c>
      <c r="E28" s="384">
        <f>('C-63'!E28/'C-62'!E28)*1000</f>
        <v>11.778054198134162</v>
      </c>
      <c r="F28" s="384">
        <f>('C-63'!F28/'C-62'!F28)*1000</f>
        <v>12.016793211255026</v>
      </c>
      <c r="G28" s="384">
        <f>('C-63'!G28/'C-62'!G28)*1000</f>
        <v>12.685602859928503</v>
      </c>
      <c r="H28" s="384">
        <f>('C-63'!H28/'C-62'!H28)*1000</f>
        <v>12.550439648281374</v>
      </c>
      <c r="I28" s="384">
        <f>('C-63'!I28/'C-62'!I28)*1000</f>
        <v>13.027680608365021</v>
      </c>
      <c r="J28" s="384">
        <f>('C-63'!J28/'C-62'!J28)*1000</f>
        <v>12.542229589722339</v>
      </c>
      <c r="K28" s="384">
        <f>('C-63'!K28/'C-62'!K28)*1000</f>
        <v>12.670048569886672</v>
      </c>
      <c r="L28" s="384">
        <f>('C-63'!L28/'C-62'!L28)*1000</f>
        <v>12.398224195338514</v>
      </c>
      <c r="M28" s="384">
        <f>('C-63'!M28/'C-62'!M28)*1000</f>
        <v>11.855</v>
      </c>
      <c r="N28" s="384">
        <f>('C-63'!N28/'C-62'!N28)*1000</f>
        <v>11.950000000000001</v>
      </c>
      <c r="P28" s="184"/>
      <c r="Q28" s="184"/>
      <c r="R28" s="182"/>
      <c r="S28" s="184"/>
      <c r="T28" s="251"/>
      <c r="U28" s="252"/>
      <c r="V28" s="251"/>
      <c r="W28" s="251"/>
      <c r="X28" s="207"/>
      <c r="Y28" s="252"/>
      <c r="Z28" s="184"/>
      <c r="AA28" s="253"/>
    </row>
    <row r="29" spans="1:27" ht="13" customHeight="1">
      <c r="A29" s="234" t="s">
        <v>41</v>
      </c>
      <c r="B29" s="845">
        <f>('C-63'!B29/'C-62'!B29)*1000</f>
        <v>11.202378430078758</v>
      </c>
      <c r="C29" s="384">
        <f>('C-63'!C29/'C-62'!C29)*1000</f>
        <v>11.604276550249464</v>
      </c>
      <c r="D29" s="384">
        <f>('C-63'!D29/'C-62'!D29)*1000</f>
        <v>11.283746229508196</v>
      </c>
      <c r="E29" s="384">
        <f>('C-63'!E29/'C-62'!E29)*1000</f>
        <v>11.368617683686178</v>
      </c>
      <c r="F29" s="384">
        <f>('C-63'!F29/'C-62'!F29)*1000</f>
        <v>11.580958977447635</v>
      </c>
      <c r="G29" s="384">
        <f>('C-63'!G29/'C-62'!G29)*1000</f>
        <v>11.598592307692307</v>
      </c>
      <c r="H29" s="384">
        <f>('C-63'!H29/'C-62'!H29)*1000</f>
        <v>11.218518518518518</v>
      </c>
      <c r="I29" s="384">
        <f>('C-63'!I29/'C-62'!I29)*1000</f>
        <v>11.011702873160477</v>
      </c>
      <c r="J29" s="384">
        <f>('C-63'!J29/'C-62'!J29)*1000</f>
        <v>11.341332807570979</v>
      </c>
      <c r="K29" s="384">
        <f>('C-63'!K29/'C-62'!K29)*1000</f>
        <v>11.415428802588997</v>
      </c>
      <c r="L29" s="384">
        <f>('C-63'!L29/'C-62'!L29)*1000</f>
        <v>10.686036036036034</v>
      </c>
      <c r="M29" s="384">
        <f>('C-63'!M29/'C-62'!M29)*1000</f>
        <v>10.79781679389313</v>
      </c>
      <c r="N29" s="384">
        <f>('C-63'!N29/'C-62'!N29)*1000</f>
        <v>10.390427074939566</v>
      </c>
      <c r="P29" s="184"/>
      <c r="Q29" s="184"/>
      <c r="R29" s="182"/>
      <c r="S29" s="184"/>
      <c r="T29" s="251"/>
      <c r="U29" s="252"/>
      <c r="V29" s="251"/>
      <c r="W29" s="251"/>
      <c r="X29" s="207"/>
      <c r="Y29" s="252"/>
      <c r="Z29" s="184"/>
      <c r="AA29" s="253"/>
    </row>
    <row r="30" spans="1:27" ht="13" customHeight="1">
      <c r="A30" s="236" t="s">
        <v>100</v>
      </c>
      <c r="B30" s="845">
        <f>('C-63'!B30/'C-62'!B30)*1000</f>
        <v>11.802263610888708</v>
      </c>
      <c r="C30" s="384">
        <f>('C-63'!C30/'C-62'!C30)*1000</f>
        <v>12.652839506172839</v>
      </c>
      <c r="D30" s="384">
        <f>('C-63'!D30/'C-62'!D30)*1000</f>
        <v>12.739870886075948</v>
      </c>
      <c r="E30" s="384">
        <f>('C-63'!E30/'C-62'!E30)*1000</f>
        <v>12.34834123222749</v>
      </c>
      <c r="F30" s="384">
        <f>('C-63'!F30/'C-62'!F30)*1000</f>
        <v>12.011116279069768</v>
      </c>
      <c r="G30" s="384">
        <f>('C-63'!G30/'C-62'!G30)*1000</f>
        <v>12.348448275862069</v>
      </c>
      <c r="H30" s="384">
        <f>('C-63'!H30/'C-62'!H30)*1000</f>
        <v>11.248758465011287</v>
      </c>
      <c r="I30" s="384">
        <f>('C-63'!I30/'C-62'!I30)*1000</f>
        <v>10.97108695652174</v>
      </c>
      <c r="J30" s="384">
        <f>('C-63'!J30/'C-62'!J30)*1000</f>
        <v>12.205432098765431</v>
      </c>
      <c r="K30" s="384">
        <f>('C-63'!K30/'C-62'!K30)*1000</f>
        <v>12.144536340852131</v>
      </c>
      <c r="L30" s="384">
        <f>('C-63'!L30/'C-62'!L30)*1000</f>
        <v>11.077209302325583</v>
      </c>
      <c r="M30" s="384">
        <f>('C-63'!M30/'C-62'!M30)*1000</f>
        <v>11.405951219512195</v>
      </c>
      <c r="N30" s="384">
        <f>('C-63'!N30/'C-62'!N30)*1000</f>
        <v>10.638874680306904</v>
      </c>
      <c r="P30" s="184"/>
      <c r="Q30" s="184"/>
      <c r="R30" s="182"/>
      <c r="S30" s="184"/>
      <c r="T30" s="251"/>
      <c r="U30" s="252"/>
      <c r="V30" s="251"/>
      <c r="W30" s="251"/>
      <c r="X30" s="207"/>
      <c r="Y30" s="252"/>
      <c r="Z30" s="184"/>
      <c r="AA30" s="253"/>
    </row>
    <row r="31" spans="1:27" ht="13" customHeight="1">
      <c r="A31" s="236" t="s">
        <v>101</v>
      </c>
      <c r="B31" s="845">
        <f>('C-63'!B31/'C-62'!B31)*1000</f>
        <v>10.942294394834814</v>
      </c>
      <c r="C31" s="384">
        <f>('C-63'!C31/'C-62'!C31)*1000</f>
        <v>11.178757515030059</v>
      </c>
      <c r="D31" s="384">
        <f>('C-63'!D31/'C-62'!D31)*1000</f>
        <v>10.774746902654867</v>
      </c>
      <c r="E31" s="384">
        <f>('C-63'!E31/'C-62'!E31)*1000</f>
        <v>11.019425675675675</v>
      </c>
      <c r="F31" s="384">
        <f>('C-63'!F31/'C-62'!F31)*1000</f>
        <v>11.40716621253406</v>
      </c>
      <c r="G31" s="384">
        <f>('C-63'!G31/'C-62'!G31)*1000</f>
        <v>11.258053691275167</v>
      </c>
      <c r="H31" s="384">
        <f>('C-63'!H31/'C-62'!H31)*1000</f>
        <v>11.204175588865098</v>
      </c>
      <c r="I31" s="384">
        <f>('C-63'!I31/'C-62'!I31)*1000</f>
        <v>11.031023784901757</v>
      </c>
      <c r="J31" s="384">
        <f>('C-63'!J31/'C-62'!J31)*1000</f>
        <v>10.935816917728852</v>
      </c>
      <c r="K31" s="384">
        <f>('C-63'!K31/'C-62'!K31)*1000</f>
        <v>11.067861409796892</v>
      </c>
      <c r="L31" s="384">
        <f>('C-63'!L31/'C-62'!L31)*1000</f>
        <v>10.499556541019954</v>
      </c>
      <c r="M31" s="384">
        <f>('C-63'!M31/'C-62'!M31)*1000</f>
        <v>10.520777777777779</v>
      </c>
      <c r="N31" s="384">
        <f>('C-63'!N31/'C-62'!N31)*1000</f>
        <v>10.276141176470587</v>
      </c>
      <c r="P31" s="184"/>
      <c r="Q31" s="184"/>
      <c r="R31" s="182"/>
      <c r="S31" s="184"/>
      <c r="T31" s="251"/>
      <c r="U31" s="252"/>
      <c r="V31" s="251"/>
      <c r="W31" s="251"/>
      <c r="X31" s="207"/>
      <c r="Y31" s="252"/>
      <c r="Z31" s="184"/>
      <c r="AA31" s="253"/>
    </row>
    <row r="32" spans="1:27" ht="13" customHeight="1">
      <c r="A32" s="234" t="s">
        <v>44</v>
      </c>
      <c r="B32" s="845">
        <f>('C-63'!B32/'C-62'!B32)*1000</f>
        <v>12.900935476133366</v>
      </c>
      <c r="C32" s="384">
        <f>('C-63'!C32/'C-62'!C32)*1000</f>
        <v>12.820062695924765</v>
      </c>
      <c r="D32" s="384">
        <f>('C-63'!D32/'C-62'!D32)*1000</f>
        <v>12.906358381502892</v>
      </c>
      <c r="E32" s="384">
        <f>('C-63'!E32/'C-62'!E32)*1000</f>
        <v>12.91002865329513</v>
      </c>
      <c r="F32" s="384">
        <f>('C-63'!F32/'C-62'!F32)*1000</f>
        <v>12.930285714285713</v>
      </c>
      <c r="G32" s="384">
        <f>('C-63'!G32/'C-62'!G32)*1000</f>
        <v>12.932571428571428</v>
      </c>
      <c r="H32" s="384">
        <f>('C-63'!H32/'C-62'!H32)*1000</f>
        <v>12.9</v>
      </c>
      <c r="I32" s="384">
        <f>('C-63'!I32/'C-62'!I32)*1000</f>
        <v>12.896829971181555</v>
      </c>
      <c r="J32" s="384">
        <f>('C-63'!J32/'C-62'!J32)*1000</f>
        <v>12.872093023255816</v>
      </c>
      <c r="K32" s="384">
        <f>('C-63'!K32/'C-62'!K32)*1000</f>
        <v>12.86763848396502</v>
      </c>
      <c r="L32" s="384">
        <f>('C-63'!L32/'C-62'!L32)*1000</f>
        <v>12.915273775216139</v>
      </c>
      <c r="M32" s="384">
        <f>('C-63'!M32/'C-62'!M32)*1000</f>
        <v>12.915942028985508</v>
      </c>
      <c r="N32" s="384">
        <f>('C-63'!N32/'C-62'!N32)*1000</f>
        <v>12.933687002652523</v>
      </c>
      <c r="P32" s="184"/>
      <c r="Q32" s="184"/>
      <c r="R32" s="182"/>
      <c r="S32" s="184"/>
      <c r="T32" s="251"/>
      <c r="U32" s="252"/>
      <c r="V32" s="251"/>
      <c r="W32" s="251"/>
      <c r="X32" s="207"/>
      <c r="Y32" s="252"/>
      <c r="Z32" s="184"/>
      <c r="AA32" s="253"/>
    </row>
    <row r="33" spans="1:27" ht="13" customHeight="1">
      <c r="A33" s="234" t="s">
        <v>45</v>
      </c>
      <c r="B33" s="845">
        <v>0</v>
      </c>
      <c r="C33" s="384">
        <v>0</v>
      </c>
      <c r="D33" s="384">
        <v>0</v>
      </c>
      <c r="E33" s="384">
        <v>0</v>
      </c>
      <c r="F33" s="384">
        <v>0</v>
      </c>
      <c r="G33" s="384">
        <v>0</v>
      </c>
      <c r="H33" s="384">
        <v>0</v>
      </c>
      <c r="I33" s="384">
        <v>0</v>
      </c>
      <c r="J33" s="384">
        <v>0</v>
      </c>
      <c r="K33" s="384">
        <v>0</v>
      </c>
      <c r="L33" s="384">
        <v>0</v>
      </c>
      <c r="M33" s="384">
        <v>0</v>
      </c>
      <c r="N33" s="384">
        <v>0</v>
      </c>
      <c r="P33" s="184"/>
      <c r="Q33" s="184"/>
      <c r="R33" s="182"/>
      <c r="S33" s="184"/>
      <c r="T33" s="251"/>
      <c r="U33" s="252"/>
      <c r="V33" s="251"/>
      <c r="W33" s="251"/>
      <c r="X33" s="207"/>
      <c r="Y33" s="252"/>
      <c r="Z33" s="184"/>
      <c r="AA33" s="253"/>
    </row>
    <row r="34" spans="1:27" ht="13" customHeight="1">
      <c r="A34" s="184" t="s">
        <v>46</v>
      </c>
      <c r="B34" s="845">
        <v>0</v>
      </c>
      <c r="C34" s="384">
        <v>0</v>
      </c>
      <c r="D34" s="384">
        <v>0</v>
      </c>
      <c r="E34" s="384">
        <v>0</v>
      </c>
      <c r="F34" s="384">
        <v>0</v>
      </c>
      <c r="G34" s="384">
        <v>0</v>
      </c>
      <c r="H34" s="384">
        <v>0</v>
      </c>
      <c r="I34" s="384">
        <v>0</v>
      </c>
      <c r="J34" s="384">
        <v>0</v>
      </c>
      <c r="K34" s="384">
        <v>0</v>
      </c>
      <c r="L34" s="384">
        <v>0</v>
      </c>
      <c r="M34" s="384">
        <v>0</v>
      </c>
      <c r="N34" s="384">
        <v>0</v>
      </c>
      <c r="P34" s="184"/>
      <c r="Q34" s="184"/>
      <c r="R34" s="182"/>
      <c r="S34" s="184"/>
      <c r="T34" s="251"/>
      <c r="U34" s="252"/>
      <c r="V34" s="251"/>
      <c r="W34" s="251"/>
      <c r="X34" s="207"/>
      <c r="Y34" s="252"/>
      <c r="Z34" s="184"/>
      <c r="AA34" s="253"/>
    </row>
    <row r="35" spans="1:27" ht="13" customHeight="1">
      <c r="A35" s="184" t="s">
        <v>47</v>
      </c>
      <c r="B35" s="845">
        <v>0</v>
      </c>
      <c r="C35" s="384">
        <v>0</v>
      </c>
      <c r="D35" s="384">
        <v>0</v>
      </c>
      <c r="E35" s="384">
        <v>0</v>
      </c>
      <c r="F35" s="384">
        <v>0</v>
      </c>
      <c r="G35" s="384">
        <v>0</v>
      </c>
      <c r="H35" s="384">
        <v>0</v>
      </c>
      <c r="I35" s="384">
        <v>0</v>
      </c>
      <c r="J35" s="384">
        <v>0</v>
      </c>
      <c r="K35" s="384">
        <v>0</v>
      </c>
      <c r="L35" s="384">
        <v>0</v>
      </c>
      <c r="M35" s="384">
        <v>0</v>
      </c>
      <c r="N35" s="384">
        <v>0</v>
      </c>
      <c r="Q35" s="184"/>
      <c r="R35" s="182"/>
      <c r="S35" s="184"/>
      <c r="T35" s="251"/>
      <c r="U35" s="252"/>
      <c r="V35" s="251"/>
      <c r="W35" s="251"/>
      <c r="X35" s="207"/>
      <c r="Y35" s="252"/>
      <c r="Z35" s="184"/>
      <c r="AA35" s="253"/>
    </row>
    <row r="36" spans="1:27" ht="13" customHeight="1">
      <c r="A36" s="184" t="s">
        <v>48</v>
      </c>
      <c r="B36" s="845">
        <v>0</v>
      </c>
      <c r="C36" s="384">
        <v>0</v>
      </c>
      <c r="D36" s="384">
        <v>0</v>
      </c>
      <c r="E36" s="384">
        <v>0</v>
      </c>
      <c r="F36" s="384">
        <v>0</v>
      </c>
      <c r="G36" s="384">
        <v>0</v>
      </c>
      <c r="H36" s="384">
        <v>0</v>
      </c>
      <c r="I36" s="384">
        <v>0</v>
      </c>
      <c r="J36" s="384">
        <v>0</v>
      </c>
      <c r="K36" s="384">
        <v>0</v>
      </c>
      <c r="L36" s="384">
        <v>0</v>
      </c>
      <c r="M36" s="384">
        <v>0</v>
      </c>
      <c r="N36" s="384">
        <v>0</v>
      </c>
      <c r="Q36" s="184"/>
      <c r="R36" s="182"/>
      <c r="S36" s="184"/>
      <c r="T36" s="251"/>
      <c r="U36" s="252"/>
      <c r="V36" s="251"/>
      <c r="W36" s="251"/>
      <c r="X36" s="207"/>
      <c r="Y36" s="252"/>
      <c r="Z36" s="184"/>
      <c r="AA36" s="253"/>
    </row>
    <row r="37" spans="1:27" ht="13" customHeight="1" thickBot="1">
      <c r="A37" s="237" t="s">
        <v>49</v>
      </c>
      <c r="B37" s="846">
        <v>0</v>
      </c>
      <c r="C37" s="385">
        <v>0</v>
      </c>
      <c r="D37" s="385">
        <v>0</v>
      </c>
      <c r="E37" s="385">
        <v>0</v>
      </c>
      <c r="F37" s="385">
        <v>0</v>
      </c>
      <c r="G37" s="385">
        <v>0</v>
      </c>
      <c r="H37" s="385">
        <v>0</v>
      </c>
      <c r="I37" s="385">
        <v>0</v>
      </c>
      <c r="J37" s="385">
        <v>0</v>
      </c>
      <c r="K37" s="385">
        <v>0</v>
      </c>
      <c r="L37" s="385">
        <v>0</v>
      </c>
      <c r="M37" s="385">
        <v>0</v>
      </c>
      <c r="N37" s="385">
        <v>0</v>
      </c>
      <c r="P37" s="184"/>
      <c r="Q37" s="184"/>
      <c r="R37" s="182"/>
      <c r="S37" s="184"/>
      <c r="T37" s="251"/>
      <c r="U37" s="252"/>
      <c r="V37" s="251"/>
      <c r="W37" s="251"/>
      <c r="X37" s="207"/>
      <c r="Y37" s="252"/>
      <c r="Z37" s="184"/>
      <c r="AA37" s="253"/>
    </row>
    <row r="38" spans="1:27" ht="9" customHeight="1">
      <c r="A38" s="999" t="s">
        <v>538</v>
      </c>
      <c r="B38" s="1037"/>
      <c r="C38" s="1037"/>
      <c r="D38" s="1037"/>
      <c r="E38" s="1037"/>
      <c r="F38" s="373"/>
    </row>
    <row r="39" spans="1:27" ht="9" customHeight="1">
      <c r="A39" s="999" t="s">
        <v>367</v>
      </c>
      <c r="B39" s="1037"/>
      <c r="C39" s="1037"/>
      <c r="D39" s="1037"/>
      <c r="E39" s="1037"/>
      <c r="F39" s="373"/>
    </row>
    <row r="40" spans="1:27" ht="9" customHeight="1">
      <c r="A40" s="1001" t="s">
        <v>366</v>
      </c>
      <c r="B40" s="1037"/>
      <c r="C40" s="1037"/>
      <c r="D40" s="1037"/>
      <c r="E40" s="1037"/>
      <c r="F40" s="373"/>
    </row>
    <row r="41" spans="1:27" ht="13" customHeight="1">
      <c r="A41" s="12"/>
    </row>
    <row r="42" spans="1:27" ht="13" customHeight="1">
      <c r="A42" s="114"/>
    </row>
    <row r="43" spans="1:27" ht="13" customHeight="1">
      <c r="A43" s="158"/>
    </row>
    <row r="44" spans="1:27" ht="13" customHeight="1">
      <c r="A44" s="30"/>
    </row>
    <row r="45" spans="1:27" ht="13" customHeight="1">
      <c r="A45" s="57"/>
    </row>
    <row r="46" spans="1:27" ht="13" customHeight="1">
      <c r="A46" s="30"/>
    </row>
    <row r="47" spans="1:27" ht="13" customHeight="1">
      <c r="A47" s="114"/>
    </row>
    <row r="48" spans="1:27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6">
    <tabColor theme="9" tint="0.59999389629810485"/>
  </sheetPr>
  <dimension ref="A4:O4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14" customWidth="1"/>
    <col min="2" max="2" width="9.19921875" style="114" customWidth="1"/>
    <col min="3" max="14" width="9" style="114" customWidth="1"/>
    <col min="15" max="16384" width="7" style="114"/>
  </cols>
  <sheetData>
    <row r="4" spans="1:15" ht="13" customHeight="1">
      <c r="A4" s="368" t="s">
        <v>449</v>
      </c>
      <c r="B4" s="364"/>
    </row>
    <row r="5" spans="1:15" ht="13" customHeight="1">
      <c r="A5" s="371" t="s">
        <v>238</v>
      </c>
      <c r="B5" s="364"/>
    </row>
    <row r="6" spans="1:15" ht="5" customHeight="1" thickBot="1"/>
    <row r="7" spans="1:15" ht="15" customHeight="1">
      <c r="A7" s="801" t="s">
        <v>18</v>
      </c>
      <c r="B7" s="802" t="s">
        <v>106</v>
      </c>
      <c r="C7" s="801" t="s">
        <v>55</v>
      </c>
      <c r="D7" s="801" t="s">
        <v>56</v>
      </c>
      <c r="E7" s="801" t="s">
        <v>57</v>
      </c>
      <c r="F7" s="801" t="s">
        <v>58</v>
      </c>
      <c r="G7" s="801" t="s">
        <v>59</v>
      </c>
      <c r="H7" s="801" t="s">
        <v>60</v>
      </c>
      <c r="I7" s="801" t="s">
        <v>61</v>
      </c>
      <c r="J7" s="801" t="s">
        <v>62</v>
      </c>
      <c r="K7" s="801" t="s">
        <v>63</v>
      </c>
      <c r="L7" s="801" t="s">
        <v>64</v>
      </c>
      <c r="M7" s="801" t="s">
        <v>65</v>
      </c>
      <c r="N7" s="801" t="s">
        <v>66</v>
      </c>
      <c r="O7" s="247"/>
    </row>
    <row r="8" spans="1:15" ht="15" customHeight="1">
      <c r="A8" s="753" t="s">
        <v>90</v>
      </c>
      <c r="B8" s="754">
        <f t="shared" ref="B8:B37" si="0">SUM(C8:N8)</f>
        <v>469624.4</v>
      </c>
      <c r="C8" s="754">
        <f t="shared" ref="C8:N8" si="1">(C9+C10+C11+C12+C13+C17+C18+C19+C20+C21+C22+C23+C24+C25+C26+C27+C28+C29+C32+C33+C34+C35+C36+C37)</f>
        <v>31909</v>
      </c>
      <c r="D8" s="754">
        <f t="shared" si="1"/>
        <v>37109</v>
      </c>
      <c r="E8" s="754">
        <f t="shared" si="1"/>
        <v>39691</v>
      </c>
      <c r="F8" s="754">
        <f t="shared" si="1"/>
        <v>47138.400000000001</v>
      </c>
      <c r="G8" s="754">
        <f t="shared" si="1"/>
        <v>46675</v>
      </c>
      <c r="H8" s="754">
        <f t="shared" si="1"/>
        <v>46584</v>
      </c>
      <c r="I8" s="754">
        <f t="shared" si="1"/>
        <v>45093</v>
      </c>
      <c r="J8" s="754">
        <f t="shared" si="1"/>
        <v>41561</v>
      </c>
      <c r="K8" s="754">
        <f t="shared" si="1"/>
        <v>36489</v>
      </c>
      <c r="L8" s="754">
        <f t="shared" si="1"/>
        <v>34135</v>
      </c>
      <c r="M8" s="754">
        <f t="shared" si="1"/>
        <v>33249</v>
      </c>
      <c r="N8" s="754">
        <f t="shared" si="1"/>
        <v>29991</v>
      </c>
    </row>
    <row r="9" spans="1:15" ht="13" customHeight="1">
      <c r="A9" s="245" t="s">
        <v>21</v>
      </c>
      <c r="B9" s="856">
        <f t="shared" si="0"/>
        <v>0</v>
      </c>
      <c r="C9" s="378">
        <f>+'[2]ALP 04-99'!E1376</f>
        <v>0</v>
      </c>
      <c r="D9" s="378">
        <f>+'[2]ALP 04-99'!F1376</f>
        <v>0</v>
      </c>
      <c r="E9" s="378">
        <f>+'[2]ALP 04-99'!G1376</f>
        <v>0</v>
      </c>
      <c r="F9" s="378">
        <f>+'[2]ALP 04-99'!H1376</f>
        <v>0</v>
      </c>
      <c r="G9" s="378">
        <f>+'[2]ALP 04-99'!I1376</f>
        <v>0</v>
      </c>
      <c r="H9" s="378">
        <f>+'[2]ALP 04-99'!J1376</f>
        <v>0</v>
      </c>
      <c r="I9" s="378">
        <f>+'[2]ALP 04-99'!K1376</f>
        <v>0</v>
      </c>
      <c r="J9" s="378">
        <f>+'[2]ALP 04-99'!L1376</f>
        <v>0</v>
      </c>
      <c r="K9" s="378">
        <f>+'[2]ALP 04-99'!M1376</f>
        <v>0</v>
      </c>
      <c r="L9" s="378">
        <f>+'[2]ALP 04-99'!N1376</f>
        <v>0</v>
      </c>
      <c r="M9" s="378">
        <f>+'[2]ALP 04-99'!O1376</f>
        <v>0</v>
      </c>
      <c r="N9" s="378">
        <f>+'[2]ALP 04-99'!P1376</f>
        <v>0</v>
      </c>
    </row>
    <row r="10" spans="1:15" ht="13" customHeight="1">
      <c r="A10" s="245" t="s">
        <v>22</v>
      </c>
      <c r="B10" s="856">
        <f t="shared" si="0"/>
        <v>0</v>
      </c>
      <c r="C10" s="378">
        <f>+'[2]ALP 04-99'!E1379</f>
        <v>0</v>
      </c>
      <c r="D10" s="378">
        <f>+'[2]ALP 04-99'!F1379</f>
        <v>0</v>
      </c>
      <c r="E10" s="378">
        <f>+'[2]ALP 04-99'!G1379</f>
        <v>0</v>
      </c>
      <c r="F10" s="378">
        <f>+'[2]ALP 04-99'!H1379</f>
        <v>0</v>
      </c>
      <c r="G10" s="378">
        <f>+'[2]ALP 04-99'!I1379</f>
        <v>0</v>
      </c>
      <c r="H10" s="378">
        <f>+'[2]ALP 04-99'!J1379</f>
        <v>0</v>
      </c>
      <c r="I10" s="378">
        <f>+'[2]ALP 04-99'!K1379</f>
        <v>0</v>
      </c>
      <c r="J10" s="378">
        <f>+'[2]ALP 04-99'!L1379</f>
        <v>0</v>
      </c>
      <c r="K10" s="378">
        <f>+'[2]ALP 04-99'!M1379</f>
        <v>0</v>
      </c>
      <c r="L10" s="378">
        <f>+'[2]ALP 04-99'!N1379</f>
        <v>0</v>
      </c>
      <c r="M10" s="378">
        <f>+'[2]ALP 04-99'!O1379</f>
        <v>0</v>
      </c>
      <c r="N10" s="378">
        <f>+'[2]ALP 04-99'!P1379</f>
        <v>0</v>
      </c>
    </row>
    <row r="11" spans="1:15" ht="13" customHeight="1">
      <c r="A11" s="245" t="s">
        <v>23</v>
      </c>
      <c r="B11" s="856">
        <f t="shared" si="0"/>
        <v>0</v>
      </c>
      <c r="C11" s="378">
        <f>+'[2]ALP 04-99'!E1382</f>
        <v>0</v>
      </c>
      <c r="D11" s="378">
        <f>+'[2]ALP 04-99'!F1382</f>
        <v>0</v>
      </c>
      <c r="E11" s="378">
        <f>+'[2]ALP 04-99'!G1382</f>
        <v>0</v>
      </c>
      <c r="F11" s="378">
        <f>+'[2]ALP 04-99'!H1382</f>
        <v>0</v>
      </c>
      <c r="G11" s="378">
        <f>+'[2]ALP 04-99'!I1382</f>
        <v>0</v>
      </c>
      <c r="H11" s="378">
        <f>+'[2]ALP 04-99'!J1382</f>
        <v>0</v>
      </c>
      <c r="I11" s="378">
        <f>+'[2]ALP 04-99'!K1382</f>
        <v>0</v>
      </c>
      <c r="J11" s="378">
        <f>+'[2]ALP 04-99'!L1382</f>
        <v>0</v>
      </c>
      <c r="K11" s="378">
        <f>+'[2]ALP 04-99'!M1382</f>
        <v>0</v>
      </c>
      <c r="L11" s="378">
        <f>+'[2]ALP 04-99'!N1382</f>
        <v>0</v>
      </c>
      <c r="M11" s="378">
        <f>+'[2]ALP 04-99'!O1382</f>
        <v>0</v>
      </c>
      <c r="N11" s="378">
        <f>+'[2]ALP 04-99'!P1382</f>
        <v>0</v>
      </c>
    </row>
    <row r="12" spans="1:15" ht="13" customHeight="1">
      <c r="A12" s="158" t="s">
        <v>24</v>
      </c>
      <c r="B12" s="856">
        <f t="shared" si="0"/>
        <v>1412</v>
      </c>
      <c r="C12" s="378">
        <f>+'[2]ALP 04-99'!E1385</f>
        <v>29</v>
      </c>
      <c r="D12" s="378">
        <f>+'[2]ALP 04-99'!F1385</f>
        <v>0</v>
      </c>
      <c r="E12" s="378">
        <f>+'[2]ALP 04-99'!G1385</f>
        <v>0</v>
      </c>
      <c r="F12" s="378">
        <f>+'[2]ALP 04-99'!H1385</f>
        <v>90</v>
      </c>
      <c r="G12" s="378">
        <f>+'[2]ALP 04-99'!I1385</f>
        <v>295</v>
      </c>
      <c r="H12" s="378">
        <f>+'[2]ALP 04-99'!J1385</f>
        <v>188</v>
      </c>
      <c r="I12" s="378">
        <f>+'[2]ALP 04-99'!K1385</f>
        <v>320</v>
      </c>
      <c r="J12" s="378">
        <f>+'[2]ALP 04-99'!L1385</f>
        <v>218</v>
      </c>
      <c r="K12" s="378">
        <f>+'[2]ALP 04-99'!M1385</f>
        <v>100</v>
      </c>
      <c r="L12" s="378">
        <f>+'[2]ALP 04-99'!N1385</f>
        <v>30</v>
      </c>
      <c r="M12" s="378">
        <f>+'[2]ALP 04-99'!O1385</f>
        <v>37</v>
      </c>
      <c r="N12" s="378">
        <f>+'[2]ALP 04-99'!P1385</f>
        <v>105</v>
      </c>
    </row>
    <row r="13" spans="1:15" ht="13" customHeight="1">
      <c r="A13" s="158" t="s">
        <v>25</v>
      </c>
      <c r="B13" s="856">
        <f t="shared" si="0"/>
        <v>0</v>
      </c>
      <c r="C13" s="378">
        <f>+'[2]ALP 04-99'!E1388</f>
        <v>0</v>
      </c>
      <c r="D13" s="378">
        <f>+'[2]ALP 04-99'!F1388</f>
        <v>0</v>
      </c>
      <c r="E13" s="378">
        <f>+'[2]ALP 04-99'!G1388</f>
        <v>0</v>
      </c>
      <c r="F13" s="378">
        <f>+'[2]ALP 04-99'!H1388</f>
        <v>0</v>
      </c>
      <c r="G13" s="378">
        <f>+'[2]ALP 04-99'!I1388</f>
        <v>0</v>
      </c>
      <c r="H13" s="378">
        <f>+'[2]ALP 04-99'!J1388</f>
        <v>0</v>
      </c>
      <c r="I13" s="378">
        <f>+'[2]ALP 04-99'!K1388</f>
        <v>0</v>
      </c>
      <c r="J13" s="378">
        <f>+'[2]ALP 04-99'!L1388</f>
        <v>0</v>
      </c>
      <c r="K13" s="378">
        <f>+'[2]ALP 04-99'!M1388</f>
        <v>0</v>
      </c>
      <c r="L13" s="378">
        <f>+'[2]ALP 04-99'!N1388</f>
        <v>0</v>
      </c>
      <c r="M13" s="378">
        <f>+'[2]ALP 04-99'!O1388</f>
        <v>0</v>
      </c>
      <c r="N13" s="378">
        <f>+'[2]ALP 04-99'!P1388</f>
        <v>0</v>
      </c>
    </row>
    <row r="14" spans="1:15" ht="13" customHeight="1">
      <c r="A14" s="246" t="s">
        <v>97</v>
      </c>
      <c r="B14" s="856">
        <f t="shared" si="0"/>
        <v>0</v>
      </c>
      <c r="C14" s="378">
        <f>+'[2]ALP 04-99'!E1391</f>
        <v>0</v>
      </c>
      <c r="D14" s="378">
        <f>+'[2]ALP 04-99'!F1391</f>
        <v>0</v>
      </c>
      <c r="E14" s="378">
        <f>+'[2]ALP 04-99'!G1391</f>
        <v>0</v>
      </c>
      <c r="F14" s="378">
        <f>+'[2]ALP 04-99'!H1391</f>
        <v>0</v>
      </c>
      <c r="G14" s="378">
        <f>+'[2]ALP 04-99'!I1391</f>
        <v>0</v>
      </c>
      <c r="H14" s="378">
        <f>+'[2]ALP 04-99'!J1391</f>
        <v>0</v>
      </c>
      <c r="I14" s="378">
        <f>+'[2]ALP 04-99'!K1391</f>
        <v>0</v>
      </c>
      <c r="J14" s="378">
        <f>+'[2]ALP 04-99'!L1391</f>
        <v>0</v>
      </c>
      <c r="K14" s="378">
        <f>+'[2]ALP 04-99'!M1391</f>
        <v>0</v>
      </c>
      <c r="L14" s="378">
        <f>+'[2]ALP 04-99'!N1391</f>
        <v>0</v>
      </c>
      <c r="M14" s="378">
        <f>+'[2]ALP 04-99'!O1391</f>
        <v>0</v>
      </c>
      <c r="N14" s="378">
        <f>+'[2]ALP 04-99'!P1391</f>
        <v>0</v>
      </c>
    </row>
    <row r="15" spans="1:15" ht="13" customHeight="1">
      <c r="A15" s="246" t="s">
        <v>98</v>
      </c>
      <c r="B15" s="856">
        <f t="shared" si="0"/>
        <v>0</v>
      </c>
      <c r="C15" s="378">
        <f>+'[2]ALP 04-99'!E1394</f>
        <v>0</v>
      </c>
      <c r="D15" s="378">
        <f>+'[2]ALP 04-99'!F1394</f>
        <v>0</v>
      </c>
      <c r="E15" s="378">
        <f>+'[2]ALP 04-99'!G1394</f>
        <v>0</v>
      </c>
      <c r="F15" s="378">
        <f>+'[2]ALP 04-99'!H1394</f>
        <v>0</v>
      </c>
      <c r="G15" s="378">
        <f>+'[2]ALP 04-99'!I1394</f>
        <v>0</v>
      </c>
      <c r="H15" s="378">
        <f>+'[2]ALP 04-99'!J1394</f>
        <v>0</v>
      </c>
      <c r="I15" s="378">
        <f>+'[2]ALP 04-99'!K1394</f>
        <v>0</v>
      </c>
      <c r="J15" s="378">
        <f>+'[2]ALP 04-99'!L1394</f>
        <v>0</v>
      </c>
      <c r="K15" s="378">
        <f>+'[2]ALP 04-99'!M1394</f>
        <v>0</v>
      </c>
      <c r="L15" s="378">
        <f>+'[2]ALP 04-99'!N1394</f>
        <v>0</v>
      </c>
      <c r="M15" s="378">
        <f>+'[2]ALP 04-99'!O1394</f>
        <v>0</v>
      </c>
      <c r="N15" s="378">
        <f>+'[2]ALP 04-99'!P1394</f>
        <v>0</v>
      </c>
    </row>
    <row r="16" spans="1:15" ht="13" customHeight="1">
      <c r="A16" s="246" t="s">
        <v>99</v>
      </c>
      <c r="B16" s="856">
        <f t="shared" si="0"/>
        <v>0</v>
      </c>
      <c r="C16" s="378">
        <f>+'[2]ALP 04-99'!E1397</f>
        <v>0</v>
      </c>
      <c r="D16" s="378">
        <f>+'[2]ALP 04-99'!F1397</f>
        <v>0</v>
      </c>
      <c r="E16" s="378">
        <f>+'[2]ALP 04-99'!G1397</f>
        <v>0</v>
      </c>
      <c r="F16" s="378">
        <f>+'[2]ALP 04-99'!H1397</f>
        <v>0</v>
      </c>
      <c r="G16" s="378">
        <f>+'[2]ALP 04-99'!I1397</f>
        <v>0</v>
      </c>
      <c r="H16" s="378">
        <f>+'[2]ALP 04-99'!J1397</f>
        <v>0</v>
      </c>
      <c r="I16" s="378">
        <f>+'[2]ALP 04-99'!K1397</f>
        <v>0</v>
      </c>
      <c r="J16" s="378">
        <f>+'[2]ALP 04-99'!L1397</f>
        <v>0</v>
      </c>
      <c r="K16" s="378">
        <f>+'[2]ALP 04-99'!M1397</f>
        <v>0</v>
      </c>
      <c r="L16" s="378">
        <f>+'[2]ALP 04-99'!N1397</f>
        <v>0</v>
      </c>
      <c r="M16" s="378">
        <f>+'[2]ALP 04-99'!O1397</f>
        <v>0</v>
      </c>
      <c r="N16" s="378">
        <f>+'[2]ALP 04-99'!P1397</f>
        <v>0</v>
      </c>
    </row>
    <row r="17" spans="1:14" ht="13" customHeight="1">
      <c r="A17" s="245" t="s">
        <v>29</v>
      </c>
      <c r="B17" s="856">
        <f t="shared" si="0"/>
        <v>0</v>
      </c>
      <c r="C17" s="378">
        <f>+'[2]ALP 04-99'!E1400</f>
        <v>0</v>
      </c>
      <c r="D17" s="378">
        <f>+'[2]ALP 04-99'!F1400</f>
        <v>0</v>
      </c>
      <c r="E17" s="378">
        <f>+'[2]ALP 04-99'!G1400</f>
        <v>0</v>
      </c>
      <c r="F17" s="378">
        <f>+'[2]ALP 04-99'!H1400</f>
        <v>0</v>
      </c>
      <c r="G17" s="378">
        <f>+'[2]ALP 04-99'!I1400</f>
        <v>0</v>
      </c>
      <c r="H17" s="378">
        <f>+'[2]ALP 04-99'!J1400</f>
        <v>0</v>
      </c>
      <c r="I17" s="378">
        <f>+'[2]ALP 04-99'!K1400</f>
        <v>0</v>
      </c>
      <c r="J17" s="378">
        <f>+'[2]ALP 04-99'!L1400</f>
        <v>0</v>
      </c>
      <c r="K17" s="378">
        <f>+'[2]ALP 04-99'!M1400</f>
        <v>0</v>
      </c>
      <c r="L17" s="378">
        <f>+'[2]ALP 04-99'!N1400</f>
        <v>0</v>
      </c>
      <c r="M17" s="378">
        <f>+'[2]ALP 04-99'!O1400</f>
        <v>0</v>
      </c>
      <c r="N17" s="378">
        <f>+'[2]ALP 04-99'!P1400</f>
        <v>0</v>
      </c>
    </row>
    <row r="18" spans="1:14" ht="13" customHeight="1">
      <c r="A18" s="158" t="s">
        <v>30</v>
      </c>
      <c r="B18" s="856">
        <f t="shared" si="0"/>
        <v>433</v>
      </c>
      <c r="C18" s="378">
        <f>+'[2]ALP 04-99'!E1403</f>
        <v>35</v>
      </c>
      <c r="D18" s="378">
        <f>+'[2]ALP 04-99'!F1403</f>
        <v>41</v>
      </c>
      <c r="E18" s="378">
        <f>+'[2]ALP 04-99'!G1403</f>
        <v>34</v>
      </c>
      <c r="F18" s="378">
        <f>+'[2]ALP 04-99'!H1403</f>
        <v>33</v>
      </c>
      <c r="G18" s="378">
        <f>+'[2]ALP 04-99'!I1403</f>
        <v>31</v>
      </c>
      <c r="H18" s="378">
        <f>+'[2]ALP 04-99'!J1403</f>
        <v>34</v>
      </c>
      <c r="I18" s="378">
        <f>+'[2]ALP 04-99'!K1403</f>
        <v>39</v>
      </c>
      <c r="J18" s="378">
        <f>+'[2]ALP 04-99'!L1403</f>
        <v>41</v>
      </c>
      <c r="K18" s="378">
        <f>+'[2]ALP 04-99'!M1403</f>
        <v>39</v>
      </c>
      <c r="L18" s="378">
        <f>+'[2]ALP 04-99'!N1403</f>
        <v>34</v>
      </c>
      <c r="M18" s="378">
        <f>+'[2]ALP 04-99'!O1403</f>
        <v>33</v>
      </c>
      <c r="N18" s="378">
        <f>+'[2]ALP 04-99'!P1403</f>
        <v>39</v>
      </c>
    </row>
    <row r="19" spans="1:14" ht="13" customHeight="1">
      <c r="A19" s="158" t="s">
        <v>31</v>
      </c>
      <c r="B19" s="856">
        <f t="shared" si="0"/>
        <v>3031</v>
      </c>
      <c r="C19" s="378">
        <f>+'[2]ALP 04-99'!E1406</f>
        <v>208</v>
      </c>
      <c r="D19" s="378">
        <f>+'[2]ALP 04-99'!F1406</f>
        <v>229</v>
      </c>
      <c r="E19" s="378">
        <f>+'[2]ALP 04-99'!G1406</f>
        <v>225</v>
      </c>
      <c r="F19" s="378">
        <f>+'[2]ALP 04-99'!H1406</f>
        <v>294</v>
      </c>
      <c r="G19" s="378">
        <f>+'[2]ALP 04-99'!I1406</f>
        <v>215</v>
      </c>
      <c r="H19" s="378">
        <f>+'[2]ALP 04-99'!J1406</f>
        <v>271</v>
      </c>
      <c r="I19" s="378">
        <f>+'[2]ALP 04-99'!K1406</f>
        <v>271</v>
      </c>
      <c r="J19" s="378">
        <f>+'[2]ALP 04-99'!L1406</f>
        <v>323</v>
      </c>
      <c r="K19" s="378">
        <f>+'[2]ALP 04-99'!M1406</f>
        <v>275</v>
      </c>
      <c r="L19" s="378">
        <f>+'[2]ALP 04-99'!N1406</f>
        <v>303</v>
      </c>
      <c r="M19" s="378">
        <f>+'[2]ALP 04-99'!O1406</f>
        <v>208</v>
      </c>
      <c r="N19" s="378">
        <f>+'[2]ALP 04-99'!P1406</f>
        <v>209</v>
      </c>
    </row>
    <row r="20" spans="1:14" ht="13" customHeight="1">
      <c r="A20" s="245" t="s">
        <v>32</v>
      </c>
      <c r="B20" s="856">
        <f t="shared" si="0"/>
        <v>0</v>
      </c>
      <c r="C20" s="378">
        <f>+'[2]ALP 04-99'!E1409</f>
        <v>0</v>
      </c>
      <c r="D20" s="378">
        <f>+'[2]ALP 04-99'!F1409</f>
        <v>0</v>
      </c>
      <c r="E20" s="378">
        <f>+'[2]ALP 04-99'!G1409</f>
        <v>0</v>
      </c>
      <c r="F20" s="378">
        <f>+'[2]ALP 04-99'!H1409</f>
        <v>0</v>
      </c>
      <c r="G20" s="378">
        <f>+'[2]ALP 04-99'!I1409</f>
        <v>0</v>
      </c>
      <c r="H20" s="378">
        <f>+'[2]ALP 04-99'!J1409</f>
        <v>0</v>
      </c>
      <c r="I20" s="378">
        <f>+'[2]ALP 04-99'!K1409</f>
        <v>0</v>
      </c>
      <c r="J20" s="378">
        <f>+'[2]ALP 04-99'!L1409</f>
        <v>0</v>
      </c>
      <c r="K20" s="378">
        <f>+'[2]ALP 04-99'!M1409</f>
        <v>0</v>
      </c>
      <c r="L20" s="378">
        <f>+'[2]ALP 04-99'!N1409</f>
        <v>0</v>
      </c>
      <c r="M20" s="378">
        <f>+'[2]ALP 04-99'!O1409</f>
        <v>0</v>
      </c>
      <c r="N20" s="378">
        <f>+'[2]ALP 04-99'!P1409</f>
        <v>0</v>
      </c>
    </row>
    <row r="21" spans="1:14" ht="13" customHeight="1">
      <c r="A21" s="245" t="s">
        <v>33</v>
      </c>
      <c r="B21" s="856">
        <f t="shared" si="0"/>
        <v>1641</v>
      </c>
      <c r="C21" s="378">
        <f>+'[2]ALP 04-99'!E1412</f>
        <v>118</v>
      </c>
      <c r="D21" s="378">
        <f>+'[2]ALP 04-99'!F1412</f>
        <v>114</v>
      </c>
      <c r="E21" s="378">
        <f>+'[2]ALP 04-99'!G1412</f>
        <v>121</v>
      </c>
      <c r="F21" s="378">
        <f>+'[2]ALP 04-99'!H1412</f>
        <v>119</v>
      </c>
      <c r="G21" s="378">
        <f>+'[2]ALP 04-99'!I1412</f>
        <v>139</v>
      </c>
      <c r="H21" s="378">
        <f>+'[2]ALP 04-99'!J1412</f>
        <v>131</v>
      </c>
      <c r="I21" s="378">
        <f>+'[2]ALP 04-99'!K1412</f>
        <v>155</v>
      </c>
      <c r="J21" s="378">
        <f>+'[2]ALP 04-99'!L1412</f>
        <v>167</v>
      </c>
      <c r="K21" s="378">
        <f>+'[2]ALP 04-99'!M1412</f>
        <v>150</v>
      </c>
      <c r="L21" s="378">
        <f>+'[2]ALP 04-99'!N1412</f>
        <v>131</v>
      </c>
      <c r="M21" s="378">
        <f>+'[2]ALP 04-99'!O1412</f>
        <v>141</v>
      </c>
      <c r="N21" s="378">
        <f>+'[2]ALP 04-99'!P1412</f>
        <v>155</v>
      </c>
    </row>
    <row r="22" spans="1:14" ht="13" customHeight="1">
      <c r="A22" s="245" t="s">
        <v>34</v>
      </c>
      <c r="B22" s="856">
        <f t="shared" si="0"/>
        <v>17614</v>
      </c>
      <c r="C22" s="378">
        <f>+'[2]ALP 04-99'!E1415</f>
        <v>876</v>
      </c>
      <c r="D22" s="378">
        <f>+'[2]ALP 04-99'!F1415</f>
        <v>972</v>
      </c>
      <c r="E22" s="378">
        <f>+'[2]ALP 04-99'!G1415</f>
        <v>1248</v>
      </c>
      <c r="F22" s="378">
        <f>+'[2]ALP 04-99'!H1415</f>
        <v>1684</v>
      </c>
      <c r="G22" s="378">
        <f>+'[2]ALP 04-99'!I1415</f>
        <v>1730</v>
      </c>
      <c r="H22" s="378">
        <f>+'[2]ALP 04-99'!J1415</f>
        <v>1967</v>
      </c>
      <c r="I22" s="378">
        <f>+'[2]ALP 04-99'!K1415</f>
        <v>2074</v>
      </c>
      <c r="J22" s="378">
        <f>+'[2]ALP 04-99'!L1415</f>
        <v>1511</v>
      </c>
      <c r="K22" s="378">
        <f>+'[2]ALP 04-99'!M1415</f>
        <v>913</v>
      </c>
      <c r="L22" s="378">
        <f>+'[2]ALP 04-99'!N1415</f>
        <v>1024</v>
      </c>
      <c r="M22" s="378">
        <f>+'[2]ALP 04-99'!O1415</f>
        <v>1483</v>
      </c>
      <c r="N22" s="378">
        <f>+'[2]ALP 04-99'!P1415</f>
        <v>2132</v>
      </c>
    </row>
    <row r="23" spans="1:14" ht="13" customHeight="1">
      <c r="A23" s="245" t="s">
        <v>35</v>
      </c>
      <c r="B23" s="856">
        <f t="shared" si="0"/>
        <v>12866</v>
      </c>
      <c r="C23" s="378">
        <f>+'[2]ALP 04-99'!E1418</f>
        <v>1066</v>
      </c>
      <c r="D23" s="378">
        <f>+'[2]ALP 04-99'!F1418</f>
        <v>1116</v>
      </c>
      <c r="E23" s="378">
        <f>+'[2]ALP 04-99'!G1418</f>
        <v>1042</v>
      </c>
      <c r="F23" s="378">
        <f>+'[2]ALP 04-99'!H1418</f>
        <v>976</v>
      </c>
      <c r="G23" s="378">
        <f>+'[2]ALP 04-99'!I1418</f>
        <v>1020</v>
      </c>
      <c r="H23" s="378">
        <f>+'[2]ALP 04-99'!J1418</f>
        <v>1125</v>
      </c>
      <c r="I23" s="378">
        <f>+'[2]ALP 04-99'!K1418</f>
        <v>1116</v>
      </c>
      <c r="J23" s="378">
        <f>+'[2]ALP 04-99'!L1418</f>
        <v>1117</v>
      </c>
      <c r="K23" s="378">
        <f>+'[2]ALP 04-99'!M1418</f>
        <v>1104</v>
      </c>
      <c r="L23" s="378">
        <f>+'[2]ALP 04-99'!N1418</f>
        <v>986</v>
      </c>
      <c r="M23" s="378">
        <f>+'[2]ALP 04-99'!O1418</f>
        <v>1050</v>
      </c>
      <c r="N23" s="378">
        <f>+'[2]ALP 04-99'!P1418</f>
        <v>1148</v>
      </c>
    </row>
    <row r="24" spans="1:14" ht="13" customHeight="1">
      <c r="A24" s="245" t="s">
        <v>36</v>
      </c>
      <c r="B24" s="856">
        <f t="shared" si="0"/>
        <v>20305</v>
      </c>
      <c r="C24" s="378">
        <f>+'[2]ALP 04-99'!E1421</f>
        <v>1740</v>
      </c>
      <c r="D24" s="378">
        <f>+'[2]ALP 04-99'!F1421</f>
        <v>1610</v>
      </c>
      <c r="E24" s="378">
        <f>+'[2]ALP 04-99'!G1421</f>
        <v>1639</v>
      </c>
      <c r="F24" s="378">
        <f>+'[2]ALP 04-99'!H1421</f>
        <v>1470</v>
      </c>
      <c r="G24" s="378">
        <f>+'[2]ALP 04-99'!I1421</f>
        <v>1990</v>
      </c>
      <c r="H24" s="378">
        <f>+'[2]ALP 04-99'!J1421</f>
        <v>2010</v>
      </c>
      <c r="I24" s="378">
        <f>+'[2]ALP 04-99'!K1421</f>
        <v>1522</v>
      </c>
      <c r="J24" s="378">
        <f>+'[2]ALP 04-99'!L1421</f>
        <v>1622</v>
      </c>
      <c r="K24" s="378">
        <f>+'[2]ALP 04-99'!M1421</f>
        <v>1735</v>
      </c>
      <c r="L24" s="378">
        <f>+'[2]ALP 04-99'!N1421</f>
        <v>1714</v>
      </c>
      <c r="M24" s="378">
        <f>+'[2]ALP 04-99'!O1421</f>
        <v>1613</v>
      </c>
      <c r="N24" s="378">
        <f>+'[2]ALP 04-99'!P1421</f>
        <v>1640</v>
      </c>
    </row>
    <row r="25" spans="1:14" ht="13" customHeight="1">
      <c r="A25" s="158" t="s">
        <v>37</v>
      </c>
      <c r="B25" s="856">
        <f t="shared" si="0"/>
        <v>43535</v>
      </c>
      <c r="C25" s="378">
        <f>+'[2]ALP 04-99'!E1424</f>
        <v>3630</v>
      </c>
      <c r="D25" s="378">
        <f>+'[2]ALP 04-99'!F1424</f>
        <v>3854</v>
      </c>
      <c r="E25" s="378">
        <f>+'[2]ALP 04-99'!G1424</f>
        <v>3912</v>
      </c>
      <c r="F25" s="378">
        <f>+'[2]ALP 04-99'!H1424</f>
        <v>3548</v>
      </c>
      <c r="G25" s="378">
        <f>+'[2]ALP 04-99'!I1424</f>
        <v>3422</v>
      </c>
      <c r="H25" s="378">
        <f>+'[2]ALP 04-99'!J1424</f>
        <v>3529</v>
      </c>
      <c r="I25" s="378">
        <f>+'[2]ALP 04-99'!K1424</f>
        <v>3517</v>
      </c>
      <c r="J25" s="378">
        <f>+'[2]ALP 04-99'!L1424</f>
        <v>3595</v>
      </c>
      <c r="K25" s="378">
        <f>+'[2]ALP 04-99'!M1424</f>
        <v>3622</v>
      </c>
      <c r="L25" s="378">
        <f>+'[2]ALP 04-99'!N1424</f>
        <v>3604</v>
      </c>
      <c r="M25" s="378">
        <f>+'[2]ALP 04-99'!O1424</f>
        <v>3621</v>
      </c>
      <c r="N25" s="378">
        <f>+'[2]ALP 04-99'!P1424</f>
        <v>3681</v>
      </c>
    </row>
    <row r="26" spans="1:14" ht="13" customHeight="1">
      <c r="A26" s="245" t="s">
        <v>38</v>
      </c>
      <c r="B26" s="856">
        <f t="shared" si="0"/>
        <v>4395</v>
      </c>
      <c r="C26" s="378">
        <f>+'[2]ALP 04-99'!E1427</f>
        <v>271</v>
      </c>
      <c r="D26" s="378">
        <f>+'[2]ALP 04-99'!F1427</f>
        <v>306</v>
      </c>
      <c r="E26" s="378">
        <f>+'[2]ALP 04-99'!G1427</f>
        <v>302</v>
      </c>
      <c r="F26" s="378">
        <f>+'[2]ALP 04-99'!H1427</f>
        <v>310</v>
      </c>
      <c r="G26" s="378">
        <f>+'[2]ALP 04-99'!I1427</f>
        <v>367</v>
      </c>
      <c r="H26" s="378">
        <f>+'[2]ALP 04-99'!J1427</f>
        <v>381</v>
      </c>
      <c r="I26" s="378">
        <f>+'[2]ALP 04-99'!K1427</f>
        <v>415</v>
      </c>
      <c r="J26" s="378">
        <f>+'[2]ALP 04-99'!L1427</f>
        <v>402</v>
      </c>
      <c r="K26" s="378">
        <f>+'[2]ALP 04-99'!M1427</f>
        <v>411</v>
      </c>
      <c r="L26" s="378">
        <f>+'[2]ALP 04-99'!N1427</f>
        <v>406</v>
      </c>
      <c r="M26" s="378">
        <f>+'[2]ALP 04-99'!O1427</f>
        <v>352</v>
      </c>
      <c r="N26" s="378">
        <f>+'[2]ALP 04-99'!P1427</f>
        <v>472</v>
      </c>
    </row>
    <row r="27" spans="1:14" ht="13" customHeight="1">
      <c r="A27" s="245" t="s">
        <v>39</v>
      </c>
      <c r="B27" s="856">
        <f t="shared" si="0"/>
        <v>8516</v>
      </c>
      <c r="C27" s="378">
        <f>+'[2]ALP 04-99'!E1430</f>
        <v>617</v>
      </c>
      <c r="D27" s="378">
        <f>+'[2]ALP 04-99'!F1430</f>
        <v>608</v>
      </c>
      <c r="E27" s="378">
        <f>+'[2]ALP 04-99'!G1430</f>
        <v>537</v>
      </c>
      <c r="F27" s="378">
        <f>+'[2]ALP 04-99'!H1430</f>
        <v>616</v>
      </c>
      <c r="G27" s="378">
        <f>+'[2]ALP 04-99'!I1430</f>
        <v>701</v>
      </c>
      <c r="H27" s="378">
        <f>+'[2]ALP 04-99'!J1430</f>
        <v>809</v>
      </c>
      <c r="I27" s="378">
        <f>+'[2]ALP 04-99'!K1430</f>
        <v>851</v>
      </c>
      <c r="J27" s="378">
        <f>+'[2]ALP 04-99'!L1430</f>
        <v>854</v>
      </c>
      <c r="K27" s="378">
        <f>+'[2]ALP 04-99'!M1430</f>
        <v>776</v>
      </c>
      <c r="L27" s="378">
        <f>+'[2]ALP 04-99'!N1430</f>
        <v>674</v>
      </c>
      <c r="M27" s="378">
        <f>+'[2]ALP 04-99'!O1430</f>
        <v>714</v>
      </c>
      <c r="N27" s="378">
        <f>+'[2]ALP 04-99'!P1430</f>
        <v>759</v>
      </c>
    </row>
    <row r="28" spans="1:14" ht="13" customHeight="1">
      <c r="A28" s="245" t="s">
        <v>40</v>
      </c>
      <c r="B28" s="856">
        <f t="shared" si="0"/>
        <v>30611</v>
      </c>
      <c r="C28" s="378">
        <f>+'[2]ALP 04-99'!E1433</f>
        <v>2553</v>
      </c>
      <c r="D28" s="378">
        <f>+'[2]ALP 04-99'!F1433</f>
        <v>2301</v>
      </c>
      <c r="E28" s="378">
        <f>+'[2]ALP 04-99'!G1433</f>
        <v>2330</v>
      </c>
      <c r="F28" s="378">
        <f>+'[2]ALP 04-99'!H1433</f>
        <v>2765</v>
      </c>
      <c r="G28" s="378">
        <f>+'[2]ALP 04-99'!I1433</f>
        <v>3216</v>
      </c>
      <c r="H28" s="378">
        <f>+'[2]ALP 04-99'!J1433</f>
        <v>2853</v>
      </c>
      <c r="I28" s="378">
        <f>+'[2]ALP 04-99'!K1433</f>
        <v>2818</v>
      </c>
      <c r="J28" s="378">
        <f>+'[2]ALP 04-99'!L1433</f>
        <v>2585</v>
      </c>
      <c r="K28" s="378">
        <f>+'[2]ALP 04-99'!M1433</f>
        <v>2040</v>
      </c>
      <c r="L28" s="378">
        <f>+'[2]ALP 04-99'!N1433</f>
        <v>2130</v>
      </c>
      <c r="M28" s="378">
        <f>+'[2]ALP 04-99'!O1433</f>
        <v>2470</v>
      </c>
      <c r="N28" s="378">
        <f>+'[2]ALP 04-99'!P1433</f>
        <v>2550</v>
      </c>
    </row>
    <row r="29" spans="1:14" ht="13" customHeight="1">
      <c r="A29" s="158" t="s">
        <v>41</v>
      </c>
      <c r="B29" s="856">
        <f t="shared" si="0"/>
        <v>21097.4</v>
      </c>
      <c r="C29" s="378">
        <f>+'[2]ALP 04-99'!E1436</f>
        <v>1897</v>
      </c>
      <c r="D29" s="378">
        <f>+'[2]ALP 04-99'!F1436</f>
        <v>1945</v>
      </c>
      <c r="E29" s="378">
        <f>+'[2]ALP 04-99'!G1436</f>
        <v>1982</v>
      </c>
      <c r="F29" s="378">
        <f>+'[2]ALP 04-99'!H1436</f>
        <v>1790.4</v>
      </c>
      <c r="G29" s="378">
        <f>+'[2]ALP 04-99'!I1436</f>
        <v>1694</v>
      </c>
      <c r="H29" s="378">
        <f>+'[2]ALP 04-99'!J1436</f>
        <v>1677</v>
      </c>
      <c r="I29" s="378">
        <f>+'[2]ALP 04-99'!K1436</f>
        <v>1737</v>
      </c>
      <c r="J29" s="378">
        <f>+'[2]ALP 04-99'!L1436</f>
        <v>1784</v>
      </c>
      <c r="K29" s="378">
        <f>+'[2]ALP 04-99'!M1436</f>
        <v>1634</v>
      </c>
      <c r="L29" s="378">
        <f>+'[2]ALP 04-99'!N1436</f>
        <v>1591</v>
      </c>
      <c r="M29" s="378">
        <f>+'[2]ALP 04-99'!O1436</f>
        <v>1678</v>
      </c>
      <c r="N29" s="378">
        <f>+'[2]ALP 04-99'!P1436</f>
        <v>1688</v>
      </c>
    </row>
    <row r="30" spans="1:14" ht="13" customHeight="1">
      <c r="A30" s="246" t="s">
        <v>100</v>
      </c>
      <c r="B30" s="856">
        <f t="shared" si="0"/>
        <v>14474.4</v>
      </c>
      <c r="C30" s="378">
        <f>+'[2]ALP 04-99'!E1439</f>
        <v>1215</v>
      </c>
      <c r="D30" s="378">
        <f>+'[2]ALP 04-99'!F1439</f>
        <v>1295</v>
      </c>
      <c r="E30" s="378">
        <f>+'[2]ALP 04-99'!G1439</f>
        <v>1330</v>
      </c>
      <c r="F30" s="378">
        <f>+'[2]ALP 04-99'!H1439</f>
        <v>1169.4000000000001</v>
      </c>
      <c r="G30" s="378">
        <f>+'[2]ALP 04-99'!I1439</f>
        <v>1098</v>
      </c>
      <c r="H30" s="378">
        <f>+'[2]ALP 04-99'!J1439</f>
        <v>1106</v>
      </c>
      <c r="I30" s="378">
        <f>+'[2]ALP 04-99'!K1439</f>
        <v>1146</v>
      </c>
      <c r="J30" s="378">
        <f>+'[2]ALP 04-99'!L1439</f>
        <v>1198</v>
      </c>
      <c r="K30" s="378">
        <f>+'[2]ALP 04-99'!M1439</f>
        <v>1092</v>
      </c>
      <c r="L30" s="378">
        <f>+'[2]ALP 04-99'!N1439</f>
        <v>1067</v>
      </c>
      <c r="M30" s="378">
        <f>+'[2]ALP 04-99'!O1439</f>
        <v>1360</v>
      </c>
      <c r="N30" s="378">
        <f>+'[2]ALP 04-99'!P1439</f>
        <v>1398</v>
      </c>
    </row>
    <row r="31" spans="1:14" ht="13" customHeight="1">
      <c r="A31" s="246" t="s">
        <v>101</v>
      </c>
      <c r="B31" s="856">
        <f t="shared" si="0"/>
        <v>6623</v>
      </c>
      <c r="C31" s="378">
        <f>+'[2]ALP 04-99'!E1442</f>
        <v>682</v>
      </c>
      <c r="D31" s="378">
        <f>+'[2]ALP 04-99'!F1442</f>
        <v>650</v>
      </c>
      <c r="E31" s="378">
        <f>+'[2]ALP 04-99'!G1442</f>
        <v>652</v>
      </c>
      <c r="F31" s="378">
        <f>+'[2]ALP 04-99'!H1442</f>
        <v>621</v>
      </c>
      <c r="G31" s="378">
        <f>+'[2]ALP 04-99'!I1442</f>
        <v>596</v>
      </c>
      <c r="H31" s="378">
        <f>+'[2]ALP 04-99'!J1442</f>
        <v>571</v>
      </c>
      <c r="I31" s="378">
        <f>+'[2]ALP 04-99'!K1442</f>
        <v>591</v>
      </c>
      <c r="J31" s="378">
        <f>+'[2]ALP 04-99'!L1442</f>
        <v>586</v>
      </c>
      <c r="K31" s="378">
        <f>+'[2]ALP 04-99'!M1442</f>
        <v>542</v>
      </c>
      <c r="L31" s="378">
        <f>+'[2]ALP 04-99'!N1442</f>
        <v>524</v>
      </c>
      <c r="M31" s="378">
        <f>+'[2]ALP 04-99'!O1442</f>
        <v>318</v>
      </c>
      <c r="N31" s="378">
        <f>+'[2]ALP 04-99'!P1442</f>
        <v>290</v>
      </c>
    </row>
    <row r="32" spans="1:14" ht="13" customHeight="1">
      <c r="A32" s="245" t="s">
        <v>44</v>
      </c>
      <c r="B32" s="856">
        <f t="shared" si="0"/>
        <v>94213</v>
      </c>
      <c r="C32" s="378">
        <f>+'[2]ALP 04-99'!E1445</f>
        <v>6624</v>
      </c>
      <c r="D32" s="378">
        <f>+'[2]ALP 04-99'!F1445</f>
        <v>7358</v>
      </c>
      <c r="E32" s="378">
        <f>+'[2]ALP 04-99'!G1445</f>
        <v>7864</v>
      </c>
      <c r="F32" s="378">
        <f>+'[2]ALP 04-99'!H1445</f>
        <v>8398</v>
      </c>
      <c r="G32" s="378">
        <f>+'[2]ALP 04-99'!I1445</f>
        <v>8830</v>
      </c>
      <c r="H32" s="378">
        <f>+'[2]ALP 04-99'!J1445</f>
        <v>9299</v>
      </c>
      <c r="I32" s="378">
        <f>+'[2]ALP 04-99'!K1445</f>
        <v>8958</v>
      </c>
      <c r="J32" s="378">
        <f>+'[2]ALP 04-99'!L1445</f>
        <v>8527</v>
      </c>
      <c r="K32" s="378">
        <f>+'[2]ALP 04-99'!M1445</f>
        <v>8100</v>
      </c>
      <c r="L32" s="378">
        <f>+'[2]ALP 04-99'!N1445</f>
        <v>7428</v>
      </c>
      <c r="M32" s="378">
        <f>+'[2]ALP 04-99'!O1445</f>
        <v>6704</v>
      </c>
      <c r="N32" s="378">
        <f>+'[2]ALP 04-99'!P1445</f>
        <v>6123</v>
      </c>
    </row>
    <row r="33" spans="1:14" ht="13" customHeight="1">
      <c r="A33" s="245" t="s">
        <v>45</v>
      </c>
      <c r="B33" s="856">
        <f t="shared" si="0"/>
        <v>209955</v>
      </c>
      <c r="C33" s="378">
        <f>+'[2]ALP 04-99'!E1448</f>
        <v>12245</v>
      </c>
      <c r="D33" s="378">
        <f>+'[2]ALP 04-99'!F1448</f>
        <v>16655</v>
      </c>
      <c r="E33" s="378">
        <f>+'[2]ALP 04-99'!G1448</f>
        <v>18455</v>
      </c>
      <c r="F33" s="378">
        <f>+'[2]ALP 04-99'!H1448</f>
        <v>25045</v>
      </c>
      <c r="G33" s="378">
        <f>+'[2]ALP 04-99'!I1448</f>
        <v>23025</v>
      </c>
      <c r="H33" s="378">
        <f>+'[2]ALP 04-99'!J1448</f>
        <v>22310</v>
      </c>
      <c r="I33" s="378">
        <f>+'[2]ALP 04-99'!K1448</f>
        <v>21300</v>
      </c>
      <c r="J33" s="378">
        <f>+'[2]ALP 04-99'!L1448</f>
        <v>18815</v>
      </c>
      <c r="K33" s="378">
        <f>+'[2]ALP 04-99'!M1448</f>
        <v>15590</v>
      </c>
      <c r="L33" s="378">
        <f>+'[2]ALP 04-99'!N1448</f>
        <v>14080</v>
      </c>
      <c r="M33" s="378">
        <f>+'[2]ALP 04-99'!O1448</f>
        <v>13145</v>
      </c>
      <c r="N33" s="378">
        <f>+'[2]ALP 04-99'!P1448</f>
        <v>9290</v>
      </c>
    </row>
    <row r="34" spans="1:14" ht="13" customHeight="1">
      <c r="A34" s="158" t="s">
        <v>46</v>
      </c>
      <c r="B34" s="856">
        <f t="shared" si="0"/>
        <v>0</v>
      </c>
      <c r="C34" s="378">
        <f>+'[2]ALP 04-99'!E1451</f>
        <v>0</v>
      </c>
      <c r="D34" s="378">
        <f>+'[2]ALP 04-99'!F1451</f>
        <v>0</v>
      </c>
      <c r="E34" s="378">
        <f>+'[2]ALP 04-99'!G1451</f>
        <v>0</v>
      </c>
      <c r="F34" s="378">
        <f>+'[2]ALP 04-99'!H1451</f>
        <v>0</v>
      </c>
      <c r="G34" s="378">
        <f>+'[2]ALP 04-99'!I1451</f>
        <v>0</v>
      </c>
      <c r="H34" s="378">
        <f>+'[2]ALP 04-99'!J1451</f>
        <v>0</v>
      </c>
      <c r="I34" s="378">
        <f>+'[2]ALP 04-99'!K1451</f>
        <v>0</v>
      </c>
      <c r="J34" s="378">
        <f>+'[2]ALP 04-99'!L1451</f>
        <v>0</v>
      </c>
      <c r="K34" s="378">
        <f>+'[2]ALP 04-99'!M1451</f>
        <v>0</v>
      </c>
      <c r="L34" s="378">
        <f>+'[2]ALP 04-99'!N1451</f>
        <v>0</v>
      </c>
      <c r="M34" s="378">
        <f>+'[2]ALP 04-99'!O1451</f>
        <v>0</v>
      </c>
      <c r="N34" s="378">
        <f>+'[2]ALP 04-99'!P1451</f>
        <v>0</v>
      </c>
    </row>
    <row r="35" spans="1:14" ht="13" customHeight="1">
      <c r="A35" s="158" t="s">
        <v>47</v>
      </c>
      <c r="B35" s="856">
        <f t="shared" si="0"/>
        <v>0</v>
      </c>
      <c r="C35" s="378">
        <f>+'[2]ALP 04-99'!E1454</f>
        <v>0</v>
      </c>
      <c r="D35" s="378">
        <f>+'[2]ALP 04-99'!F1454</f>
        <v>0</v>
      </c>
      <c r="E35" s="378">
        <f>+'[2]ALP 04-99'!G1454</f>
        <v>0</v>
      </c>
      <c r="F35" s="378">
        <f>+'[2]ALP 04-99'!H1454</f>
        <v>0</v>
      </c>
      <c r="G35" s="378">
        <f>+'[2]ALP 04-99'!I1454</f>
        <v>0</v>
      </c>
      <c r="H35" s="378">
        <f>+'[2]ALP 04-99'!J1454</f>
        <v>0</v>
      </c>
      <c r="I35" s="378">
        <f>+'[2]ALP 04-99'!K1454</f>
        <v>0</v>
      </c>
      <c r="J35" s="378">
        <f>+'[2]ALP 04-99'!L1454</f>
        <v>0</v>
      </c>
      <c r="K35" s="378">
        <f>+'[2]ALP 04-99'!M1454</f>
        <v>0</v>
      </c>
      <c r="L35" s="378">
        <f>+'[2]ALP 04-99'!N1454</f>
        <v>0</v>
      </c>
      <c r="M35" s="378">
        <f>+'[2]ALP 04-99'!O1454</f>
        <v>0</v>
      </c>
      <c r="N35" s="378">
        <f>+'[2]ALP 04-99'!P1454</f>
        <v>0</v>
      </c>
    </row>
    <row r="36" spans="1:14" ht="13" customHeight="1">
      <c r="A36" s="158" t="s">
        <v>48</v>
      </c>
      <c r="B36" s="856">
        <f t="shared" si="0"/>
        <v>0</v>
      </c>
      <c r="C36" s="378">
        <f>+'[2]ALP 04-99'!E1457</f>
        <v>0</v>
      </c>
      <c r="D36" s="378">
        <f>+'[2]ALP 04-99'!F1457</f>
        <v>0</v>
      </c>
      <c r="E36" s="378">
        <f>+'[2]ALP 04-99'!G1457</f>
        <v>0</v>
      </c>
      <c r="F36" s="378">
        <f>+'[2]ALP 04-99'!H1457</f>
        <v>0</v>
      </c>
      <c r="G36" s="378">
        <f>+'[2]ALP 04-99'!I1457</f>
        <v>0</v>
      </c>
      <c r="H36" s="378">
        <f>+'[2]ALP 04-99'!J1457</f>
        <v>0</v>
      </c>
      <c r="I36" s="378">
        <f>+'[2]ALP 04-99'!K1457</f>
        <v>0</v>
      </c>
      <c r="J36" s="378">
        <f>+'[2]ALP 04-99'!L1457</f>
        <v>0</v>
      </c>
      <c r="K36" s="378">
        <f>+'[2]ALP 04-99'!M1457</f>
        <v>0</v>
      </c>
      <c r="L36" s="378">
        <f>+'[2]ALP 04-99'!N1457</f>
        <v>0</v>
      </c>
      <c r="M36" s="378">
        <f>+'[2]ALP 04-99'!O1457</f>
        <v>0</v>
      </c>
      <c r="N36" s="378">
        <f>+'[2]ALP 04-99'!P1457</f>
        <v>0</v>
      </c>
    </row>
    <row r="37" spans="1:14" ht="13" customHeight="1" thickBot="1">
      <c r="A37" s="237" t="s">
        <v>49</v>
      </c>
      <c r="B37" s="857">
        <f t="shared" si="0"/>
        <v>0</v>
      </c>
      <c r="C37" s="379">
        <f>+'[2]ALP 04-99'!E1460</f>
        <v>0</v>
      </c>
      <c r="D37" s="379">
        <f>+'[2]ALP 04-99'!F1460</f>
        <v>0</v>
      </c>
      <c r="E37" s="379">
        <f>+'[2]ALP 04-99'!G1460</f>
        <v>0</v>
      </c>
      <c r="F37" s="379">
        <f>+'[2]ALP 04-99'!H1460</f>
        <v>0</v>
      </c>
      <c r="G37" s="379">
        <f>+'[2]ALP 04-99'!I1460</f>
        <v>0</v>
      </c>
      <c r="H37" s="379">
        <f>+'[2]ALP 04-99'!J1460</f>
        <v>0</v>
      </c>
      <c r="I37" s="379">
        <f>+'[2]ALP 04-99'!K1460</f>
        <v>0</v>
      </c>
      <c r="J37" s="379">
        <f>+'[2]ALP 04-99'!L1460</f>
        <v>0</v>
      </c>
      <c r="K37" s="379">
        <f>+'[2]ALP 04-99'!M1460</f>
        <v>0</v>
      </c>
      <c r="L37" s="379">
        <f>+'[2]ALP 04-99'!N1460</f>
        <v>0</v>
      </c>
      <c r="M37" s="379">
        <f>+'[2]ALP 04-99'!O1460</f>
        <v>0</v>
      </c>
      <c r="N37" s="379">
        <f>+'[2]ALP 04-99'!P1460</f>
        <v>0</v>
      </c>
    </row>
    <row r="38" spans="1:14" ht="9" customHeight="1">
      <c r="A38" s="999" t="s">
        <v>538</v>
      </c>
      <c r="B38" s="1041"/>
      <c r="C38" s="1041"/>
      <c r="D38" s="1041"/>
      <c r="E38" s="1041"/>
      <c r="F38" s="377"/>
      <c r="G38" s="248"/>
      <c r="H38" s="248"/>
      <c r="I38" s="248"/>
      <c r="J38" s="248"/>
      <c r="K38" s="248"/>
      <c r="L38" s="248"/>
      <c r="M38" s="248"/>
      <c r="N38" s="248"/>
    </row>
    <row r="39" spans="1:14" ht="9" customHeight="1">
      <c r="A39" s="999" t="s">
        <v>367</v>
      </c>
      <c r="B39" s="1041"/>
      <c r="C39" s="1041"/>
      <c r="D39" s="1041"/>
      <c r="E39" s="1041"/>
      <c r="F39" s="377"/>
      <c r="G39" s="248"/>
      <c r="H39" s="248"/>
      <c r="I39" s="248"/>
      <c r="J39" s="248"/>
      <c r="K39" s="248"/>
      <c r="L39" s="248"/>
      <c r="M39" s="248"/>
      <c r="N39" s="248"/>
    </row>
    <row r="40" spans="1:14" ht="9" customHeight="1">
      <c r="A40" s="1001" t="s">
        <v>366</v>
      </c>
      <c r="B40" s="1041"/>
      <c r="C40" s="1041"/>
      <c r="D40" s="1041"/>
      <c r="E40" s="1041"/>
      <c r="F40" s="377"/>
      <c r="G40" s="248"/>
      <c r="H40" s="248"/>
      <c r="I40" s="248"/>
      <c r="J40" s="248"/>
      <c r="K40" s="248"/>
      <c r="L40" s="248"/>
      <c r="M40" s="248"/>
      <c r="N40" s="248"/>
    </row>
    <row r="41" spans="1:14" ht="13" customHeight="1">
      <c r="A41" s="12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7">
    <tabColor theme="9" tint="0.59999389629810485"/>
  </sheetPr>
  <dimension ref="A4:O4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14" customWidth="1"/>
    <col min="2" max="2" width="9.19921875" style="114" customWidth="1"/>
    <col min="3" max="14" width="9" style="114" customWidth="1"/>
    <col min="15" max="16384" width="7" style="114"/>
  </cols>
  <sheetData>
    <row r="4" spans="1:15" ht="13" customHeight="1">
      <c r="A4" s="368" t="s">
        <v>582</v>
      </c>
      <c r="B4" s="364"/>
    </row>
    <row r="5" spans="1:15" ht="13" customHeight="1">
      <c r="A5" s="371" t="s">
        <v>236</v>
      </c>
      <c r="B5" s="364"/>
    </row>
    <row r="6" spans="1:15" ht="5" customHeight="1" thickBot="1"/>
    <row r="7" spans="1:15" ht="15" customHeight="1">
      <c r="A7" s="801" t="s">
        <v>18</v>
      </c>
      <c r="B7" s="802" t="s">
        <v>106</v>
      </c>
      <c r="C7" s="801" t="s">
        <v>55</v>
      </c>
      <c r="D7" s="801" t="s">
        <v>56</v>
      </c>
      <c r="E7" s="801" t="s">
        <v>57</v>
      </c>
      <c r="F7" s="801" t="s">
        <v>58</v>
      </c>
      <c r="G7" s="801" t="s">
        <v>59</v>
      </c>
      <c r="H7" s="801" t="s">
        <v>60</v>
      </c>
      <c r="I7" s="801" t="s">
        <v>61</v>
      </c>
      <c r="J7" s="801" t="s">
        <v>62</v>
      </c>
      <c r="K7" s="801" t="s">
        <v>63</v>
      </c>
      <c r="L7" s="801" t="s">
        <v>64</v>
      </c>
      <c r="M7" s="801" t="s">
        <v>65</v>
      </c>
      <c r="N7" s="801" t="s">
        <v>66</v>
      </c>
      <c r="O7" s="247"/>
    </row>
    <row r="8" spans="1:15" ht="15" customHeight="1">
      <c r="A8" s="818" t="s">
        <v>96</v>
      </c>
      <c r="B8" s="820">
        <f t="shared" ref="B8:B37" si="0">SUM(C8:N8)</f>
        <v>12581.268312565679</v>
      </c>
      <c r="C8" s="820">
        <f t="shared" ref="C8:N8" si="1">(C9+C10+C11+C12+C13+C17+C18+C19+C20+C21+C22+C23+C24+C25+C26+C27+C28+C29+C32+C33+C34+C35+C36+C37)</f>
        <v>840.16039709000006</v>
      </c>
      <c r="D8" s="820">
        <f t="shared" si="1"/>
        <v>993.12301050000008</v>
      </c>
      <c r="E8" s="820">
        <f t="shared" si="1"/>
        <v>1069.9828655000001</v>
      </c>
      <c r="F8" s="820">
        <f t="shared" si="1"/>
        <v>1281.0791360000001</v>
      </c>
      <c r="G8" s="820">
        <f t="shared" si="1"/>
        <v>1273.6915597500001</v>
      </c>
      <c r="H8" s="820">
        <f t="shared" si="1"/>
        <v>1269.0321953860605</v>
      </c>
      <c r="I8" s="820">
        <f t="shared" si="1"/>
        <v>1217.7831504000001</v>
      </c>
      <c r="J8" s="820">
        <f t="shared" si="1"/>
        <v>1116.6710177499999</v>
      </c>
      <c r="K8" s="820">
        <f t="shared" si="1"/>
        <v>970.76279846774196</v>
      </c>
      <c r="L8" s="820">
        <f t="shared" si="1"/>
        <v>901.66807575000007</v>
      </c>
      <c r="M8" s="820">
        <f t="shared" si="1"/>
        <v>866.07320352187503</v>
      </c>
      <c r="N8" s="820">
        <f t="shared" si="1"/>
        <v>781.24090245000014</v>
      </c>
    </row>
    <row r="9" spans="1:15" ht="13" customHeight="1">
      <c r="A9" s="245" t="s">
        <v>21</v>
      </c>
      <c r="B9" s="854">
        <f t="shared" si="0"/>
        <v>0</v>
      </c>
      <c r="C9" s="382">
        <f>+'[2]ALP 04-99'!E1377</f>
        <v>0</v>
      </c>
      <c r="D9" s="382">
        <f>+'[2]ALP 04-99'!F1377</f>
        <v>0</v>
      </c>
      <c r="E9" s="382">
        <f>+'[2]ALP 04-99'!G1377</f>
        <v>0</v>
      </c>
      <c r="F9" s="382">
        <f>+'[2]ALP 04-99'!H1377</f>
        <v>0</v>
      </c>
      <c r="G9" s="382">
        <f>+'[2]ALP 04-99'!I1377</f>
        <v>0</v>
      </c>
      <c r="H9" s="382">
        <f>+'[2]ALP 04-99'!J1377</f>
        <v>0</v>
      </c>
      <c r="I9" s="382">
        <f>+'[2]ALP 04-99'!K1377</f>
        <v>0</v>
      </c>
      <c r="J9" s="382">
        <f>+'[2]ALP 04-99'!L1377</f>
        <v>0</v>
      </c>
      <c r="K9" s="382">
        <f>+'[2]ALP 04-99'!M1377</f>
        <v>0</v>
      </c>
      <c r="L9" s="382">
        <f>+'[2]ALP 04-99'!N1377</f>
        <v>0</v>
      </c>
      <c r="M9" s="382">
        <f>+'[2]ALP 04-99'!O1377</f>
        <v>0</v>
      </c>
      <c r="N9" s="382">
        <f>+'[2]ALP 04-99'!P1377</f>
        <v>0</v>
      </c>
    </row>
    <row r="10" spans="1:15" ht="13" customHeight="1">
      <c r="A10" s="245" t="s">
        <v>22</v>
      </c>
      <c r="B10" s="854">
        <f t="shared" si="0"/>
        <v>0</v>
      </c>
      <c r="C10" s="382">
        <f>+'[2]ALP 04-99'!E1380</f>
        <v>0</v>
      </c>
      <c r="D10" s="382">
        <f>+'[2]ALP 04-99'!F1380</f>
        <v>0</v>
      </c>
      <c r="E10" s="382">
        <f>+'[2]ALP 04-99'!G1380</f>
        <v>0</v>
      </c>
      <c r="F10" s="382">
        <f>+'[2]ALP 04-99'!H1380</f>
        <v>0</v>
      </c>
      <c r="G10" s="382">
        <f>+'[2]ALP 04-99'!I1380</f>
        <v>0</v>
      </c>
      <c r="H10" s="382">
        <f>+'[2]ALP 04-99'!J1380</f>
        <v>0</v>
      </c>
      <c r="I10" s="382">
        <f>+'[2]ALP 04-99'!K1380</f>
        <v>0</v>
      </c>
      <c r="J10" s="382">
        <f>+'[2]ALP 04-99'!L1380</f>
        <v>0</v>
      </c>
      <c r="K10" s="382">
        <f>+'[2]ALP 04-99'!M1380</f>
        <v>0</v>
      </c>
      <c r="L10" s="382">
        <f>+'[2]ALP 04-99'!N1380</f>
        <v>0</v>
      </c>
      <c r="M10" s="382">
        <f>+'[2]ALP 04-99'!O1380</f>
        <v>0</v>
      </c>
      <c r="N10" s="382">
        <f>+'[2]ALP 04-99'!P1380</f>
        <v>0</v>
      </c>
    </row>
    <row r="11" spans="1:15" ht="13" customHeight="1">
      <c r="A11" s="245" t="s">
        <v>23</v>
      </c>
      <c r="B11" s="854">
        <f t="shared" si="0"/>
        <v>0</v>
      </c>
      <c r="C11" s="382">
        <f>+'[2]ALP 04-99'!E1383</f>
        <v>0</v>
      </c>
      <c r="D11" s="382">
        <f>+'[2]ALP 04-99'!F1383</f>
        <v>0</v>
      </c>
      <c r="E11" s="382">
        <f>+'[2]ALP 04-99'!G1383</f>
        <v>0</v>
      </c>
      <c r="F11" s="382">
        <f>+'[2]ALP 04-99'!H1383</f>
        <v>0</v>
      </c>
      <c r="G11" s="382">
        <f>+'[2]ALP 04-99'!I1383</f>
        <v>0</v>
      </c>
      <c r="H11" s="382">
        <f>+'[2]ALP 04-99'!J1383</f>
        <v>0</v>
      </c>
      <c r="I11" s="382">
        <f>+'[2]ALP 04-99'!K1383</f>
        <v>0</v>
      </c>
      <c r="J11" s="382">
        <f>+'[2]ALP 04-99'!L1383</f>
        <v>0</v>
      </c>
      <c r="K11" s="382">
        <f>+'[2]ALP 04-99'!M1383</f>
        <v>0</v>
      </c>
      <c r="L11" s="382">
        <f>+'[2]ALP 04-99'!N1383</f>
        <v>0</v>
      </c>
      <c r="M11" s="382">
        <f>+'[2]ALP 04-99'!O1383</f>
        <v>0</v>
      </c>
      <c r="N11" s="382">
        <f>+'[2]ALP 04-99'!P1383</f>
        <v>0</v>
      </c>
    </row>
    <row r="12" spans="1:15" ht="13" customHeight="1">
      <c r="A12" s="158" t="s">
        <v>24</v>
      </c>
      <c r="B12" s="854">
        <f t="shared" si="0"/>
        <v>43.977822750000001</v>
      </c>
      <c r="C12" s="382">
        <f>+'[2]ALP 04-99'!E1386</f>
        <v>0.83938950000000001</v>
      </c>
      <c r="D12" s="382">
        <f>+'[2]ALP 04-99'!F1386</f>
        <v>0</v>
      </c>
      <c r="E12" s="382">
        <f>+'[2]ALP 04-99'!G1386</f>
        <v>0</v>
      </c>
      <c r="F12" s="382">
        <f>+'[2]ALP 04-99'!H1386</f>
        <v>2.6615834999999999</v>
      </c>
      <c r="G12" s="382">
        <f>+'[2]ALP 04-99'!I1386</f>
        <v>8.5780777500000021</v>
      </c>
      <c r="H12" s="382">
        <f>+'[2]ALP 04-99'!J1386</f>
        <v>5.7616020000000008</v>
      </c>
      <c r="I12" s="382">
        <f>+'[2]ALP 04-99'!K1386</f>
        <v>10.036799999999999</v>
      </c>
      <c r="J12" s="382">
        <f>+'[2]ALP 04-99'!L1386</f>
        <v>7.1318700000000002</v>
      </c>
      <c r="K12" s="382">
        <f>+'[2]ALP 04-99'!M1386</f>
        <v>3.3255000000000003</v>
      </c>
      <c r="L12" s="382">
        <f>+'[2]ALP 04-99'!N1386</f>
        <v>1.0219499999999999</v>
      </c>
      <c r="M12" s="382">
        <f>+'[2]ALP 04-99'!O1386</f>
        <v>1.2237750000000001</v>
      </c>
      <c r="N12" s="382">
        <f>+'[2]ALP 04-99'!P1386</f>
        <v>3.3972750000000005</v>
      </c>
    </row>
    <row r="13" spans="1:15" ht="13" customHeight="1">
      <c r="A13" s="158" t="s">
        <v>25</v>
      </c>
      <c r="B13" s="854">
        <f t="shared" si="0"/>
        <v>0</v>
      </c>
      <c r="C13" s="382">
        <f>+'[2]ALP 04-99'!E1389</f>
        <v>0</v>
      </c>
      <c r="D13" s="382">
        <f>+'[2]ALP 04-99'!F1389</f>
        <v>0</v>
      </c>
      <c r="E13" s="382">
        <f>+'[2]ALP 04-99'!G1389</f>
        <v>0</v>
      </c>
      <c r="F13" s="382">
        <f>+'[2]ALP 04-99'!H1389</f>
        <v>0</v>
      </c>
      <c r="G13" s="382">
        <f>+'[2]ALP 04-99'!I1389</f>
        <v>0</v>
      </c>
      <c r="H13" s="382">
        <f>+'[2]ALP 04-99'!J1389</f>
        <v>0</v>
      </c>
      <c r="I13" s="382">
        <f>+'[2]ALP 04-99'!K1389</f>
        <v>0</v>
      </c>
      <c r="J13" s="382">
        <f>+'[2]ALP 04-99'!L1389</f>
        <v>0</v>
      </c>
      <c r="K13" s="382">
        <f>+'[2]ALP 04-99'!M1389</f>
        <v>0</v>
      </c>
      <c r="L13" s="382">
        <f>+'[2]ALP 04-99'!N1389</f>
        <v>0</v>
      </c>
      <c r="M13" s="382">
        <f>+'[2]ALP 04-99'!O1389</f>
        <v>0</v>
      </c>
      <c r="N13" s="382">
        <f>+'[2]ALP 04-99'!P1389</f>
        <v>0</v>
      </c>
    </row>
    <row r="14" spans="1:15" ht="13" customHeight="1">
      <c r="A14" s="246" t="s">
        <v>97</v>
      </c>
      <c r="B14" s="854">
        <f t="shared" si="0"/>
        <v>0</v>
      </c>
      <c r="C14" s="382">
        <f>+'[2]ALP 04-99'!E1392</f>
        <v>0</v>
      </c>
      <c r="D14" s="382">
        <f>+'[2]ALP 04-99'!F1392</f>
        <v>0</v>
      </c>
      <c r="E14" s="382">
        <f>+'[2]ALP 04-99'!G1392</f>
        <v>0</v>
      </c>
      <c r="F14" s="382">
        <f>+'[2]ALP 04-99'!H1392</f>
        <v>0</v>
      </c>
      <c r="G14" s="382">
        <f>+'[2]ALP 04-99'!I1392</f>
        <v>0</v>
      </c>
      <c r="H14" s="382">
        <f>+'[2]ALP 04-99'!J1392</f>
        <v>0</v>
      </c>
      <c r="I14" s="382">
        <f>+'[2]ALP 04-99'!K1392</f>
        <v>0</v>
      </c>
      <c r="J14" s="382">
        <f>+'[2]ALP 04-99'!L1392</f>
        <v>0</v>
      </c>
      <c r="K14" s="382">
        <f>+'[2]ALP 04-99'!M1392</f>
        <v>0</v>
      </c>
      <c r="L14" s="382">
        <f>+'[2]ALP 04-99'!N1392</f>
        <v>0</v>
      </c>
      <c r="M14" s="382">
        <f>+'[2]ALP 04-99'!O1392</f>
        <v>0</v>
      </c>
      <c r="N14" s="382">
        <f>+'[2]ALP 04-99'!P1392</f>
        <v>0</v>
      </c>
    </row>
    <row r="15" spans="1:15" ht="13" customHeight="1">
      <c r="A15" s="246" t="s">
        <v>98</v>
      </c>
      <c r="B15" s="854">
        <f t="shared" si="0"/>
        <v>0</v>
      </c>
      <c r="C15" s="382">
        <f>+'[2]ALP 04-99'!E1395</f>
        <v>0</v>
      </c>
      <c r="D15" s="382">
        <f>+'[2]ALP 04-99'!F1395</f>
        <v>0</v>
      </c>
      <c r="E15" s="382">
        <f>+'[2]ALP 04-99'!G1395</f>
        <v>0</v>
      </c>
      <c r="F15" s="382">
        <f>+'[2]ALP 04-99'!H1395</f>
        <v>0</v>
      </c>
      <c r="G15" s="382">
        <f>+'[2]ALP 04-99'!I1395</f>
        <v>0</v>
      </c>
      <c r="H15" s="382">
        <f>+'[2]ALP 04-99'!J1395</f>
        <v>0</v>
      </c>
      <c r="I15" s="382">
        <f>+'[2]ALP 04-99'!K1395</f>
        <v>0</v>
      </c>
      <c r="J15" s="382">
        <f>+'[2]ALP 04-99'!L1395</f>
        <v>0</v>
      </c>
      <c r="K15" s="382">
        <f>+'[2]ALP 04-99'!M1395</f>
        <v>0</v>
      </c>
      <c r="L15" s="382">
        <f>+'[2]ALP 04-99'!N1395</f>
        <v>0</v>
      </c>
      <c r="M15" s="382">
        <f>+'[2]ALP 04-99'!O1395</f>
        <v>0</v>
      </c>
      <c r="N15" s="382">
        <f>+'[2]ALP 04-99'!P1395</f>
        <v>0</v>
      </c>
    </row>
    <row r="16" spans="1:15" ht="13" customHeight="1">
      <c r="A16" s="246" t="s">
        <v>99</v>
      </c>
      <c r="B16" s="854">
        <f t="shared" si="0"/>
        <v>0</v>
      </c>
      <c r="C16" s="382">
        <f>+'[2]ALP 04-99'!E1398</f>
        <v>0</v>
      </c>
      <c r="D16" s="382">
        <f>+'[2]ALP 04-99'!F1398</f>
        <v>0</v>
      </c>
      <c r="E16" s="382">
        <f>+'[2]ALP 04-99'!G1398</f>
        <v>0</v>
      </c>
      <c r="F16" s="382">
        <f>+'[2]ALP 04-99'!H1398</f>
        <v>0</v>
      </c>
      <c r="G16" s="382">
        <f>+'[2]ALP 04-99'!I1398</f>
        <v>0</v>
      </c>
      <c r="H16" s="382">
        <f>+'[2]ALP 04-99'!J1398</f>
        <v>0</v>
      </c>
      <c r="I16" s="382">
        <f>+'[2]ALP 04-99'!K1398</f>
        <v>0</v>
      </c>
      <c r="J16" s="382">
        <f>+'[2]ALP 04-99'!L1398</f>
        <v>0</v>
      </c>
      <c r="K16" s="382">
        <f>+'[2]ALP 04-99'!M1398</f>
        <v>0</v>
      </c>
      <c r="L16" s="382">
        <f>+'[2]ALP 04-99'!N1398</f>
        <v>0</v>
      </c>
      <c r="M16" s="382">
        <f>+'[2]ALP 04-99'!O1398</f>
        <v>0</v>
      </c>
      <c r="N16" s="382">
        <f>+'[2]ALP 04-99'!P1398</f>
        <v>0</v>
      </c>
    </row>
    <row r="17" spans="1:14" ht="13" customHeight="1">
      <c r="A17" s="245" t="s">
        <v>29</v>
      </c>
      <c r="B17" s="854">
        <f t="shared" si="0"/>
        <v>0</v>
      </c>
      <c r="C17" s="382">
        <f>+'[2]ALP 04-99'!E1401</f>
        <v>0</v>
      </c>
      <c r="D17" s="382">
        <f>+'[2]ALP 04-99'!F1401</f>
        <v>0</v>
      </c>
      <c r="E17" s="382">
        <f>+'[2]ALP 04-99'!G1401</f>
        <v>0</v>
      </c>
      <c r="F17" s="382">
        <f>+'[2]ALP 04-99'!H1401</f>
        <v>0</v>
      </c>
      <c r="G17" s="382">
        <f>+'[2]ALP 04-99'!I1401</f>
        <v>0</v>
      </c>
      <c r="H17" s="382">
        <f>+'[2]ALP 04-99'!J1401</f>
        <v>0</v>
      </c>
      <c r="I17" s="382">
        <f>+'[2]ALP 04-99'!K1401</f>
        <v>0</v>
      </c>
      <c r="J17" s="382">
        <f>+'[2]ALP 04-99'!L1401</f>
        <v>0</v>
      </c>
      <c r="K17" s="382">
        <f>+'[2]ALP 04-99'!M1401</f>
        <v>0</v>
      </c>
      <c r="L17" s="382">
        <f>+'[2]ALP 04-99'!N1401</f>
        <v>0</v>
      </c>
      <c r="M17" s="382">
        <f>+'[2]ALP 04-99'!O1401</f>
        <v>0</v>
      </c>
      <c r="N17" s="382">
        <f>+'[2]ALP 04-99'!P1401</f>
        <v>0</v>
      </c>
    </row>
    <row r="18" spans="1:14" ht="13" customHeight="1">
      <c r="A18" s="158" t="s">
        <v>30</v>
      </c>
      <c r="B18" s="854">
        <f t="shared" si="0"/>
        <v>12.359735315677536</v>
      </c>
      <c r="C18" s="382">
        <f>+'[2]ALP 04-99'!E1404</f>
        <v>1.0231005900000001</v>
      </c>
      <c r="D18" s="382">
        <f>+'[2]ALP 04-99'!F1404</f>
        <v>1.1234</v>
      </c>
      <c r="E18" s="648">
        <v>0.97899999999999998</v>
      </c>
      <c r="F18" s="382">
        <f>+'[2]ALP 04-99'!H1404</f>
        <v>0.92802599999999991</v>
      </c>
      <c r="G18" s="382">
        <f>+'[2]ALP 04-99'!I1404</f>
        <v>0.92400000000000004</v>
      </c>
      <c r="H18" s="382">
        <f>+'[2]ALP 04-99'!J1404</f>
        <v>0.921885386060604</v>
      </c>
      <c r="I18" s="382">
        <f>+'[2]ALP 04-99'!K1404</f>
        <v>0.98093190000000008</v>
      </c>
      <c r="J18" s="382">
        <f>+'[2]ALP 04-99'!L1404</f>
        <v>1.1661937500000001</v>
      </c>
      <c r="K18" s="382">
        <f>+'[2]ALP 04-99'!M1404</f>
        <v>1.135830967741934</v>
      </c>
      <c r="L18" s="382">
        <f>+'[2]ALP 04-99'!N1404</f>
        <v>1.0343437499999999</v>
      </c>
      <c r="M18" s="382">
        <f>+'[2]ALP 04-99'!O1404</f>
        <v>1.005976021875</v>
      </c>
      <c r="N18" s="382">
        <f>+'[2]ALP 04-99'!P1404</f>
        <v>1.13704695</v>
      </c>
    </row>
    <row r="19" spans="1:14" ht="13" customHeight="1">
      <c r="A19" s="158" t="s">
        <v>31</v>
      </c>
      <c r="B19" s="854">
        <f t="shared" si="0"/>
        <v>88.689019999999985</v>
      </c>
      <c r="C19" s="382">
        <f>+'[2]ALP 04-99'!E1407</f>
        <v>5.9138999999999999</v>
      </c>
      <c r="D19" s="382">
        <f>+'[2]ALP 04-99'!F1407</f>
        <v>6.6690000000000005</v>
      </c>
      <c r="E19" s="382">
        <f>+'[2]ALP 04-99'!G1407</f>
        <v>6.4458000000000002</v>
      </c>
      <c r="F19" s="382">
        <f>+'[2]ALP 04-99'!H1407</f>
        <v>8.5257449999999988</v>
      </c>
      <c r="G19" s="382">
        <f>+'[2]ALP 04-99'!I1407</f>
        <v>5.6772</v>
      </c>
      <c r="H19" s="382">
        <f>+'[2]ALP 04-99'!J1407</f>
        <v>8.1895500000000006</v>
      </c>
      <c r="I19" s="382">
        <f>+'[2]ALP 04-99'!K1407</f>
        <v>8.1895500000000006</v>
      </c>
      <c r="J19" s="382">
        <f>+'[2]ALP 04-99'!L1407</f>
        <v>9.7467300000000012</v>
      </c>
      <c r="K19" s="382">
        <f>+'[2]ALP 04-99'!M1407</f>
        <v>8.1274499999999996</v>
      </c>
      <c r="L19" s="382">
        <f>+'[2]ALP 04-99'!N1407</f>
        <v>9.0090000000000003</v>
      </c>
      <c r="M19" s="382">
        <f>+'[2]ALP 04-99'!O1407</f>
        <v>6.3637449999999998</v>
      </c>
      <c r="N19" s="382">
        <f>+'[2]ALP 04-99'!P1407</f>
        <v>5.8313499999999996</v>
      </c>
    </row>
    <row r="20" spans="1:14" ht="13" customHeight="1">
      <c r="A20" s="245" t="s">
        <v>32</v>
      </c>
      <c r="B20" s="854">
        <f t="shared" si="0"/>
        <v>0</v>
      </c>
      <c r="C20" s="382">
        <f>+'[2]ALP 04-99'!E1410</f>
        <v>0</v>
      </c>
      <c r="D20" s="382">
        <f>+'[2]ALP 04-99'!F1410</f>
        <v>0</v>
      </c>
      <c r="E20" s="382">
        <f>+'[2]ALP 04-99'!G1410</f>
        <v>0</v>
      </c>
      <c r="F20" s="382">
        <f>+'[2]ALP 04-99'!H1410</f>
        <v>0</v>
      </c>
      <c r="G20" s="382">
        <f>+'[2]ALP 04-99'!I1410</f>
        <v>0</v>
      </c>
      <c r="H20" s="382">
        <f>+'[2]ALP 04-99'!J1410</f>
        <v>0</v>
      </c>
      <c r="I20" s="382">
        <f>+'[2]ALP 04-99'!K1410</f>
        <v>0</v>
      </c>
      <c r="J20" s="382">
        <f>+'[2]ALP 04-99'!L1410</f>
        <v>0</v>
      </c>
      <c r="K20" s="382">
        <f>+'[2]ALP 04-99'!M1410</f>
        <v>0</v>
      </c>
      <c r="L20" s="382">
        <f>+'[2]ALP 04-99'!N1410</f>
        <v>0</v>
      </c>
      <c r="M20" s="382">
        <f>+'[2]ALP 04-99'!O1410</f>
        <v>0</v>
      </c>
      <c r="N20" s="382">
        <f>+'[2]ALP 04-99'!P1410</f>
        <v>0</v>
      </c>
    </row>
    <row r="21" spans="1:14" ht="13" customHeight="1">
      <c r="A21" s="245" t="s">
        <v>33</v>
      </c>
      <c r="B21" s="854">
        <f t="shared" si="0"/>
        <v>42.666525</v>
      </c>
      <c r="C21" s="382">
        <f>+'[2]ALP 04-99'!E1413</f>
        <v>3.0199499999999997</v>
      </c>
      <c r="D21" s="382">
        <f>+'[2]ALP 04-99'!F1413</f>
        <v>2.9155500000000001</v>
      </c>
      <c r="E21" s="382">
        <f>+'[2]ALP 04-99'!G1413</f>
        <v>3.0838500000000004</v>
      </c>
      <c r="F21" s="382">
        <f>+'[2]ALP 04-99'!H1413</f>
        <v>3.0145500000000007</v>
      </c>
      <c r="G21" s="382">
        <f>+'[2]ALP 04-99'!I1413</f>
        <v>3.5851499999999992</v>
      </c>
      <c r="H21" s="382">
        <f>+'[2]ALP 04-99'!J1413</f>
        <v>3.4326000000000003</v>
      </c>
      <c r="I21" s="382">
        <f>+'[2]ALP 04-99'!K1413</f>
        <v>4.0259250000000009</v>
      </c>
      <c r="J21" s="382">
        <f>+'[2]ALP 04-99'!L1413</f>
        <v>4.4131499999999999</v>
      </c>
      <c r="K21" s="382">
        <f>+'[2]ALP 04-99'!M1413</f>
        <v>3.9348000000000001</v>
      </c>
      <c r="L21" s="382">
        <f>+'[2]ALP 04-99'!N1413</f>
        <v>3.4272000000000009</v>
      </c>
      <c r="M21" s="382">
        <f>+'[2]ALP 04-99'!O1413</f>
        <v>3.7152000000000012</v>
      </c>
      <c r="N21" s="382">
        <f>+'[2]ALP 04-99'!P1413</f>
        <v>4.0985999999999994</v>
      </c>
    </row>
    <row r="22" spans="1:14" ht="13" customHeight="1">
      <c r="A22" s="245" t="s">
        <v>34</v>
      </c>
      <c r="B22" s="854">
        <f t="shared" si="0"/>
        <v>404.74612350000001</v>
      </c>
      <c r="C22" s="382">
        <f>+'[2]ALP 04-99'!E1416</f>
        <v>20.539557000000002</v>
      </c>
      <c r="D22" s="382">
        <f>+'[2]ALP 04-99'!F1416</f>
        <v>22.5216405</v>
      </c>
      <c r="E22" s="382">
        <f>+'[2]ALP 04-99'!G1416</f>
        <v>29.189155500000002</v>
      </c>
      <c r="F22" s="382">
        <f>+'[2]ALP 04-99'!H1416</f>
        <v>39.409357500000006</v>
      </c>
      <c r="G22" s="382">
        <f>+'[2]ALP 04-99'!I1416</f>
        <v>40.274865000000005</v>
      </c>
      <c r="H22" s="382">
        <f>+'[2]ALP 04-99'!J1416</f>
        <v>45.660257999999999</v>
      </c>
      <c r="I22" s="382">
        <f>+'[2]ALP 04-99'!K1416</f>
        <v>48.315523499999998</v>
      </c>
      <c r="J22" s="382">
        <f>+'[2]ALP 04-99'!L1416</f>
        <v>34.562754000000005</v>
      </c>
      <c r="K22" s="382">
        <f>+'[2]ALP 04-99'!M1416</f>
        <v>20.772247500000002</v>
      </c>
      <c r="L22" s="382">
        <f>+'[2]ALP 04-99'!N1416</f>
        <v>23.271011999999995</v>
      </c>
      <c r="M22" s="382">
        <f>+'[2]ALP 04-99'!O1416</f>
        <v>32.732572500000003</v>
      </c>
      <c r="N22" s="382">
        <f>+'[2]ALP 04-99'!P1416</f>
        <v>47.497180499999992</v>
      </c>
    </row>
    <row r="23" spans="1:14" ht="13" customHeight="1">
      <c r="A23" s="245" t="s">
        <v>35</v>
      </c>
      <c r="B23" s="854">
        <f t="shared" si="0"/>
        <v>289.99305000000004</v>
      </c>
      <c r="C23" s="382">
        <f>+'[2]ALP 04-99'!E1419</f>
        <v>23.791049999999995</v>
      </c>
      <c r="D23" s="382">
        <f>+'[2]ALP 04-99'!F1419</f>
        <v>25.24635</v>
      </c>
      <c r="E23" s="382">
        <f>+'[2]ALP 04-99'!G1419</f>
        <v>23.298300000000008</v>
      </c>
      <c r="F23" s="382">
        <f>+'[2]ALP 04-99'!H1419</f>
        <v>22.020300000000002</v>
      </c>
      <c r="G23" s="382">
        <f>+'[2]ALP 04-99'!I1419</f>
        <v>23.091300000000004</v>
      </c>
      <c r="H23" s="382">
        <f>+'[2]ALP 04-99'!J1419</f>
        <v>25.477650000000001</v>
      </c>
      <c r="I23" s="382">
        <f>+'[2]ALP 04-99'!K1419</f>
        <v>25.368299999999998</v>
      </c>
      <c r="J23" s="382">
        <f>+'[2]ALP 04-99'!L1419</f>
        <v>25.1433</v>
      </c>
      <c r="K23" s="382">
        <f>+'[2]ALP 04-99'!M1419</f>
        <v>24.808499999999992</v>
      </c>
      <c r="L23" s="382">
        <f>+'[2]ALP 04-99'!N1419</f>
        <v>22.302449999999993</v>
      </c>
      <c r="M23" s="382">
        <f>+'[2]ALP 04-99'!O1419</f>
        <v>23.730299999999996</v>
      </c>
      <c r="N23" s="382">
        <f>+'[2]ALP 04-99'!P1419</f>
        <v>25.715249999999997</v>
      </c>
    </row>
    <row r="24" spans="1:14" ht="13" customHeight="1">
      <c r="A24" s="245" t="s">
        <v>36</v>
      </c>
      <c r="B24" s="854">
        <f t="shared" si="0"/>
        <v>525.63521000000014</v>
      </c>
      <c r="C24" s="382">
        <f>+'[2]ALP 04-99'!E1422</f>
        <v>41.562399999999997</v>
      </c>
      <c r="D24" s="382">
        <f>+'[2]ALP 04-99'!F1422</f>
        <v>39.3658</v>
      </c>
      <c r="E24" s="382">
        <f>+'[2]ALP 04-99'!G1422</f>
        <v>39.847000000000001</v>
      </c>
      <c r="F24" s="382">
        <f>+'[2]ALP 04-99'!H1422</f>
        <v>38.8476</v>
      </c>
      <c r="G24" s="382">
        <f>+'[2]ALP 04-99'!I1422</f>
        <v>50.783999999999999</v>
      </c>
      <c r="H24" s="382">
        <f>+'[2]ALP 04-99'!J1422</f>
        <v>51.4679</v>
      </c>
      <c r="I24" s="382">
        <f>+'[2]ALP 04-99'!K1422</f>
        <v>40.364699999999999</v>
      </c>
      <c r="J24" s="382">
        <f>+'[2]ALP 04-99'!L1422</f>
        <v>44.236710000000002</v>
      </c>
      <c r="K24" s="382">
        <f>+'[2]ALP 04-99'!M1422</f>
        <v>48.389499999999998</v>
      </c>
      <c r="L24" s="382">
        <f>+'[2]ALP 04-99'!N1422</f>
        <v>44.367199999999997</v>
      </c>
      <c r="M24" s="382">
        <f>+'[2]ALP 04-99'!O1422</f>
        <v>42.3414</v>
      </c>
      <c r="N24" s="382">
        <f>+'[2]ALP 04-99'!P1422</f>
        <v>44.061</v>
      </c>
    </row>
    <row r="25" spans="1:14" ht="13" customHeight="1">
      <c r="A25" s="158" t="s">
        <v>37</v>
      </c>
      <c r="B25" s="854">
        <f t="shared" si="0"/>
        <v>1067.4586999999999</v>
      </c>
      <c r="C25" s="382">
        <f>+'[2]ALP 04-99'!E1425</f>
        <v>87.834599999999995</v>
      </c>
      <c r="D25" s="382">
        <f>+'[2]ALP 04-99'!F1425</f>
        <v>92.557500000000005</v>
      </c>
      <c r="E25" s="382">
        <f>+'[2]ALP 04-99'!G1425</f>
        <v>95.889200000000002</v>
      </c>
      <c r="F25" s="382">
        <f>+'[2]ALP 04-99'!H1425</f>
        <v>88.630700000000004</v>
      </c>
      <c r="G25" s="382">
        <f>+'[2]ALP 04-99'!I1425</f>
        <v>85.55</v>
      </c>
      <c r="H25" s="382">
        <f>+'[2]ALP 04-99'!J1425</f>
        <v>88.225000000000009</v>
      </c>
      <c r="I25" s="382">
        <f>+'[2]ALP 04-99'!K1425</f>
        <v>87.924999999999997</v>
      </c>
      <c r="J25" s="382">
        <f>+'[2]ALP 04-99'!L1425</f>
        <v>89.182299999999984</v>
      </c>
      <c r="K25" s="382">
        <f>+'[2]ALP 04-99'!M1425</f>
        <v>89.009099999999989</v>
      </c>
      <c r="L25" s="382">
        <f>+'[2]ALP 04-99'!N1425</f>
        <v>87.686999999999998</v>
      </c>
      <c r="M25" s="382">
        <f>+'[2]ALP 04-99'!O1425</f>
        <v>86.847799999999992</v>
      </c>
      <c r="N25" s="382">
        <f>+'[2]ALP 04-99'!P1425</f>
        <v>88.120500000000021</v>
      </c>
    </row>
    <row r="26" spans="1:14" ht="13" customHeight="1">
      <c r="A26" s="245" t="s">
        <v>38</v>
      </c>
      <c r="B26" s="854">
        <f t="shared" si="0"/>
        <v>130.299194</v>
      </c>
      <c r="C26" s="382">
        <f>+'[2]ALP 04-99'!E1428</f>
        <v>8.5850000000000009</v>
      </c>
      <c r="D26" s="382">
        <f>+'[2]ALP 04-99'!F1428</f>
        <v>9.6196000000000002</v>
      </c>
      <c r="E26" s="382">
        <f>+'[2]ALP 04-99'!G1428</f>
        <v>9.4024999999999999</v>
      </c>
      <c r="F26" s="382">
        <f>+'[2]ALP 04-99'!H1428</f>
        <v>8.9866740000000007</v>
      </c>
      <c r="G26" s="382">
        <f>+'[2]ALP 04-99'!I1428</f>
        <v>10.723800000000001</v>
      </c>
      <c r="H26" s="382">
        <f>+'[2]ALP 04-99'!J1428</f>
        <v>10.141</v>
      </c>
      <c r="I26" s="382">
        <f>+'[2]ALP 04-99'!K1428</f>
        <v>10.508100000000001</v>
      </c>
      <c r="J26" s="382">
        <f>+'[2]ALP 04-99'!L1428</f>
        <v>11.488050000000001</v>
      </c>
      <c r="K26" s="382">
        <f>+'[2]ALP 04-99'!M1428</f>
        <v>12.482250000000001</v>
      </c>
      <c r="L26" s="382">
        <f>+'[2]ALP 04-99'!N1428</f>
        <v>12.012320000000001</v>
      </c>
      <c r="M26" s="382">
        <f>+'[2]ALP 04-99'!O1428</f>
        <v>11.0962</v>
      </c>
      <c r="N26" s="382">
        <f>+'[2]ALP 04-99'!P1428</f>
        <v>15.2537</v>
      </c>
    </row>
    <row r="27" spans="1:14" ht="13" customHeight="1">
      <c r="A27" s="245" t="s">
        <v>39</v>
      </c>
      <c r="B27" s="854">
        <f t="shared" si="0"/>
        <v>244.81125000000003</v>
      </c>
      <c r="C27" s="382">
        <f>+'[2]ALP 04-99'!E1431</f>
        <v>17.986499999999999</v>
      </c>
      <c r="D27" s="382">
        <f>+'[2]ALP 04-99'!F1431</f>
        <v>17.541</v>
      </c>
      <c r="E27" s="382">
        <f>+'[2]ALP 04-99'!G1431</f>
        <v>15.448500000000003</v>
      </c>
      <c r="F27" s="382">
        <f>+'[2]ALP 04-99'!H1431</f>
        <v>17.705249999999999</v>
      </c>
      <c r="G27" s="382">
        <f>+'[2]ALP 04-99'!I1431</f>
        <v>20.326500000000003</v>
      </c>
      <c r="H27" s="382">
        <f>+'[2]ALP 04-99'!J1431</f>
        <v>23.417999999999999</v>
      </c>
      <c r="I27" s="382">
        <f>+'[2]ALP 04-99'!K1431</f>
        <v>24.439500000000002</v>
      </c>
      <c r="J27" s="382">
        <f>+'[2]ALP 04-99'!L1431</f>
        <v>24.614999999999998</v>
      </c>
      <c r="K27" s="382">
        <f>+'[2]ALP 04-99'!M1431</f>
        <v>22.256999999999998</v>
      </c>
      <c r="L27" s="382">
        <f>+'[2]ALP 04-99'!N1431</f>
        <v>19.242000000000004</v>
      </c>
      <c r="M27" s="382">
        <f>+'[2]ALP 04-99'!O1431</f>
        <v>20.209499999999998</v>
      </c>
      <c r="N27" s="382">
        <f>+'[2]ALP 04-99'!P1431</f>
        <v>21.622500000000002</v>
      </c>
    </row>
    <row r="28" spans="1:14" ht="13" customHeight="1">
      <c r="A28" s="245" t="s">
        <v>40</v>
      </c>
      <c r="B28" s="854">
        <f t="shared" si="0"/>
        <v>804.46028500000011</v>
      </c>
      <c r="C28" s="382">
        <f>+'[2]ALP 04-99'!E1434</f>
        <v>66.692700000000002</v>
      </c>
      <c r="D28" s="382">
        <f>+'[2]ALP 04-99'!F1434</f>
        <v>61.178400000000003</v>
      </c>
      <c r="E28" s="382">
        <f>+'[2]ALP 04-99'!G1434</f>
        <v>62.590950000000007</v>
      </c>
      <c r="F28" s="382">
        <f>+'[2]ALP 04-99'!H1434</f>
        <v>72.859049999999996</v>
      </c>
      <c r="G28" s="382">
        <f>+'[2]ALP 04-99'!I1434</f>
        <v>84.572100000000006</v>
      </c>
      <c r="H28" s="382">
        <f>+'[2]ALP 04-99'!J1434</f>
        <v>74.701350000000005</v>
      </c>
      <c r="I28" s="382">
        <f>+'[2]ALP 04-99'!K1434</f>
        <v>71.838989999999995</v>
      </c>
      <c r="J28" s="382">
        <f>+'[2]ALP 04-99'!L1434</f>
        <v>68.524650000000008</v>
      </c>
      <c r="K28" s="382">
        <f>+'[2]ALP 04-99'!M1434</f>
        <v>53.827200000000005</v>
      </c>
      <c r="L28" s="382">
        <f>+'[2]ALP 04-99'!N1434</f>
        <v>56.284200000000006</v>
      </c>
      <c r="M28" s="382">
        <f>+'[2]ALP 04-99'!O1434</f>
        <v>63.672895000000004</v>
      </c>
      <c r="N28" s="382">
        <f>+'[2]ALP 04-99'!P1434</f>
        <v>67.717799999999997</v>
      </c>
    </row>
    <row r="29" spans="1:14" ht="13" customHeight="1">
      <c r="A29" s="158" t="s">
        <v>41</v>
      </c>
      <c r="B29" s="854">
        <f t="shared" si="0"/>
        <v>540.48814700000003</v>
      </c>
      <c r="C29" s="382">
        <f>+'[2]ALP 04-99'!E1437</f>
        <v>45.6126</v>
      </c>
      <c r="D29" s="382">
        <f>+'[2]ALP 04-99'!F1437</f>
        <v>48.860169999999997</v>
      </c>
      <c r="E29" s="382">
        <f>+'[2]ALP 04-99'!G1437</f>
        <v>51.454009999999997</v>
      </c>
      <c r="F29" s="382">
        <f>+'[2]ALP 04-99'!H1437</f>
        <v>45.115600000000001</v>
      </c>
      <c r="G29" s="382">
        <f>+'[2]ALP 04-99'!I1437</f>
        <v>44.151167000000001</v>
      </c>
      <c r="H29" s="382">
        <f>+'[2]ALP 04-99'!J1437</f>
        <v>43.907600000000002</v>
      </c>
      <c r="I29" s="382">
        <f>+'[2]ALP 04-99'!K1437</f>
        <v>44.313130000000001</v>
      </c>
      <c r="J29" s="382">
        <f>+'[2]ALP 04-99'!L1437</f>
        <v>45.570410000000003</v>
      </c>
      <c r="K29" s="382">
        <f>+'[2]ALP 04-99'!M1437</f>
        <v>43.45682</v>
      </c>
      <c r="L29" s="382">
        <f>+'[2]ALP 04-99'!N1437</f>
        <v>42.6218</v>
      </c>
      <c r="M29" s="382">
        <f>+'[2]ALP 04-99'!O1437</f>
        <v>42.308039999999998</v>
      </c>
      <c r="N29" s="382">
        <f>+'[2]ALP 04-99'!P1437</f>
        <v>43.116799999999998</v>
      </c>
    </row>
    <row r="30" spans="1:14" ht="13" customHeight="1">
      <c r="A30" s="246" t="s">
        <v>100</v>
      </c>
      <c r="B30" s="854">
        <f t="shared" si="0"/>
        <v>371.23065699999995</v>
      </c>
      <c r="C30" s="382">
        <f>+'[2]ALP 04-99'!E1440</f>
        <v>28.456</v>
      </c>
      <c r="D30" s="382">
        <f>+'[2]ALP 04-99'!F1440</f>
        <v>32.62547</v>
      </c>
      <c r="E30" s="382">
        <f>+'[2]ALP 04-99'!G1440</f>
        <v>34.74</v>
      </c>
      <c r="F30" s="382">
        <f>+'[2]ALP 04-99'!H1440</f>
        <v>29.4678</v>
      </c>
      <c r="G30" s="382">
        <f>+'[2]ALP 04-99'!I1440</f>
        <v>29.014697000000002</v>
      </c>
      <c r="H30" s="382">
        <f>+'[2]ALP 04-99'!J1440</f>
        <v>29.141200000000001</v>
      </c>
      <c r="I30" s="382">
        <f>+'[2]ALP 04-99'!K1440</f>
        <v>29.167000000000002</v>
      </c>
      <c r="J30" s="382">
        <f>+'[2]ALP 04-99'!L1440</f>
        <v>30.4328</v>
      </c>
      <c r="K30" s="382">
        <f>+'[2]ALP 04-99'!M1440</f>
        <v>28.867419999999999</v>
      </c>
      <c r="L30" s="382">
        <f>+'[2]ALP 04-99'!N1440</f>
        <v>28.643699999999999</v>
      </c>
      <c r="M30" s="382">
        <f>+'[2]ALP 04-99'!O1440</f>
        <v>34.204569999999997</v>
      </c>
      <c r="N30" s="382">
        <f>+'[2]ALP 04-99'!P1440</f>
        <v>36.47</v>
      </c>
    </row>
    <row r="31" spans="1:14" ht="13" customHeight="1">
      <c r="A31" s="246" t="s">
        <v>101</v>
      </c>
      <c r="B31" s="854">
        <f t="shared" si="0"/>
        <v>169.25749000000002</v>
      </c>
      <c r="C31" s="382">
        <f>+'[2]ALP 04-99'!E1443</f>
        <v>17.156600000000001</v>
      </c>
      <c r="D31" s="382">
        <f>+'[2]ALP 04-99'!F1443</f>
        <v>16.2347</v>
      </c>
      <c r="E31" s="382">
        <f>+'[2]ALP 04-99'!G1443</f>
        <v>16.714009999999998</v>
      </c>
      <c r="F31" s="382">
        <f>+'[2]ALP 04-99'!H1443</f>
        <v>15.6478</v>
      </c>
      <c r="G31" s="382">
        <f>+'[2]ALP 04-99'!I1443</f>
        <v>15.136469999999999</v>
      </c>
      <c r="H31" s="382">
        <f>+'[2]ALP 04-99'!J1443</f>
        <v>14.766400000000001</v>
      </c>
      <c r="I31" s="382">
        <f>+'[2]ALP 04-99'!K1443</f>
        <v>15.146129999999999</v>
      </c>
      <c r="J31" s="382">
        <f>+'[2]ALP 04-99'!L1443</f>
        <v>15.13761</v>
      </c>
      <c r="K31" s="382">
        <f>+'[2]ALP 04-99'!M1443</f>
        <v>14.589399999999999</v>
      </c>
      <c r="L31" s="382">
        <f>+'[2]ALP 04-99'!N1443</f>
        <v>13.9781</v>
      </c>
      <c r="M31" s="382">
        <f>+'[2]ALP 04-99'!O1443</f>
        <v>8.1034699999999997</v>
      </c>
      <c r="N31" s="382">
        <f>+'[2]ALP 04-99'!P1443</f>
        <v>6.6467999999999998</v>
      </c>
    </row>
    <row r="32" spans="1:14" ht="13" customHeight="1">
      <c r="A32" s="245" t="s">
        <v>44</v>
      </c>
      <c r="B32" s="854">
        <f t="shared" si="0"/>
        <v>2544.5335499999997</v>
      </c>
      <c r="C32" s="382">
        <f>+'[2]ALP 04-99'!E1446</f>
        <v>177.72165000000004</v>
      </c>
      <c r="D32" s="382">
        <f>+'[2]ALP 04-99'!F1446</f>
        <v>200.01510000000002</v>
      </c>
      <c r="E32" s="382">
        <f>+'[2]ALP 04-99'!G1446</f>
        <v>213.19560000000001</v>
      </c>
      <c r="F32" s="382">
        <f>+'[2]ALP 04-99'!H1446</f>
        <v>227.41650000000004</v>
      </c>
      <c r="G32" s="382">
        <f>+'[2]ALP 04-99'!I1446</f>
        <v>239.37839999999994</v>
      </c>
      <c r="H32" s="382">
        <f>+'[2]ALP 04-99'!J1446</f>
        <v>252.03779999999992</v>
      </c>
      <c r="I32" s="382">
        <f>+'[2]ALP 04-99'!K1446</f>
        <v>242.83169999999998</v>
      </c>
      <c r="J32" s="382">
        <f>+'[2]ALP 04-99'!L1446</f>
        <v>230.36490000000001</v>
      </c>
      <c r="K32" s="382">
        <f>+'[2]ALP 04-99'!M1446</f>
        <v>218.4966</v>
      </c>
      <c r="L32" s="382">
        <f>+'[2]ALP 04-99'!N1446</f>
        <v>199.90260000000004</v>
      </c>
      <c r="M32" s="382">
        <f>+'[2]ALP 04-99'!O1446</f>
        <v>179.38080000000005</v>
      </c>
      <c r="N32" s="382">
        <f>+'[2]ALP 04-99'!P1446</f>
        <v>163.7919</v>
      </c>
    </row>
    <row r="33" spans="1:14" ht="13" customHeight="1">
      <c r="A33" s="245" t="s">
        <v>45</v>
      </c>
      <c r="B33" s="854">
        <f t="shared" si="0"/>
        <v>5841.149699999999</v>
      </c>
      <c r="C33" s="382">
        <f>+'[2]ALP 04-99'!E1449</f>
        <v>339.03800000000001</v>
      </c>
      <c r="D33" s="382">
        <f>+'[2]ALP 04-99'!F1449</f>
        <v>465.5095</v>
      </c>
      <c r="E33" s="382">
        <f>+'[2]ALP 04-99'!G1449</f>
        <v>519.15899999999999</v>
      </c>
      <c r="F33" s="382">
        <f>+'[2]ALP 04-99'!H1449</f>
        <v>704.95820000000003</v>
      </c>
      <c r="G33" s="382">
        <f>+'[2]ALP 04-99'!I1449</f>
        <v>656.07500000000005</v>
      </c>
      <c r="H33" s="382">
        <f>+'[2]ALP 04-99'!J1449</f>
        <v>635.68999999999994</v>
      </c>
      <c r="I33" s="382">
        <f>+'[2]ALP 04-99'!K1449</f>
        <v>598.64499999999998</v>
      </c>
      <c r="J33" s="382">
        <f>+'[2]ALP 04-99'!L1449</f>
        <v>520.52499999999986</v>
      </c>
      <c r="K33" s="382">
        <f>+'[2]ALP 04-99'!M1449</f>
        <v>420.73999999999995</v>
      </c>
      <c r="L33" s="382">
        <f>+'[2]ALP 04-99'!N1449</f>
        <v>379.48500000000001</v>
      </c>
      <c r="M33" s="382">
        <f>+'[2]ALP 04-99'!O1449</f>
        <v>351.44499999999999</v>
      </c>
      <c r="N33" s="382">
        <f>+'[2]ALP 04-99'!P1449</f>
        <v>249.88000000000002</v>
      </c>
    </row>
    <row r="34" spans="1:14" ht="13" customHeight="1">
      <c r="A34" s="158" t="s">
        <v>46</v>
      </c>
      <c r="B34" s="854">
        <f t="shared" si="0"/>
        <v>0</v>
      </c>
      <c r="C34" s="382">
        <f>+'[2]ALP 04-99'!E1452</f>
        <v>0</v>
      </c>
      <c r="D34" s="382">
        <f>+'[2]ALP 04-99'!F1452</f>
        <v>0</v>
      </c>
      <c r="E34" s="382">
        <f>+'[2]ALP 04-99'!G1452</f>
        <v>0</v>
      </c>
      <c r="F34" s="382">
        <f>+'[2]ALP 04-99'!H1452</f>
        <v>0</v>
      </c>
      <c r="G34" s="382">
        <f>+'[2]ALP 04-99'!I1452</f>
        <v>0</v>
      </c>
      <c r="H34" s="382">
        <f>+'[2]ALP 04-99'!J1452</f>
        <v>0</v>
      </c>
      <c r="I34" s="382">
        <f>+'[2]ALP 04-99'!K1452</f>
        <v>0</v>
      </c>
      <c r="J34" s="382">
        <f>+'[2]ALP 04-99'!L1452</f>
        <v>0</v>
      </c>
      <c r="K34" s="382">
        <f>+'[2]ALP 04-99'!M1452</f>
        <v>0</v>
      </c>
      <c r="L34" s="382">
        <f>+'[2]ALP 04-99'!N1452</f>
        <v>0</v>
      </c>
      <c r="M34" s="382">
        <f>+'[2]ALP 04-99'!O1452</f>
        <v>0</v>
      </c>
      <c r="N34" s="382">
        <f>+'[2]ALP 04-99'!P1452</f>
        <v>0</v>
      </c>
    </row>
    <row r="35" spans="1:14" ht="13" customHeight="1">
      <c r="A35" s="158" t="s">
        <v>47</v>
      </c>
      <c r="B35" s="854">
        <f t="shared" si="0"/>
        <v>0</v>
      </c>
      <c r="C35" s="382">
        <f>+'[2]ALP 04-99'!E1455</f>
        <v>0</v>
      </c>
      <c r="D35" s="382">
        <f>+'[2]ALP 04-99'!F1455</f>
        <v>0</v>
      </c>
      <c r="E35" s="382">
        <f>+'[2]ALP 04-99'!G1455</f>
        <v>0</v>
      </c>
      <c r="F35" s="382">
        <f>+'[2]ALP 04-99'!H1455</f>
        <v>0</v>
      </c>
      <c r="G35" s="382">
        <f>+'[2]ALP 04-99'!I1455</f>
        <v>0</v>
      </c>
      <c r="H35" s="382">
        <f>+'[2]ALP 04-99'!J1455</f>
        <v>0</v>
      </c>
      <c r="I35" s="382">
        <f>+'[2]ALP 04-99'!K1455</f>
        <v>0</v>
      </c>
      <c r="J35" s="382">
        <f>+'[2]ALP 04-99'!L1455</f>
        <v>0</v>
      </c>
      <c r="K35" s="382">
        <f>+'[2]ALP 04-99'!M1455</f>
        <v>0</v>
      </c>
      <c r="L35" s="382">
        <f>+'[2]ALP 04-99'!N1455</f>
        <v>0</v>
      </c>
      <c r="M35" s="382">
        <f>+'[2]ALP 04-99'!O1455</f>
        <v>0</v>
      </c>
      <c r="N35" s="382">
        <f>+'[2]ALP 04-99'!P1455</f>
        <v>0</v>
      </c>
    </row>
    <row r="36" spans="1:14" ht="13" customHeight="1">
      <c r="A36" s="158" t="s">
        <v>48</v>
      </c>
      <c r="B36" s="854">
        <f t="shared" si="0"/>
        <v>0</v>
      </c>
      <c r="C36" s="382">
        <f>+'[2]ALP 04-99'!E1458</f>
        <v>0</v>
      </c>
      <c r="D36" s="382">
        <f>+'[2]ALP 04-99'!F1458</f>
        <v>0</v>
      </c>
      <c r="E36" s="382">
        <f>+'[2]ALP 04-99'!G1458</f>
        <v>0</v>
      </c>
      <c r="F36" s="382">
        <f>+'[2]ALP 04-99'!H1458</f>
        <v>0</v>
      </c>
      <c r="G36" s="382">
        <f>+'[2]ALP 04-99'!I1458</f>
        <v>0</v>
      </c>
      <c r="H36" s="382">
        <f>+'[2]ALP 04-99'!J1458</f>
        <v>0</v>
      </c>
      <c r="I36" s="382">
        <f>+'[2]ALP 04-99'!K1458</f>
        <v>0</v>
      </c>
      <c r="J36" s="382">
        <f>+'[2]ALP 04-99'!L1458</f>
        <v>0</v>
      </c>
      <c r="K36" s="382">
        <f>+'[2]ALP 04-99'!M1458</f>
        <v>0</v>
      </c>
      <c r="L36" s="382">
        <f>+'[2]ALP 04-99'!N1458</f>
        <v>0</v>
      </c>
      <c r="M36" s="382">
        <f>+'[2]ALP 04-99'!O1458</f>
        <v>0</v>
      </c>
      <c r="N36" s="382">
        <f>+'[2]ALP 04-99'!P1458</f>
        <v>0</v>
      </c>
    </row>
    <row r="37" spans="1:14" ht="13" customHeight="1" thickBot="1">
      <c r="A37" s="237" t="s">
        <v>49</v>
      </c>
      <c r="B37" s="855">
        <f t="shared" si="0"/>
        <v>0</v>
      </c>
      <c r="C37" s="383">
        <f>+'[2]ALP 04-99'!E1461</f>
        <v>0</v>
      </c>
      <c r="D37" s="383">
        <f>+'[2]ALP 04-99'!F1461</f>
        <v>0</v>
      </c>
      <c r="E37" s="383">
        <f>+'[2]ALP 04-99'!G1461</f>
        <v>0</v>
      </c>
      <c r="F37" s="383">
        <f>+'[2]ALP 04-99'!H1461</f>
        <v>0</v>
      </c>
      <c r="G37" s="383">
        <f>+'[2]ALP 04-99'!I1461</f>
        <v>0</v>
      </c>
      <c r="H37" s="383">
        <f>+'[2]ALP 04-99'!J1461</f>
        <v>0</v>
      </c>
      <c r="I37" s="383">
        <f>+'[2]ALP 04-99'!K1461</f>
        <v>0</v>
      </c>
      <c r="J37" s="383">
        <f>+'[2]ALP 04-99'!L1461</f>
        <v>0</v>
      </c>
      <c r="K37" s="383">
        <f>+'[2]ALP 04-99'!M1461</f>
        <v>0</v>
      </c>
      <c r="L37" s="383">
        <f>+'[2]ALP 04-99'!N1461</f>
        <v>0</v>
      </c>
      <c r="M37" s="383">
        <f>+'[2]ALP 04-99'!O1461</f>
        <v>0</v>
      </c>
      <c r="N37" s="383">
        <f>+'[2]ALP 04-99'!P1461</f>
        <v>0</v>
      </c>
    </row>
    <row r="38" spans="1:14" ht="9" customHeight="1">
      <c r="A38" s="999" t="s">
        <v>538</v>
      </c>
      <c r="B38" s="1041"/>
      <c r="C38" s="1041"/>
      <c r="D38" s="1041"/>
      <c r="E38" s="1041"/>
      <c r="F38" s="377"/>
      <c r="G38" s="248"/>
      <c r="H38" s="248"/>
      <c r="I38" s="248"/>
      <c r="J38" s="248"/>
      <c r="K38" s="248"/>
      <c r="L38" s="248"/>
      <c r="M38" s="248"/>
      <c r="N38" s="248"/>
    </row>
    <row r="39" spans="1:14" ht="9" customHeight="1">
      <c r="A39" s="999" t="s">
        <v>367</v>
      </c>
      <c r="B39" s="1041"/>
      <c r="C39" s="1041"/>
      <c r="D39" s="1041"/>
      <c r="E39" s="1041"/>
      <c r="F39" s="377"/>
      <c r="G39" s="248"/>
      <c r="H39" s="248"/>
      <c r="I39" s="248"/>
      <c r="J39" s="248"/>
      <c r="K39" s="248"/>
      <c r="L39" s="248"/>
      <c r="M39" s="248"/>
      <c r="N39" s="248"/>
    </row>
    <row r="40" spans="1:14" ht="9" customHeight="1">
      <c r="A40" s="1001" t="s">
        <v>366</v>
      </c>
      <c r="B40" s="1041"/>
      <c r="C40" s="1041"/>
      <c r="D40" s="1041"/>
      <c r="E40" s="1041"/>
      <c r="F40" s="377"/>
      <c r="G40" s="248"/>
      <c r="H40" s="248"/>
      <c r="I40" s="248"/>
      <c r="J40" s="248"/>
      <c r="K40" s="248"/>
      <c r="L40" s="248"/>
      <c r="M40" s="248"/>
      <c r="N40" s="248"/>
    </row>
    <row r="41" spans="1:14" ht="13" customHeight="1">
      <c r="A41" s="12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68">
    <tabColor theme="9" tint="0.59999389629810485"/>
  </sheetPr>
  <dimension ref="A4:N4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14" customWidth="1"/>
    <col min="2" max="2" width="9.19921875" style="114" customWidth="1"/>
    <col min="3" max="14" width="9" style="114" customWidth="1"/>
    <col min="15" max="16384" width="7" style="114"/>
  </cols>
  <sheetData>
    <row r="4" spans="1:14" ht="13" customHeight="1">
      <c r="A4" s="368" t="s">
        <v>583</v>
      </c>
      <c r="B4" s="364"/>
    </row>
    <row r="5" spans="1:14" ht="13" customHeight="1">
      <c r="A5" s="370" t="s">
        <v>630</v>
      </c>
      <c r="B5" s="363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</row>
    <row r="6" spans="1:14" ht="5" customHeight="1" thickBo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</row>
    <row r="7" spans="1:14" ht="15" customHeight="1">
      <c r="A7" s="801" t="s">
        <v>18</v>
      </c>
      <c r="B7" s="802" t="s">
        <v>106</v>
      </c>
      <c r="C7" s="801" t="s">
        <v>55</v>
      </c>
      <c r="D7" s="801" t="s">
        <v>56</v>
      </c>
      <c r="E7" s="801" t="s">
        <v>57</v>
      </c>
      <c r="F7" s="801" t="s">
        <v>58</v>
      </c>
      <c r="G7" s="801" t="s">
        <v>59</v>
      </c>
      <c r="H7" s="801" t="s">
        <v>60</v>
      </c>
      <c r="I7" s="801" t="s">
        <v>61</v>
      </c>
      <c r="J7" s="801" t="s">
        <v>62</v>
      </c>
      <c r="K7" s="801" t="s">
        <v>63</v>
      </c>
      <c r="L7" s="801" t="s">
        <v>64</v>
      </c>
      <c r="M7" s="801" t="s">
        <v>65</v>
      </c>
      <c r="N7" s="801" t="s">
        <v>66</v>
      </c>
    </row>
    <row r="8" spans="1:14" ht="15" customHeight="1">
      <c r="A8" s="818" t="s">
        <v>96</v>
      </c>
      <c r="B8" s="819">
        <f>('C-66'!B8/'C-65'!B8)*1000</f>
        <v>26.790065236315826</v>
      </c>
      <c r="C8" s="819">
        <f>('C-66'!C8/'C-65'!C8)*1000</f>
        <v>26.329888028142534</v>
      </c>
      <c r="D8" s="819">
        <f>('C-66'!D8/'C-65'!D8)*1000</f>
        <v>26.762322091675877</v>
      </c>
      <c r="E8" s="819">
        <f>('C-66'!E8/'C-65'!E8)*1000</f>
        <v>26.957820803204761</v>
      </c>
      <c r="F8" s="819">
        <f>('C-66'!F8/'C-65'!F8)*1000</f>
        <v>27.176975374641479</v>
      </c>
      <c r="G8" s="819">
        <f>('C-66'!G8/'C-65'!G8)*1000</f>
        <v>27.288517616497057</v>
      </c>
      <c r="H8" s="819">
        <f>('C-66'!H8/'C-65'!H8)*1000</f>
        <v>27.241803953848112</v>
      </c>
      <c r="I8" s="819">
        <f>('C-66'!I8/'C-65'!I8)*1000</f>
        <v>27.00603531368505</v>
      </c>
      <c r="J8" s="819">
        <f>('C-66'!J8/'C-65'!J8)*1000</f>
        <v>26.868242288443493</v>
      </c>
      <c r="K8" s="819">
        <f>('C-66'!K8/'C-65'!K8)*1000</f>
        <v>26.604258775733562</v>
      </c>
      <c r="L8" s="819">
        <f>('C-66'!L8/'C-65'!L8)*1000</f>
        <v>26.41476712318735</v>
      </c>
      <c r="M8" s="819">
        <f>('C-66'!M8/'C-65'!M8)*1000</f>
        <v>26.048097793072724</v>
      </c>
      <c r="N8" s="819">
        <f>('C-66'!N8/'C-65'!N8)*1000</f>
        <v>26.049178168450542</v>
      </c>
    </row>
    <row r="9" spans="1:14" ht="13" customHeight="1">
      <c r="A9" s="245" t="s">
        <v>21</v>
      </c>
      <c r="B9" s="852">
        <v>0</v>
      </c>
      <c r="C9" s="386">
        <v>0</v>
      </c>
      <c r="D9" s="386">
        <v>0</v>
      </c>
      <c r="E9" s="386">
        <v>0</v>
      </c>
      <c r="F9" s="386">
        <v>0</v>
      </c>
      <c r="G9" s="386">
        <v>0</v>
      </c>
      <c r="H9" s="386">
        <v>0</v>
      </c>
      <c r="I9" s="386">
        <v>0</v>
      </c>
      <c r="J9" s="386">
        <v>0</v>
      </c>
      <c r="K9" s="386">
        <v>0</v>
      </c>
      <c r="L9" s="386">
        <v>0</v>
      </c>
      <c r="M9" s="386">
        <v>0</v>
      </c>
      <c r="N9" s="386">
        <v>0</v>
      </c>
    </row>
    <row r="10" spans="1:14" ht="13" customHeight="1">
      <c r="A10" s="245" t="s">
        <v>22</v>
      </c>
      <c r="B10" s="852">
        <v>0</v>
      </c>
      <c r="C10" s="386">
        <v>0</v>
      </c>
      <c r="D10" s="386">
        <v>0</v>
      </c>
      <c r="E10" s="386">
        <v>0</v>
      </c>
      <c r="F10" s="386">
        <v>0</v>
      </c>
      <c r="G10" s="386">
        <v>0</v>
      </c>
      <c r="H10" s="386">
        <v>0</v>
      </c>
      <c r="I10" s="386">
        <v>0</v>
      </c>
      <c r="J10" s="386">
        <v>0</v>
      </c>
      <c r="K10" s="386">
        <v>0</v>
      </c>
      <c r="L10" s="386">
        <v>0</v>
      </c>
      <c r="M10" s="386">
        <v>0</v>
      </c>
      <c r="N10" s="386">
        <v>0</v>
      </c>
    </row>
    <row r="11" spans="1:14" ht="13" customHeight="1">
      <c r="A11" s="245" t="s">
        <v>23</v>
      </c>
      <c r="B11" s="852">
        <v>0</v>
      </c>
      <c r="C11" s="386">
        <v>0</v>
      </c>
      <c r="D11" s="386">
        <v>0</v>
      </c>
      <c r="E11" s="386">
        <v>0</v>
      </c>
      <c r="F11" s="386">
        <v>0</v>
      </c>
      <c r="G11" s="386">
        <v>0</v>
      </c>
      <c r="H11" s="386">
        <v>0</v>
      </c>
      <c r="I11" s="386">
        <v>0</v>
      </c>
      <c r="J11" s="386">
        <v>0</v>
      </c>
      <c r="K11" s="386">
        <v>0</v>
      </c>
      <c r="L11" s="386">
        <v>0</v>
      </c>
      <c r="M11" s="386">
        <v>0</v>
      </c>
      <c r="N11" s="386">
        <v>0</v>
      </c>
    </row>
    <row r="12" spans="1:14" ht="13" customHeight="1">
      <c r="A12" s="158" t="s">
        <v>24</v>
      </c>
      <c r="B12" s="852">
        <f>('C-66'!B12/'C-65'!B12)*1000</f>
        <v>31.145766820113316</v>
      </c>
      <c r="C12" s="386">
        <f>('C-66'!C12/'C-65'!C12)*1000</f>
        <v>28.94446551724138</v>
      </c>
      <c r="D12" s="386">
        <v>0</v>
      </c>
      <c r="E12" s="386">
        <v>0</v>
      </c>
      <c r="F12" s="386">
        <f>('C-66'!F12/'C-65'!F12)*1000</f>
        <v>29.573149999999998</v>
      </c>
      <c r="G12" s="386">
        <f>('C-66'!G12/'C-65'!G12)*1000</f>
        <v>29.078229661016955</v>
      </c>
      <c r="H12" s="386">
        <f>('C-66'!H12/'C-65'!H12)*1000</f>
        <v>30.646819148936174</v>
      </c>
      <c r="I12" s="386">
        <f>('C-66'!I12/'C-65'!I12)*1000</f>
        <v>31.364999999999998</v>
      </c>
      <c r="J12" s="386">
        <f>('C-66'!J12/'C-65'!J12)*1000</f>
        <v>32.715000000000003</v>
      </c>
      <c r="K12" s="386">
        <f>('C-66'!K12/'C-65'!K12)*1000</f>
        <v>33.25500000000001</v>
      </c>
      <c r="L12" s="386">
        <f>('C-66'!L12/'C-65'!L12)*1000</f>
        <v>34.064999999999998</v>
      </c>
      <c r="M12" s="386">
        <f>('C-66'!M12/'C-65'!M12)*1000</f>
        <v>33.075000000000003</v>
      </c>
      <c r="N12" s="386">
        <f>('C-66'!N12/'C-65'!N12)*1000</f>
        <v>32.355000000000004</v>
      </c>
    </row>
    <row r="13" spans="1:14" ht="13" customHeight="1">
      <c r="A13" s="158" t="s">
        <v>25</v>
      </c>
      <c r="B13" s="852">
        <v>0</v>
      </c>
      <c r="C13" s="386">
        <v>0</v>
      </c>
      <c r="D13" s="386">
        <v>0</v>
      </c>
      <c r="E13" s="386">
        <v>0</v>
      </c>
      <c r="F13" s="386">
        <v>0</v>
      </c>
      <c r="G13" s="386">
        <v>0</v>
      </c>
      <c r="H13" s="386">
        <v>0</v>
      </c>
      <c r="I13" s="386">
        <v>0</v>
      </c>
      <c r="J13" s="386">
        <v>0</v>
      </c>
      <c r="K13" s="386">
        <v>0</v>
      </c>
      <c r="L13" s="386">
        <v>0</v>
      </c>
      <c r="M13" s="386">
        <v>0</v>
      </c>
      <c r="N13" s="386">
        <v>0</v>
      </c>
    </row>
    <row r="14" spans="1:14" ht="13" customHeight="1">
      <c r="A14" s="246" t="s">
        <v>97</v>
      </c>
      <c r="B14" s="852">
        <v>0</v>
      </c>
      <c r="C14" s="386">
        <v>0</v>
      </c>
      <c r="D14" s="386">
        <v>0</v>
      </c>
      <c r="E14" s="386">
        <v>0</v>
      </c>
      <c r="F14" s="386">
        <v>0</v>
      </c>
      <c r="G14" s="386">
        <v>0</v>
      </c>
      <c r="H14" s="386">
        <v>0</v>
      </c>
      <c r="I14" s="386">
        <v>0</v>
      </c>
      <c r="J14" s="386">
        <v>0</v>
      </c>
      <c r="K14" s="386">
        <v>0</v>
      </c>
      <c r="L14" s="386">
        <v>0</v>
      </c>
      <c r="M14" s="386">
        <v>0</v>
      </c>
      <c r="N14" s="386">
        <v>0</v>
      </c>
    </row>
    <row r="15" spans="1:14" ht="13" customHeight="1">
      <c r="A15" s="246" t="s">
        <v>98</v>
      </c>
      <c r="B15" s="852">
        <v>0</v>
      </c>
      <c r="C15" s="386">
        <v>0</v>
      </c>
      <c r="D15" s="386">
        <v>0</v>
      </c>
      <c r="E15" s="386">
        <v>0</v>
      </c>
      <c r="F15" s="386">
        <v>0</v>
      </c>
      <c r="G15" s="386">
        <v>0</v>
      </c>
      <c r="H15" s="386">
        <v>0</v>
      </c>
      <c r="I15" s="386">
        <v>0</v>
      </c>
      <c r="J15" s="386">
        <v>0</v>
      </c>
      <c r="K15" s="386">
        <v>0</v>
      </c>
      <c r="L15" s="386">
        <v>0</v>
      </c>
      <c r="M15" s="386">
        <v>0</v>
      </c>
      <c r="N15" s="386">
        <v>0</v>
      </c>
    </row>
    <row r="16" spans="1:14" ht="13" customHeight="1">
      <c r="A16" s="246" t="s">
        <v>99</v>
      </c>
      <c r="B16" s="852">
        <v>0</v>
      </c>
      <c r="C16" s="386">
        <v>0</v>
      </c>
      <c r="D16" s="386">
        <v>0</v>
      </c>
      <c r="E16" s="386">
        <v>0</v>
      </c>
      <c r="F16" s="386">
        <v>0</v>
      </c>
      <c r="G16" s="386">
        <v>0</v>
      </c>
      <c r="H16" s="386">
        <v>0</v>
      </c>
      <c r="I16" s="386">
        <v>0</v>
      </c>
      <c r="J16" s="386">
        <v>0</v>
      </c>
      <c r="K16" s="386">
        <v>0</v>
      </c>
      <c r="L16" s="386">
        <v>0</v>
      </c>
      <c r="M16" s="386">
        <v>0</v>
      </c>
      <c r="N16" s="386">
        <v>0</v>
      </c>
    </row>
    <row r="17" spans="1:14" ht="13" customHeight="1">
      <c r="A17" s="245" t="s">
        <v>29</v>
      </c>
      <c r="B17" s="852">
        <v>0</v>
      </c>
      <c r="C17" s="386">
        <v>0</v>
      </c>
      <c r="D17" s="386">
        <v>0</v>
      </c>
      <c r="E17" s="386">
        <v>0</v>
      </c>
      <c r="F17" s="386">
        <v>0</v>
      </c>
      <c r="G17" s="386">
        <v>0</v>
      </c>
      <c r="H17" s="386">
        <v>0</v>
      </c>
      <c r="I17" s="386">
        <v>0</v>
      </c>
      <c r="J17" s="386">
        <v>0</v>
      </c>
      <c r="K17" s="386">
        <v>0</v>
      </c>
      <c r="L17" s="386">
        <v>0</v>
      </c>
      <c r="M17" s="386">
        <v>0</v>
      </c>
      <c r="N17" s="386">
        <v>0</v>
      </c>
    </row>
    <row r="18" spans="1:14" ht="13" customHeight="1">
      <c r="A18" s="158" t="s">
        <v>30</v>
      </c>
      <c r="B18" s="852">
        <f>('C-66'!B18/'C-65'!B18)*1000</f>
        <v>28.544423361841886</v>
      </c>
      <c r="C18" s="386">
        <f>('C-66'!C18/'C-65'!C18)*1000</f>
        <v>29.23144542857143</v>
      </c>
      <c r="D18" s="386">
        <f>('C-66'!D18/'C-65'!D18)*1000</f>
        <v>27.4</v>
      </c>
      <c r="E18" s="386">
        <f>('C-66'!E18/'C-65'!E18)*1000</f>
        <v>28.794117647058822</v>
      </c>
      <c r="F18" s="386">
        <f>('C-66'!F18/'C-65'!F18)*1000</f>
        <v>28.121999999999996</v>
      </c>
      <c r="G18" s="386">
        <f>('C-66'!G18/'C-65'!G18)*1000</f>
        <v>29.806451612903224</v>
      </c>
      <c r="H18" s="386">
        <f>('C-66'!H18/'C-65'!H18)*1000</f>
        <v>27.114276060605999</v>
      </c>
      <c r="I18" s="386">
        <f>('C-66'!I18/'C-65'!I18)*1000</f>
        <v>25.152100000000004</v>
      </c>
      <c r="J18" s="386">
        <f>('C-66'!J18/'C-65'!J18)*1000</f>
        <v>28.443750000000005</v>
      </c>
      <c r="K18" s="386">
        <f>('C-66'!K18/'C-65'!K18)*1000</f>
        <v>29.123870967741901</v>
      </c>
      <c r="L18" s="386">
        <f>('C-66'!L18/'C-65'!L18)*1000</f>
        <v>30.421874999999996</v>
      </c>
      <c r="M18" s="386">
        <f>('C-66'!M18/'C-65'!M18)*1000</f>
        <v>30.484121875</v>
      </c>
      <c r="N18" s="386">
        <f>('C-66'!N18/'C-65'!N18)*1000</f>
        <v>29.155049999999999</v>
      </c>
    </row>
    <row r="19" spans="1:14" ht="13" customHeight="1">
      <c r="A19" s="158" t="s">
        <v>31</v>
      </c>
      <c r="B19" s="852">
        <f>('C-66'!B19/'C-65'!B19)*1000</f>
        <v>29.260646651270203</v>
      </c>
      <c r="C19" s="386">
        <f>('C-66'!C19/'C-65'!C19)*1000</f>
        <v>28.432211538461537</v>
      </c>
      <c r="D19" s="386">
        <f>('C-66'!D19/'C-65'!D19)*1000</f>
        <v>29.122270742358079</v>
      </c>
      <c r="E19" s="386">
        <f>('C-66'!E19/'C-65'!E19)*1000</f>
        <v>28.648</v>
      </c>
      <c r="F19" s="386">
        <f>('C-66'!F19/'C-65'!F19)*1000</f>
        <v>28.999132653061221</v>
      </c>
      <c r="G19" s="386">
        <f>('C-66'!G19/'C-65'!G19)*1000</f>
        <v>26.40558139534884</v>
      </c>
      <c r="H19" s="386">
        <f>('C-66'!H19/'C-65'!H19)*1000</f>
        <v>30.219741697416975</v>
      </c>
      <c r="I19" s="386">
        <f>('C-66'!I19/'C-65'!I19)*1000</f>
        <v>30.219741697416975</v>
      </c>
      <c r="J19" s="386">
        <f>('C-66'!J19/'C-65'!J19)*1000</f>
        <v>30.175634674922605</v>
      </c>
      <c r="K19" s="386">
        <f>('C-66'!K19/'C-65'!K19)*1000</f>
        <v>29.554363636363636</v>
      </c>
      <c r="L19" s="386">
        <f>('C-66'!L19/'C-65'!L19)*1000</f>
        <v>29.732673267326735</v>
      </c>
      <c r="M19" s="386">
        <f>('C-66'!M19/'C-65'!M19)*1000</f>
        <v>30.59492788461538</v>
      </c>
      <c r="N19" s="386">
        <f>('C-66'!N19/'C-65'!N19)*1000</f>
        <v>27.901196172248802</v>
      </c>
    </row>
    <row r="20" spans="1:14" ht="13" customHeight="1">
      <c r="A20" s="245" t="s">
        <v>32</v>
      </c>
      <c r="B20" s="852">
        <v>0</v>
      </c>
      <c r="C20" s="386">
        <v>0</v>
      </c>
      <c r="D20" s="386">
        <v>0</v>
      </c>
      <c r="E20" s="386">
        <v>0</v>
      </c>
      <c r="F20" s="386">
        <v>0</v>
      </c>
      <c r="G20" s="386">
        <v>0</v>
      </c>
      <c r="H20" s="386">
        <v>0</v>
      </c>
      <c r="I20" s="386">
        <v>0</v>
      </c>
      <c r="J20" s="386">
        <v>0</v>
      </c>
      <c r="K20" s="386">
        <v>0</v>
      </c>
      <c r="L20" s="386">
        <v>0</v>
      </c>
      <c r="M20" s="386">
        <v>0</v>
      </c>
      <c r="N20" s="386">
        <v>0</v>
      </c>
    </row>
    <row r="21" spans="1:14" ht="13" customHeight="1">
      <c r="A21" s="245" t="s">
        <v>33</v>
      </c>
      <c r="B21" s="852">
        <f>('C-66'!B21/'C-65'!B21)*1000</f>
        <v>26.000319926873857</v>
      </c>
      <c r="C21" s="386">
        <f>('C-66'!C21/'C-65'!C21)*1000</f>
        <v>25.59279661016949</v>
      </c>
      <c r="D21" s="386">
        <f>('C-66'!D21/'C-65'!D21)*1000</f>
        <v>25.574999999999999</v>
      </c>
      <c r="E21" s="386">
        <f>('C-66'!E21/'C-65'!E21)*1000</f>
        <v>25.486363636363642</v>
      </c>
      <c r="F21" s="386">
        <f>('C-66'!F21/'C-65'!F21)*1000</f>
        <v>25.332352941176477</v>
      </c>
      <c r="G21" s="386">
        <f>('C-66'!G21/'C-65'!G21)*1000</f>
        <v>25.792446043165462</v>
      </c>
      <c r="H21" s="386">
        <f>('C-66'!H21/'C-65'!H21)*1000</f>
        <v>26.203053435114509</v>
      </c>
      <c r="I21" s="386">
        <f>('C-66'!I21/'C-65'!I21)*1000</f>
        <v>25.973709677419361</v>
      </c>
      <c r="J21" s="386">
        <f>('C-66'!J21/'C-65'!J21)*1000</f>
        <v>26.426047904191616</v>
      </c>
      <c r="K21" s="386">
        <f>('C-66'!K21/'C-65'!K21)*1000</f>
        <v>26.232000000000003</v>
      </c>
      <c r="L21" s="386">
        <f>('C-66'!L21/'C-65'!L21)*1000</f>
        <v>26.161832061068708</v>
      </c>
      <c r="M21" s="386">
        <f>('C-66'!M21/'C-65'!M21)*1000</f>
        <v>26.348936170212774</v>
      </c>
      <c r="N21" s="386">
        <f>('C-66'!N21/'C-65'!N21)*1000</f>
        <v>26.442580645161286</v>
      </c>
    </row>
    <row r="22" spans="1:14" ht="13" customHeight="1">
      <c r="A22" s="245" t="s">
        <v>34</v>
      </c>
      <c r="B22" s="852">
        <f>('C-66'!B22/'C-65'!B22)*1000</f>
        <v>22.978660355399114</v>
      </c>
      <c r="C22" s="386">
        <f>('C-66'!C22/'C-65'!C22)*1000</f>
        <v>23.446982876712333</v>
      </c>
      <c r="D22" s="386">
        <f>('C-66'!D22/'C-65'!D22)*1000</f>
        <v>23.170412037037039</v>
      </c>
      <c r="E22" s="386">
        <f>('C-66'!E22/'C-65'!E22)*1000</f>
        <v>23.388746394230772</v>
      </c>
      <c r="F22" s="386">
        <f>('C-66'!F22/'C-65'!F22)*1000</f>
        <v>23.402231294536822</v>
      </c>
      <c r="G22" s="386">
        <f>('C-66'!G22/'C-65'!G22)*1000</f>
        <v>23.28026878612717</v>
      </c>
      <c r="H22" s="386">
        <f>('C-66'!H22/'C-65'!H22)*1000</f>
        <v>23.213145907473308</v>
      </c>
      <c r="I22" s="386">
        <f>('C-66'!I22/'C-65'!I22)*1000</f>
        <v>23.295816538090644</v>
      </c>
      <c r="J22" s="386">
        <f>('C-66'!J22/'C-65'!J22)*1000</f>
        <v>22.87409265387161</v>
      </c>
      <c r="K22" s="386">
        <f>('C-66'!K22/'C-65'!K22)*1000</f>
        <v>22.751640197152248</v>
      </c>
      <c r="L22" s="386">
        <f>('C-66'!L22/'C-65'!L22)*1000</f>
        <v>22.725597656249995</v>
      </c>
      <c r="M22" s="386">
        <f>('C-66'!M22/'C-65'!M22)*1000</f>
        <v>22.071862778152397</v>
      </c>
      <c r="N22" s="386">
        <f>('C-66'!N22/'C-65'!N22)*1000</f>
        <v>22.278227251407124</v>
      </c>
    </row>
    <row r="23" spans="1:14" ht="13" customHeight="1">
      <c r="A23" s="245" t="s">
        <v>35</v>
      </c>
      <c r="B23" s="852">
        <f>('C-66'!B23/'C-65'!B23)*1000</f>
        <v>22.539487797295198</v>
      </c>
      <c r="C23" s="386">
        <f>('C-66'!C23/'C-65'!C23)*1000</f>
        <v>22.318058161350841</v>
      </c>
      <c r="D23" s="386">
        <f>('C-66'!D23/'C-65'!D23)*1000</f>
        <v>22.622177419354838</v>
      </c>
      <c r="E23" s="386">
        <f>('C-66'!E23/'C-65'!E23)*1000</f>
        <v>22.359213051823424</v>
      </c>
      <c r="F23" s="386">
        <f>('C-66'!F23/'C-65'!F23)*1000</f>
        <v>22.561782786885246</v>
      </c>
      <c r="G23" s="386">
        <f>('C-66'!G23/'C-65'!G23)*1000</f>
        <v>22.638529411764711</v>
      </c>
      <c r="H23" s="386">
        <f>('C-66'!H23/'C-65'!H23)*1000</f>
        <v>22.646800000000002</v>
      </c>
      <c r="I23" s="386">
        <f>('C-66'!I23/'C-65'!I23)*1000</f>
        <v>22.731451612903225</v>
      </c>
      <c r="J23" s="386">
        <f>('C-66'!J23/'C-65'!J23)*1000</f>
        <v>22.509668755595342</v>
      </c>
      <c r="K23" s="386">
        <f>('C-66'!K23/'C-65'!K23)*1000</f>
        <v>22.471467391304341</v>
      </c>
      <c r="L23" s="386">
        <f>('C-66'!L23/'C-65'!L23)*1000</f>
        <v>22.619117647058818</v>
      </c>
      <c r="M23" s="386">
        <f>('C-66'!M23/'C-65'!M23)*1000</f>
        <v>22.600285714285711</v>
      </c>
      <c r="N23" s="386">
        <f>('C-66'!N23/'C-65'!N23)*1000</f>
        <v>22.400043554006967</v>
      </c>
    </row>
    <row r="24" spans="1:14" ht="13" customHeight="1">
      <c r="A24" s="245" t="s">
        <v>36</v>
      </c>
      <c r="B24" s="852">
        <f>('C-66'!B24/'C-65'!B24)*1000</f>
        <v>25.886983994090134</v>
      </c>
      <c r="C24" s="386">
        <f>('C-66'!C24/'C-65'!C24)*1000</f>
        <v>23.886436781609195</v>
      </c>
      <c r="D24" s="386">
        <f>('C-66'!D24/'C-65'!D24)*1000</f>
        <v>24.45080745341615</v>
      </c>
      <c r="E24" s="386">
        <f>('C-66'!E24/'C-65'!E24)*1000</f>
        <v>24.311775472849298</v>
      </c>
      <c r="F24" s="386">
        <f>('C-66'!F24/'C-65'!F24)*1000</f>
        <v>26.426938775510205</v>
      </c>
      <c r="G24" s="386">
        <f>('C-66'!G24/'C-65'!G24)*1000</f>
        <v>25.519597989949748</v>
      </c>
      <c r="H24" s="386">
        <f>('C-66'!H24/'C-65'!H24)*1000</f>
        <v>25.60592039800995</v>
      </c>
      <c r="I24" s="386">
        <f>('C-66'!I24/'C-65'!I24)*1000</f>
        <v>26.520827858081471</v>
      </c>
      <c r="J24" s="386">
        <f>('C-66'!J24/'C-65'!J24)*1000</f>
        <v>27.272940813810113</v>
      </c>
      <c r="K24" s="386">
        <f>('C-66'!K24/'C-65'!K24)*1000</f>
        <v>27.890201729106625</v>
      </c>
      <c r="L24" s="386">
        <f>('C-66'!L24/'C-65'!L24)*1000</f>
        <v>25.885180863477245</v>
      </c>
      <c r="M24" s="386">
        <f>('C-66'!M24/'C-65'!M24)*1000</f>
        <v>26.250092994420335</v>
      </c>
      <c r="N24" s="386">
        <f>('C-66'!N24/'C-65'!N24)*1000</f>
        <v>26.866463414634147</v>
      </c>
    </row>
    <row r="25" spans="1:14" ht="13" customHeight="1">
      <c r="A25" s="158" t="s">
        <v>37</v>
      </c>
      <c r="B25" s="852">
        <f>('C-66'!B25/'C-65'!B25)*1000</f>
        <v>24.519552084529685</v>
      </c>
      <c r="C25" s="386">
        <f>('C-66'!C25/'C-65'!C25)*1000</f>
        <v>24.196859504132231</v>
      </c>
      <c r="D25" s="386">
        <f>('C-66'!D25/'C-65'!D25)*1000</f>
        <v>24.01595744680851</v>
      </c>
      <c r="E25" s="386">
        <f>('C-66'!E25/'C-65'!E25)*1000</f>
        <v>24.511554192229038</v>
      </c>
      <c r="F25" s="386">
        <f>('C-66'!F25/'C-65'!F25)*1000</f>
        <v>24.9804678692221</v>
      </c>
      <c r="G25" s="386">
        <f>('C-66'!G25/'C-65'!G25)*1000</f>
        <v>24.999999999999996</v>
      </c>
      <c r="H25" s="386">
        <f>('C-66'!H25/'C-65'!H25)*1000</f>
        <v>25</v>
      </c>
      <c r="I25" s="386">
        <f>('C-66'!I25/'C-65'!I25)*1000</f>
        <v>24.999999999999996</v>
      </c>
      <c r="J25" s="386">
        <f>('C-66'!J25/'C-65'!J25)*1000</f>
        <v>24.807315716272598</v>
      </c>
      <c r="K25" s="386">
        <f>('C-66'!K25/'C-65'!K25)*1000</f>
        <v>24.574572059635557</v>
      </c>
      <c r="L25" s="386">
        <f>('C-66'!L25/'C-65'!L25)*1000</f>
        <v>24.330466148723641</v>
      </c>
      <c r="M25" s="386">
        <f>('C-66'!M25/'C-65'!M25)*1000</f>
        <v>23.984479425573046</v>
      </c>
      <c r="N25" s="386">
        <f>('C-66'!N25/'C-65'!N25)*1000</f>
        <v>23.939282803585989</v>
      </c>
    </row>
    <row r="26" spans="1:14" ht="13" customHeight="1">
      <c r="A26" s="245" t="s">
        <v>38</v>
      </c>
      <c r="B26" s="852">
        <f>('C-66'!B26/'C-65'!B26)*1000</f>
        <v>29.647143117178612</v>
      </c>
      <c r="C26" s="386">
        <f>('C-66'!C26/'C-65'!C26)*1000</f>
        <v>31.678966789667896</v>
      </c>
      <c r="D26" s="386">
        <f>('C-66'!D26/'C-65'!D26)*1000</f>
        <v>31.436601307189544</v>
      </c>
      <c r="E26" s="386">
        <f>('C-66'!E26/'C-65'!E26)*1000</f>
        <v>31.1341059602649</v>
      </c>
      <c r="F26" s="386">
        <f>('C-66'!F26/'C-65'!F26)*1000</f>
        <v>28.989270967741938</v>
      </c>
      <c r="G26" s="386">
        <f>('C-66'!G26/'C-65'!G26)*1000</f>
        <v>29.220163487738422</v>
      </c>
      <c r="H26" s="386">
        <f>('C-66'!H26/'C-65'!H26)*1000</f>
        <v>26.616797900262466</v>
      </c>
      <c r="I26" s="386">
        <f>('C-66'!I26/'C-65'!I26)*1000</f>
        <v>25.320722891566266</v>
      </c>
      <c r="J26" s="386">
        <f>('C-66'!J26/'C-65'!J26)*1000</f>
        <v>28.577238805970154</v>
      </c>
      <c r="K26" s="386">
        <f>('C-66'!K26/'C-65'!K26)*1000</f>
        <v>30.37043795620438</v>
      </c>
      <c r="L26" s="386">
        <f>('C-66'!L26/'C-65'!L26)*1000</f>
        <v>29.586995073891625</v>
      </c>
      <c r="M26" s="386">
        <f>('C-66'!M26/'C-65'!M26)*1000</f>
        <v>31.523295454545458</v>
      </c>
      <c r="N26" s="386">
        <f>('C-66'!N26/'C-65'!N26)*1000</f>
        <v>32.317161016949157</v>
      </c>
    </row>
    <row r="27" spans="1:14" ht="13" customHeight="1">
      <c r="A27" s="245" t="s">
        <v>39</v>
      </c>
      <c r="B27" s="852">
        <f>('C-66'!B27/'C-65'!B27)*1000</f>
        <v>28.747211131986852</v>
      </c>
      <c r="C27" s="386">
        <f>('C-66'!C27/'C-65'!C27)*1000</f>
        <v>29.151539708265801</v>
      </c>
      <c r="D27" s="386">
        <f>('C-66'!D27/'C-65'!D27)*1000</f>
        <v>28.850328947368421</v>
      </c>
      <c r="E27" s="386">
        <f>('C-66'!E27/'C-65'!E27)*1000</f>
        <v>28.768156424581012</v>
      </c>
      <c r="F27" s="386">
        <f>('C-66'!F27/'C-65'!F27)*1000</f>
        <v>28.742288961038962</v>
      </c>
      <c r="G27" s="386">
        <f>('C-66'!G27/'C-65'!G27)*1000</f>
        <v>28.996433666191159</v>
      </c>
      <c r="H27" s="386">
        <f>('C-66'!H27/'C-65'!H27)*1000</f>
        <v>28.946847960444991</v>
      </c>
      <c r="I27" s="386">
        <f>('C-66'!I27/'C-65'!I27)*1000</f>
        <v>28.718566392479438</v>
      </c>
      <c r="J27" s="386">
        <f>('C-66'!J27/'C-65'!J27)*1000</f>
        <v>28.823185011709601</v>
      </c>
      <c r="K27" s="386">
        <f>('C-66'!K27/'C-65'!K27)*1000</f>
        <v>28.681701030927833</v>
      </c>
      <c r="L27" s="386">
        <f>('C-66'!L27/'C-65'!L27)*1000</f>
        <v>28.548961424332351</v>
      </c>
      <c r="M27" s="386">
        <f>('C-66'!M27/'C-65'!M27)*1000</f>
        <v>28.304621848739494</v>
      </c>
      <c r="N27" s="386">
        <f>('C-66'!N27/'C-65'!N27)*1000</f>
        <v>28.488142292490121</v>
      </c>
    </row>
    <row r="28" spans="1:14" ht="13" customHeight="1">
      <c r="A28" s="245" t="s">
        <v>40</v>
      </c>
      <c r="B28" s="852">
        <f>('C-66'!B28/'C-65'!B28)*1000</f>
        <v>26.280104700924507</v>
      </c>
      <c r="C28" s="386">
        <f>('C-66'!C28/'C-65'!C28)*1000</f>
        <v>26.123266745005875</v>
      </c>
      <c r="D28" s="386">
        <f>('C-66'!D28/'C-65'!D28)*1000</f>
        <v>26.587744458930899</v>
      </c>
      <c r="E28" s="386">
        <f>('C-66'!E28/'C-65'!E28)*1000</f>
        <v>26.863068669527898</v>
      </c>
      <c r="F28" s="386">
        <f>('C-66'!F28/'C-65'!F28)*1000</f>
        <v>26.350470162748643</v>
      </c>
      <c r="G28" s="386">
        <f>('C-66'!G28/'C-65'!G28)*1000</f>
        <v>26.297294776119404</v>
      </c>
      <c r="H28" s="386">
        <f>('C-66'!H28/'C-65'!H28)*1000</f>
        <v>26.183438485804416</v>
      </c>
      <c r="I28" s="386">
        <f>('C-66'!I28/'C-65'!I28)*1000</f>
        <v>25.492899219304469</v>
      </c>
      <c r="J28" s="386">
        <f>('C-66'!J28/'C-65'!J28)*1000</f>
        <v>26.508568665377179</v>
      </c>
      <c r="K28" s="386">
        <f>('C-66'!K28/'C-65'!K28)*1000</f>
        <v>26.385882352941181</v>
      </c>
      <c r="L28" s="386">
        <f>('C-66'!L28/'C-65'!L28)*1000</f>
        <v>26.424507042253524</v>
      </c>
      <c r="M28" s="386">
        <f>('C-66'!M28/'C-65'!M28)*1000</f>
        <v>25.778500000000001</v>
      </c>
      <c r="N28" s="386">
        <f>('C-66'!N28/'C-65'!N28)*1000</f>
        <v>26.556000000000001</v>
      </c>
    </row>
    <row r="29" spans="1:14" ht="13" customHeight="1">
      <c r="A29" s="158" t="s">
        <v>41</v>
      </c>
      <c r="B29" s="852">
        <f>('C-66'!B29/'C-65'!B29)*1000</f>
        <v>25.61870879824054</v>
      </c>
      <c r="C29" s="386">
        <f>('C-66'!C29/'C-65'!C29)*1000</f>
        <v>24.044596731681601</v>
      </c>
      <c r="D29" s="386">
        <f>('C-66'!D29/'C-65'!D29)*1000</f>
        <v>25.120910025706941</v>
      </c>
      <c r="E29" s="386">
        <f>('C-66'!E29/'C-65'!E29)*1000</f>
        <v>25.960650857719475</v>
      </c>
      <c r="F29" s="386">
        <f>('C-66'!F29/'C-65'!F29)*1000</f>
        <v>25.198614834673815</v>
      </c>
      <c r="G29" s="386">
        <f>('C-66'!G29/'C-65'!G29)*1000</f>
        <v>26.063262691853602</v>
      </c>
      <c r="H29" s="386">
        <f>('C-66'!H29/'C-65'!H29)*1000</f>
        <v>26.182230172927849</v>
      </c>
      <c r="I29" s="386">
        <f>('C-66'!I29/'C-65'!I29)*1000</f>
        <v>25.511301093839954</v>
      </c>
      <c r="J29" s="386">
        <f>('C-66'!J29/'C-65'!J29)*1000</f>
        <v>25.543951793721977</v>
      </c>
      <c r="K29" s="386">
        <f>('C-66'!K29/'C-65'!K29)*1000</f>
        <v>26.595361077111384</v>
      </c>
      <c r="L29" s="386">
        <f>('C-66'!L29/'C-65'!L29)*1000</f>
        <v>26.789314896291639</v>
      </c>
      <c r="M29" s="386">
        <f>('C-66'!M29/'C-65'!M29)*1000</f>
        <v>25.213373063170437</v>
      </c>
      <c r="N29" s="386">
        <f>('C-66'!N29/'C-65'!N29)*1000</f>
        <v>25.543127962085308</v>
      </c>
    </row>
    <row r="30" spans="1:14" ht="13" customHeight="1">
      <c r="A30" s="246" t="s">
        <v>100</v>
      </c>
      <c r="B30" s="852">
        <f>('C-66'!B30/'C-65'!B30)*1000</f>
        <v>25.647395194274026</v>
      </c>
      <c r="C30" s="386">
        <f>('C-66'!C30/'C-65'!C30)*1000</f>
        <v>23.420576131687241</v>
      </c>
      <c r="D30" s="386">
        <f>('C-66'!D30/'C-65'!D30)*1000</f>
        <v>25.193413127413127</v>
      </c>
      <c r="E30" s="386">
        <f>('C-66'!E30/'C-65'!E30)*1000</f>
        <v>26.1203007518797</v>
      </c>
      <c r="F30" s="386">
        <f>('C-66'!F30/'C-65'!F30)*1000</f>
        <v>25.199076449461259</v>
      </c>
      <c r="G30" s="386">
        <f>('C-66'!G30/'C-65'!G30)*1000</f>
        <v>26.425042805100183</v>
      </c>
      <c r="H30" s="386">
        <f>('C-66'!H30/'C-65'!H30)*1000</f>
        <v>26.348282097649189</v>
      </c>
      <c r="I30" s="386">
        <f>('C-66'!I30/'C-65'!I30)*1000</f>
        <v>25.451134380453752</v>
      </c>
      <c r="J30" s="386">
        <f>('C-66'!J30/'C-65'!J30)*1000</f>
        <v>25.403005008347247</v>
      </c>
      <c r="K30" s="386">
        <f>('C-66'!K30/'C-65'!K30)*1000</f>
        <v>26.435366300366301</v>
      </c>
      <c r="L30" s="386">
        <f>('C-66'!L30/'C-65'!L30)*1000</f>
        <v>26.845079662605432</v>
      </c>
      <c r="M30" s="386">
        <f>('C-66'!M30/'C-65'!M30)*1000</f>
        <v>25.150419117647054</v>
      </c>
      <c r="N30" s="386">
        <f>('C-66'!N30/'C-65'!N30)*1000</f>
        <v>26.087267525035767</v>
      </c>
    </row>
    <row r="31" spans="1:14" ht="13" customHeight="1">
      <c r="A31" s="246" t="s">
        <v>101</v>
      </c>
      <c r="B31" s="852">
        <f>('C-66'!B31/'C-65'!B31)*1000</f>
        <v>25.55601540087574</v>
      </c>
      <c r="C31" s="386">
        <f>('C-66'!C31/'C-65'!C31)*1000</f>
        <v>25.156304985337243</v>
      </c>
      <c r="D31" s="386">
        <f>('C-66'!D31/'C-65'!D31)*1000</f>
        <v>24.976461538461539</v>
      </c>
      <c r="E31" s="386">
        <f>('C-66'!E31/'C-65'!E31)*1000</f>
        <v>25.634984662576684</v>
      </c>
      <c r="F31" s="386">
        <f>('C-66'!F31/'C-65'!F31)*1000</f>
        <v>25.197745571658619</v>
      </c>
      <c r="G31" s="386">
        <f>('C-66'!G31/'C-65'!G31)*1000</f>
        <v>25.396761744966444</v>
      </c>
      <c r="H31" s="386">
        <f>('C-66'!H31/'C-65'!H31)*1000</f>
        <v>25.860595446584938</v>
      </c>
      <c r="I31" s="386">
        <f>('C-66'!I31/'C-65'!I31)*1000</f>
        <v>25.627969543147209</v>
      </c>
      <c r="J31" s="386">
        <f>('C-66'!J31/'C-65'!J31)*1000</f>
        <v>25.832098976109215</v>
      </c>
      <c r="K31" s="386">
        <f>('C-66'!K31/'C-65'!K31)*1000</f>
        <v>26.917712177121768</v>
      </c>
      <c r="L31" s="386">
        <f>('C-66'!L31/'C-65'!L31)*1000</f>
        <v>26.675763358778628</v>
      </c>
      <c r="M31" s="386">
        <f>('C-66'!M31/'C-65'!M31)*1000</f>
        <v>25.482610062893084</v>
      </c>
      <c r="N31" s="386">
        <f>('C-66'!N31/'C-65'!N31)*1000</f>
        <v>22.919999999999998</v>
      </c>
    </row>
    <row r="32" spans="1:14" ht="13" customHeight="1">
      <c r="A32" s="245" t="s">
        <v>44</v>
      </c>
      <c r="B32" s="852">
        <f>('C-66'!B32/'C-65'!B32)*1000</f>
        <v>27.00830617855285</v>
      </c>
      <c r="C32" s="386">
        <f>('C-66'!C32/'C-65'!C32)*1000</f>
        <v>26.829959239130442</v>
      </c>
      <c r="D32" s="386">
        <f>('C-66'!D32/'C-65'!D32)*1000</f>
        <v>27.183351454199514</v>
      </c>
      <c r="E32" s="386">
        <f>('C-66'!E32/'C-65'!E32)*1000</f>
        <v>27.110325534079351</v>
      </c>
      <c r="F32" s="386">
        <f>('C-66'!F32/'C-65'!F32)*1000</f>
        <v>27.079840438199575</v>
      </c>
      <c r="G32" s="386">
        <f>('C-66'!G32/'C-65'!G32)*1000</f>
        <v>27.109671574178929</v>
      </c>
      <c r="H32" s="386">
        <f>('C-66'!H32/'C-65'!H32)*1000</f>
        <v>27.103753091730283</v>
      </c>
      <c r="I32" s="386">
        <f>('C-66'!I32/'C-65'!I32)*1000</f>
        <v>27.107803081044874</v>
      </c>
      <c r="J32" s="386">
        <f>('C-66'!J32/'C-65'!J32)*1000</f>
        <v>27.015937609944881</v>
      </c>
      <c r="K32" s="386">
        <f>('C-66'!K32/'C-65'!K32)*1000</f>
        <v>26.974888888888888</v>
      </c>
      <c r="L32" s="386">
        <f>('C-66'!L32/'C-65'!L32)*1000</f>
        <v>26.912035541195483</v>
      </c>
      <c r="M32" s="386">
        <f>('C-66'!M32/'C-65'!M32)*1000</f>
        <v>26.757279236276858</v>
      </c>
      <c r="N32" s="386">
        <f>('C-66'!N32/'C-65'!N32)*1000</f>
        <v>26.750269475747182</v>
      </c>
    </row>
    <row r="33" spans="1:14" ht="13" customHeight="1">
      <c r="A33" s="245" t="s">
        <v>45</v>
      </c>
      <c r="B33" s="852">
        <f>('C-66'!B33/'C-65'!B33)*1000</f>
        <v>27.820960205758372</v>
      </c>
      <c r="C33" s="386">
        <f>('C-66'!C33/'C-65'!C33)*1000</f>
        <v>27.687872601061656</v>
      </c>
      <c r="D33" s="386">
        <f>('C-66'!D33/'C-65'!D33)*1000</f>
        <v>27.950135094566196</v>
      </c>
      <c r="E33" s="386">
        <f>('C-66'!E33/'C-65'!E33)*1000</f>
        <v>28.131075589271198</v>
      </c>
      <c r="F33" s="386">
        <f>('C-66'!F33/'C-65'!F33)*1000</f>
        <v>28.147662208025555</v>
      </c>
      <c r="G33" s="386">
        <f>('C-66'!G33/'C-65'!G33)*1000</f>
        <v>28.494028230184583</v>
      </c>
      <c r="H33" s="386">
        <f>('C-66'!H33/'C-65'!H33)*1000</f>
        <v>28.493500672344236</v>
      </c>
      <c r="I33" s="386">
        <f>('C-66'!I33/'C-65'!I33)*1000</f>
        <v>28.105399061032863</v>
      </c>
      <c r="J33" s="386">
        <f>('C-66'!J33/'C-65'!J33)*1000</f>
        <v>27.665426521392497</v>
      </c>
      <c r="K33" s="386">
        <f>('C-66'!K33/'C-65'!K33)*1000</f>
        <v>26.987812700449005</v>
      </c>
      <c r="L33" s="386">
        <f>('C-66'!L33/'C-65'!L33)*1000</f>
        <v>26.95205965909091</v>
      </c>
      <c r="M33" s="386">
        <f>('C-66'!M33/'C-65'!M33)*1000</f>
        <v>26.73602130087486</v>
      </c>
      <c r="N33" s="386">
        <f>('C-66'!N33/'C-65'!N33)*1000</f>
        <v>26.897739504843919</v>
      </c>
    </row>
    <row r="34" spans="1:14" ht="13" customHeight="1">
      <c r="A34" s="158" t="s">
        <v>46</v>
      </c>
      <c r="B34" s="852">
        <v>0</v>
      </c>
      <c r="C34" s="386">
        <v>0</v>
      </c>
      <c r="D34" s="386">
        <v>0</v>
      </c>
      <c r="E34" s="386">
        <v>0</v>
      </c>
      <c r="F34" s="386">
        <v>0</v>
      </c>
      <c r="G34" s="386">
        <v>0</v>
      </c>
      <c r="H34" s="386">
        <v>0</v>
      </c>
      <c r="I34" s="386">
        <v>0</v>
      </c>
      <c r="J34" s="386">
        <v>0</v>
      </c>
      <c r="K34" s="386">
        <v>0</v>
      </c>
      <c r="L34" s="386">
        <v>0</v>
      </c>
      <c r="M34" s="386">
        <v>0</v>
      </c>
      <c r="N34" s="386">
        <v>0</v>
      </c>
    </row>
    <row r="35" spans="1:14" ht="13" customHeight="1">
      <c r="A35" s="158" t="s">
        <v>47</v>
      </c>
      <c r="B35" s="852">
        <v>0</v>
      </c>
      <c r="C35" s="386">
        <v>0</v>
      </c>
      <c r="D35" s="386">
        <v>0</v>
      </c>
      <c r="E35" s="386">
        <v>0</v>
      </c>
      <c r="F35" s="386">
        <v>0</v>
      </c>
      <c r="G35" s="386">
        <v>0</v>
      </c>
      <c r="H35" s="386">
        <v>0</v>
      </c>
      <c r="I35" s="386">
        <v>0</v>
      </c>
      <c r="J35" s="386">
        <v>0</v>
      </c>
      <c r="K35" s="386">
        <v>0</v>
      </c>
      <c r="L35" s="386">
        <v>0</v>
      </c>
      <c r="M35" s="386">
        <v>0</v>
      </c>
      <c r="N35" s="386">
        <v>0</v>
      </c>
    </row>
    <row r="36" spans="1:14" ht="13" customHeight="1">
      <c r="A36" s="158" t="s">
        <v>48</v>
      </c>
      <c r="B36" s="852">
        <v>0</v>
      </c>
      <c r="C36" s="386">
        <v>0</v>
      </c>
      <c r="D36" s="386">
        <v>0</v>
      </c>
      <c r="E36" s="386">
        <v>0</v>
      </c>
      <c r="F36" s="386">
        <v>0</v>
      </c>
      <c r="G36" s="386">
        <v>0</v>
      </c>
      <c r="H36" s="386">
        <v>0</v>
      </c>
      <c r="I36" s="386">
        <v>0</v>
      </c>
      <c r="J36" s="386">
        <v>0</v>
      </c>
      <c r="K36" s="386">
        <v>0</v>
      </c>
      <c r="L36" s="386">
        <v>0</v>
      </c>
      <c r="M36" s="386">
        <v>0</v>
      </c>
      <c r="N36" s="386">
        <v>0</v>
      </c>
    </row>
    <row r="37" spans="1:14" ht="13" customHeight="1" thickBot="1">
      <c r="A37" s="237" t="s">
        <v>49</v>
      </c>
      <c r="B37" s="853">
        <v>0</v>
      </c>
      <c r="C37" s="387">
        <v>0</v>
      </c>
      <c r="D37" s="387">
        <v>0</v>
      </c>
      <c r="E37" s="387">
        <v>0</v>
      </c>
      <c r="F37" s="387">
        <v>0</v>
      </c>
      <c r="G37" s="387">
        <v>0</v>
      </c>
      <c r="H37" s="387">
        <v>0</v>
      </c>
      <c r="I37" s="387">
        <v>0</v>
      </c>
      <c r="J37" s="387">
        <v>0</v>
      </c>
      <c r="K37" s="387">
        <v>0</v>
      </c>
      <c r="L37" s="387">
        <v>0</v>
      </c>
      <c r="M37" s="387">
        <v>0</v>
      </c>
      <c r="N37" s="387">
        <v>0</v>
      </c>
    </row>
    <row r="38" spans="1:14" ht="9" customHeight="1">
      <c r="A38" s="999" t="s">
        <v>538</v>
      </c>
      <c r="B38" s="1018"/>
      <c r="C38" s="1018"/>
      <c r="D38" s="1018"/>
      <c r="E38" s="1018"/>
      <c r="F38" s="294"/>
    </row>
    <row r="39" spans="1:14" ht="9" customHeight="1">
      <c r="A39" s="999" t="s">
        <v>367</v>
      </c>
      <c r="B39" s="1018"/>
      <c r="C39" s="1018"/>
      <c r="D39" s="1018"/>
      <c r="E39" s="1018"/>
      <c r="F39" s="294"/>
    </row>
    <row r="40" spans="1:14" ht="9" customHeight="1">
      <c r="A40" s="1001" t="s">
        <v>366</v>
      </c>
      <c r="B40" s="1018"/>
      <c r="C40" s="1018"/>
      <c r="D40" s="1018"/>
      <c r="E40" s="1018"/>
      <c r="F40" s="294"/>
    </row>
    <row r="41" spans="1:14" ht="13" customHeight="1">
      <c r="A41" s="12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Hoja69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450</v>
      </c>
      <c r="B4" s="363"/>
    </row>
    <row r="5" spans="1:14" ht="13" customHeight="1">
      <c r="A5" s="371" t="s">
        <v>238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4" ht="5" customHeight="1" thickBot="1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</row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12">
        <f t="shared" ref="B8:B37" si="0">SUM(C8:N8)</f>
        <v>117682.3</v>
      </c>
      <c r="C8" s="817">
        <f t="shared" ref="C8:N8" si="1">(C9+C10+C11+C12+C13+C17+C18+C19+C20+C21+C22+C23+C24+C25+C26+C27+C28+C29+C32+C33+C34+C35+C36+C37)</f>
        <v>8476</v>
      </c>
      <c r="D8" s="817">
        <f t="shared" si="1"/>
        <v>9312</v>
      </c>
      <c r="E8" s="817">
        <f t="shared" si="1"/>
        <v>9568</v>
      </c>
      <c r="F8" s="817">
        <f t="shared" si="1"/>
        <v>10873.6</v>
      </c>
      <c r="G8" s="817">
        <f t="shared" si="1"/>
        <v>10832.7</v>
      </c>
      <c r="H8" s="817">
        <f t="shared" si="1"/>
        <v>11434</v>
      </c>
      <c r="I8" s="817">
        <f t="shared" si="1"/>
        <v>10821</v>
      </c>
      <c r="J8" s="817">
        <f t="shared" si="1"/>
        <v>10145</v>
      </c>
      <c r="K8" s="817">
        <f t="shared" si="1"/>
        <v>9620</v>
      </c>
      <c r="L8" s="817">
        <f t="shared" si="1"/>
        <v>8730</v>
      </c>
      <c r="M8" s="817">
        <f t="shared" si="1"/>
        <v>8684</v>
      </c>
      <c r="N8" s="817">
        <f t="shared" si="1"/>
        <v>9186</v>
      </c>
    </row>
    <row r="9" spans="1:14" ht="13" customHeight="1">
      <c r="A9" s="234" t="s">
        <v>21</v>
      </c>
      <c r="B9" s="840">
        <f t="shared" si="0"/>
        <v>0</v>
      </c>
      <c r="C9" s="382">
        <f>+'[2]LLA 04-99'!E1376</f>
        <v>0</v>
      </c>
      <c r="D9" s="382">
        <f>+'[2]LLA 04-99'!F1376</f>
        <v>0</v>
      </c>
      <c r="E9" s="382">
        <f>+'[2]LLA 04-99'!G1376</f>
        <v>0</v>
      </c>
      <c r="F9" s="382">
        <f>+'[2]LLA 04-99'!H1376</f>
        <v>0</v>
      </c>
      <c r="G9" s="382">
        <f>+'[2]LLA 04-99'!I1376</f>
        <v>0</v>
      </c>
      <c r="H9" s="382">
        <f>+'[2]LLA 04-99'!J1376</f>
        <v>0</v>
      </c>
      <c r="I9" s="382">
        <f>+'[2]LLA 04-99'!K1376</f>
        <v>0</v>
      </c>
      <c r="J9" s="382">
        <f>+'[2]LLA 04-99'!L1376</f>
        <v>0</v>
      </c>
      <c r="K9" s="382">
        <f>+'[2]LLA 04-99'!M1376</f>
        <v>0</v>
      </c>
      <c r="L9" s="382">
        <f>+'[2]LLA 04-99'!N1376</f>
        <v>0</v>
      </c>
      <c r="M9" s="382">
        <f>+'[2]LLA 04-99'!O1376</f>
        <v>0</v>
      </c>
      <c r="N9" s="382">
        <f>+'[2]LLA 04-99'!P1376</f>
        <v>0</v>
      </c>
    </row>
    <row r="10" spans="1:14" ht="13" customHeight="1">
      <c r="A10" s="234" t="s">
        <v>22</v>
      </c>
      <c r="B10" s="840">
        <f t="shared" si="0"/>
        <v>0</v>
      </c>
      <c r="C10" s="382">
        <f>+'[2]LLA 04-99'!E1379</f>
        <v>0</v>
      </c>
      <c r="D10" s="382">
        <f>+'[2]LLA 04-99'!F1379</f>
        <v>0</v>
      </c>
      <c r="E10" s="382">
        <f>+'[2]LLA 04-99'!G1379</f>
        <v>0</v>
      </c>
      <c r="F10" s="382">
        <f>+'[2]LLA 04-99'!H1379</f>
        <v>0</v>
      </c>
      <c r="G10" s="382">
        <f>+'[2]LLA 04-99'!I1379</f>
        <v>0</v>
      </c>
      <c r="H10" s="382">
        <f>+'[2]LLA 04-99'!J1379</f>
        <v>0</v>
      </c>
      <c r="I10" s="382">
        <f>+'[2]LLA 04-99'!K1379</f>
        <v>0</v>
      </c>
      <c r="J10" s="382">
        <f>+'[2]LLA 04-99'!L1379</f>
        <v>0</v>
      </c>
      <c r="K10" s="382">
        <f>+'[2]LLA 04-99'!M1379</f>
        <v>0</v>
      </c>
      <c r="L10" s="382">
        <f>+'[2]LLA 04-99'!N1379</f>
        <v>0</v>
      </c>
      <c r="M10" s="382">
        <f>+'[2]LLA 04-99'!O1379</f>
        <v>0</v>
      </c>
      <c r="N10" s="382">
        <f>+'[2]LLA 04-99'!P1379</f>
        <v>0</v>
      </c>
    </row>
    <row r="11" spans="1:14" ht="13" customHeight="1">
      <c r="A11" s="234" t="s">
        <v>23</v>
      </c>
      <c r="B11" s="840">
        <f t="shared" si="0"/>
        <v>0</v>
      </c>
      <c r="C11" s="382">
        <f>+'[2]LLA 04-99'!E1382</f>
        <v>0</v>
      </c>
      <c r="D11" s="382">
        <f>+'[2]LLA 04-99'!F1382</f>
        <v>0</v>
      </c>
      <c r="E11" s="382">
        <f>+'[2]LLA 04-99'!G1382</f>
        <v>0</v>
      </c>
      <c r="F11" s="382">
        <f>+'[2]LLA 04-99'!H1382</f>
        <v>0</v>
      </c>
      <c r="G11" s="382">
        <f>+'[2]LLA 04-99'!I1382</f>
        <v>0</v>
      </c>
      <c r="H11" s="382">
        <f>+'[2]LLA 04-99'!J1382</f>
        <v>0</v>
      </c>
      <c r="I11" s="382">
        <f>+'[2]LLA 04-99'!K1382</f>
        <v>0</v>
      </c>
      <c r="J11" s="382">
        <f>+'[2]LLA 04-99'!L1382</f>
        <v>0</v>
      </c>
      <c r="K11" s="382">
        <f>+'[2]LLA 04-99'!M1382</f>
        <v>0</v>
      </c>
      <c r="L11" s="382">
        <f>+'[2]LLA 04-99'!N1382</f>
        <v>0</v>
      </c>
      <c r="M11" s="382">
        <f>+'[2]LLA 04-99'!O1382</f>
        <v>0</v>
      </c>
      <c r="N11" s="382">
        <f>+'[2]LLA 04-99'!P1382</f>
        <v>0</v>
      </c>
    </row>
    <row r="12" spans="1:14" ht="13" customHeight="1">
      <c r="A12" s="184" t="s">
        <v>24</v>
      </c>
      <c r="B12" s="840">
        <f t="shared" si="0"/>
        <v>0</v>
      </c>
      <c r="C12" s="382">
        <f>+'[2]LLA 04-99'!E1385</f>
        <v>0</v>
      </c>
      <c r="D12" s="382">
        <f>+'[2]LLA 04-99'!F1385</f>
        <v>0</v>
      </c>
      <c r="E12" s="382">
        <f>+'[2]LLA 04-99'!G1385</f>
        <v>0</v>
      </c>
      <c r="F12" s="382">
        <f>+'[2]LLA 04-99'!H1385</f>
        <v>0</v>
      </c>
      <c r="G12" s="382">
        <f>+'[2]LLA 04-99'!I1385</f>
        <v>0</v>
      </c>
      <c r="H12" s="382">
        <f>+'[2]LLA 04-99'!J1385</f>
        <v>0</v>
      </c>
      <c r="I12" s="382">
        <f>+'[2]LLA 04-99'!K1385</f>
        <v>0</v>
      </c>
      <c r="J12" s="382">
        <f>+'[2]LLA 04-99'!L1385</f>
        <v>0</v>
      </c>
      <c r="K12" s="382">
        <f>+'[2]LLA 04-99'!M1385</f>
        <v>0</v>
      </c>
      <c r="L12" s="382">
        <f>+'[2]LLA 04-99'!N1385</f>
        <v>0</v>
      </c>
      <c r="M12" s="382">
        <f>+'[2]LLA 04-99'!O1385</f>
        <v>0</v>
      </c>
      <c r="N12" s="382">
        <f>+'[2]LLA 04-99'!P1385</f>
        <v>0</v>
      </c>
    </row>
    <row r="13" spans="1:14" ht="13" customHeight="1">
      <c r="A13" s="184" t="s">
        <v>25</v>
      </c>
      <c r="B13" s="840">
        <f t="shared" si="0"/>
        <v>0</v>
      </c>
      <c r="C13" s="382">
        <f>+'[2]LLA 04-99'!E1388</f>
        <v>0</v>
      </c>
      <c r="D13" s="382">
        <f>+'[2]LLA 04-99'!F1388</f>
        <v>0</v>
      </c>
      <c r="E13" s="382">
        <f>+'[2]LLA 04-99'!G1388</f>
        <v>0</v>
      </c>
      <c r="F13" s="382">
        <f>+'[2]LLA 04-99'!H1388</f>
        <v>0</v>
      </c>
      <c r="G13" s="382">
        <f>+'[2]LLA 04-99'!I1388</f>
        <v>0</v>
      </c>
      <c r="H13" s="382">
        <f>+'[2]LLA 04-99'!J1388</f>
        <v>0</v>
      </c>
      <c r="I13" s="382">
        <f>+'[2]LLA 04-99'!K1388</f>
        <v>0</v>
      </c>
      <c r="J13" s="382">
        <f>+'[2]LLA 04-99'!L1388</f>
        <v>0</v>
      </c>
      <c r="K13" s="382">
        <f>+'[2]LLA 04-99'!M1388</f>
        <v>0</v>
      </c>
      <c r="L13" s="382">
        <f>+'[2]LLA 04-99'!N1388</f>
        <v>0</v>
      </c>
      <c r="M13" s="382">
        <f>+'[2]LLA 04-99'!O1388</f>
        <v>0</v>
      </c>
      <c r="N13" s="382">
        <f>+'[2]LLA 04-99'!P1388</f>
        <v>0</v>
      </c>
    </row>
    <row r="14" spans="1:14" ht="13" customHeight="1">
      <c r="A14" s="236" t="s">
        <v>97</v>
      </c>
      <c r="B14" s="840">
        <f t="shared" si="0"/>
        <v>0</v>
      </c>
      <c r="C14" s="382">
        <f>+'[2]LLA 04-99'!E1391</f>
        <v>0</v>
      </c>
      <c r="D14" s="382">
        <f>+'[2]LLA 04-99'!F1391</f>
        <v>0</v>
      </c>
      <c r="E14" s="382">
        <f>+'[2]LLA 04-99'!G1391</f>
        <v>0</v>
      </c>
      <c r="F14" s="382">
        <f>+'[2]LLA 04-99'!H1391</f>
        <v>0</v>
      </c>
      <c r="G14" s="382">
        <f>+'[2]LLA 04-99'!I1391</f>
        <v>0</v>
      </c>
      <c r="H14" s="382">
        <f>+'[2]LLA 04-99'!J1391</f>
        <v>0</v>
      </c>
      <c r="I14" s="382">
        <f>+'[2]LLA 04-99'!K1391</f>
        <v>0</v>
      </c>
      <c r="J14" s="382">
        <f>+'[2]LLA 04-99'!L1391</f>
        <v>0</v>
      </c>
      <c r="K14" s="382">
        <f>+'[2]LLA 04-99'!M1391</f>
        <v>0</v>
      </c>
      <c r="L14" s="382">
        <f>+'[2]LLA 04-99'!N1391</f>
        <v>0</v>
      </c>
      <c r="M14" s="382">
        <f>+'[2]LLA 04-99'!O1391</f>
        <v>0</v>
      </c>
      <c r="N14" s="382">
        <f>+'[2]LLA 04-99'!P1391</f>
        <v>0</v>
      </c>
    </row>
    <row r="15" spans="1:14" ht="13" customHeight="1">
      <c r="A15" s="236" t="s">
        <v>98</v>
      </c>
      <c r="B15" s="840">
        <f t="shared" si="0"/>
        <v>0</v>
      </c>
      <c r="C15" s="382">
        <f>+'[2]LLA 04-99'!E1394</f>
        <v>0</v>
      </c>
      <c r="D15" s="382">
        <f>+'[2]LLA 04-99'!F1394</f>
        <v>0</v>
      </c>
      <c r="E15" s="382">
        <f>+'[2]LLA 04-99'!G1394</f>
        <v>0</v>
      </c>
      <c r="F15" s="382">
        <f>+'[2]LLA 04-99'!H1394</f>
        <v>0</v>
      </c>
      <c r="G15" s="382">
        <f>+'[2]LLA 04-99'!I1394</f>
        <v>0</v>
      </c>
      <c r="H15" s="382">
        <f>+'[2]LLA 04-99'!J1394</f>
        <v>0</v>
      </c>
      <c r="I15" s="382">
        <f>+'[2]LLA 04-99'!K1394</f>
        <v>0</v>
      </c>
      <c r="J15" s="382">
        <f>+'[2]LLA 04-99'!L1394</f>
        <v>0</v>
      </c>
      <c r="K15" s="382">
        <f>+'[2]LLA 04-99'!M1394</f>
        <v>0</v>
      </c>
      <c r="L15" s="382">
        <f>+'[2]LLA 04-99'!N1394</f>
        <v>0</v>
      </c>
      <c r="M15" s="382">
        <f>+'[2]LLA 04-99'!O1394</f>
        <v>0</v>
      </c>
      <c r="N15" s="382">
        <f>+'[2]LLA 04-99'!P1394</f>
        <v>0</v>
      </c>
    </row>
    <row r="16" spans="1:14" ht="13" customHeight="1">
      <c r="A16" s="236" t="s">
        <v>99</v>
      </c>
      <c r="B16" s="840">
        <f t="shared" si="0"/>
        <v>0</v>
      </c>
      <c r="C16" s="382">
        <f>+'[2]LLA 04-99'!E1397</f>
        <v>0</v>
      </c>
      <c r="D16" s="382">
        <f>+'[2]LLA 04-99'!F1397</f>
        <v>0</v>
      </c>
      <c r="E16" s="382">
        <f>+'[2]LLA 04-99'!G1397</f>
        <v>0</v>
      </c>
      <c r="F16" s="382">
        <f>+'[2]LLA 04-99'!H1397</f>
        <v>0</v>
      </c>
      <c r="G16" s="382">
        <f>+'[2]LLA 04-99'!I1397</f>
        <v>0</v>
      </c>
      <c r="H16" s="382">
        <f>+'[2]LLA 04-99'!J1397</f>
        <v>0</v>
      </c>
      <c r="I16" s="382">
        <f>+'[2]LLA 04-99'!K1397</f>
        <v>0</v>
      </c>
      <c r="J16" s="382">
        <f>+'[2]LLA 04-99'!L1397</f>
        <v>0</v>
      </c>
      <c r="K16" s="382">
        <f>+'[2]LLA 04-99'!M1397</f>
        <v>0</v>
      </c>
      <c r="L16" s="382">
        <f>+'[2]LLA 04-99'!N1397</f>
        <v>0</v>
      </c>
      <c r="M16" s="382">
        <f>+'[2]LLA 04-99'!O1397</f>
        <v>0</v>
      </c>
      <c r="N16" s="382">
        <f>+'[2]LLA 04-99'!P1397</f>
        <v>0</v>
      </c>
    </row>
    <row r="17" spans="1:14" ht="13" customHeight="1">
      <c r="A17" s="234" t="s">
        <v>29</v>
      </c>
      <c r="B17" s="840">
        <f t="shared" si="0"/>
        <v>0</v>
      </c>
      <c r="C17" s="382">
        <f>+'[2]LLA 04-99'!E1400</f>
        <v>0</v>
      </c>
      <c r="D17" s="382">
        <f>+'[2]LLA 04-99'!F1400</f>
        <v>0</v>
      </c>
      <c r="E17" s="382">
        <f>+'[2]LLA 04-99'!G1400</f>
        <v>0</v>
      </c>
      <c r="F17" s="382">
        <f>+'[2]LLA 04-99'!H1400</f>
        <v>0</v>
      </c>
      <c r="G17" s="382">
        <f>+'[2]LLA 04-99'!I1400</f>
        <v>0</v>
      </c>
      <c r="H17" s="382">
        <f>+'[2]LLA 04-99'!J1400</f>
        <v>0</v>
      </c>
      <c r="I17" s="382">
        <f>+'[2]LLA 04-99'!K1400</f>
        <v>0</v>
      </c>
      <c r="J17" s="382">
        <f>+'[2]LLA 04-99'!L1400</f>
        <v>0</v>
      </c>
      <c r="K17" s="382">
        <f>+'[2]LLA 04-99'!M1400</f>
        <v>0</v>
      </c>
      <c r="L17" s="382">
        <f>+'[2]LLA 04-99'!N1400</f>
        <v>0</v>
      </c>
      <c r="M17" s="382">
        <f>+'[2]LLA 04-99'!O1400</f>
        <v>0</v>
      </c>
      <c r="N17" s="382">
        <f>+'[2]LLA 04-99'!P1400</f>
        <v>0</v>
      </c>
    </row>
    <row r="18" spans="1:14" ht="13" customHeight="1">
      <c r="A18" s="184" t="s">
        <v>30</v>
      </c>
      <c r="B18" s="840">
        <f t="shared" si="0"/>
        <v>0</v>
      </c>
      <c r="C18" s="382">
        <f>+'[2]LLA 04-99'!E1403</f>
        <v>0</v>
      </c>
      <c r="D18" s="382">
        <f>+'[2]LLA 04-99'!F1403</f>
        <v>0</v>
      </c>
      <c r="E18" s="382">
        <f>+'[2]LLA 04-99'!G1403</f>
        <v>0</v>
      </c>
      <c r="F18" s="382">
        <f>+'[2]LLA 04-99'!H1403</f>
        <v>0</v>
      </c>
      <c r="G18" s="382">
        <f>+'[2]LLA 04-99'!I1403</f>
        <v>0</v>
      </c>
      <c r="H18" s="382">
        <f>+'[2]LLA 04-99'!J1403</f>
        <v>0</v>
      </c>
      <c r="I18" s="382">
        <f>+'[2]LLA 04-99'!K1403</f>
        <v>0</v>
      </c>
      <c r="J18" s="382">
        <f>+'[2]LLA 04-99'!L1403</f>
        <v>0</v>
      </c>
      <c r="K18" s="382">
        <f>+'[2]LLA 04-99'!M1403</f>
        <v>0</v>
      </c>
      <c r="L18" s="382">
        <f>+'[2]LLA 04-99'!N1403</f>
        <v>0</v>
      </c>
      <c r="M18" s="382">
        <f>+'[2]LLA 04-99'!O1403</f>
        <v>0</v>
      </c>
      <c r="N18" s="382">
        <f>+'[2]LLA 04-99'!P1403</f>
        <v>0</v>
      </c>
    </row>
    <row r="19" spans="1:14" ht="13" customHeight="1">
      <c r="A19" s="184" t="s">
        <v>31</v>
      </c>
      <c r="B19" s="840">
        <f t="shared" si="0"/>
        <v>2126</v>
      </c>
      <c r="C19" s="382">
        <f>+'[2]LLA 04-99'!E1406</f>
        <v>198</v>
      </c>
      <c r="D19" s="382">
        <f>+'[2]LLA 04-99'!F1406</f>
        <v>160</v>
      </c>
      <c r="E19" s="382">
        <f>+'[2]LLA 04-99'!G1406</f>
        <v>184</v>
      </c>
      <c r="F19" s="382">
        <f>+'[2]LLA 04-99'!H1406</f>
        <v>180</v>
      </c>
      <c r="G19" s="382">
        <f>+'[2]LLA 04-99'!I1406</f>
        <v>210</v>
      </c>
      <c r="H19" s="382">
        <f>+'[2]LLA 04-99'!J1406</f>
        <v>172</v>
      </c>
      <c r="I19" s="382">
        <f>+'[2]LLA 04-99'!K1406</f>
        <v>172</v>
      </c>
      <c r="J19" s="382">
        <f>+'[2]LLA 04-99'!L1406</f>
        <v>189</v>
      </c>
      <c r="K19" s="382">
        <f>+'[2]LLA 04-99'!M1406</f>
        <v>146</v>
      </c>
      <c r="L19" s="382">
        <f>+'[2]LLA 04-99'!N1406</f>
        <v>141</v>
      </c>
      <c r="M19" s="382">
        <f>+'[2]LLA 04-99'!O1406</f>
        <v>180</v>
      </c>
      <c r="N19" s="382">
        <f>+'[2]LLA 04-99'!P1406</f>
        <v>194</v>
      </c>
    </row>
    <row r="20" spans="1:14" ht="13" customHeight="1">
      <c r="A20" s="234" t="s">
        <v>32</v>
      </c>
      <c r="B20" s="840">
        <f t="shared" si="0"/>
        <v>0</v>
      </c>
      <c r="C20" s="382">
        <f>+'[2]LLA 04-99'!E1409</f>
        <v>0</v>
      </c>
      <c r="D20" s="382">
        <f>+'[2]LLA 04-99'!F1409</f>
        <v>0</v>
      </c>
      <c r="E20" s="382">
        <f>+'[2]LLA 04-99'!G1409</f>
        <v>0</v>
      </c>
      <c r="F20" s="382">
        <f>+'[2]LLA 04-99'!H1409</f>
        <v>0</v>
      </c>
      <c r="G20" s="382">
        <f>+'[2]LLA 04-99'!I1409</f>
        <v>0</v>
      </c>
      <c r="H20" s="382">
        <f>+'[2]LLA 04-99'!J1409</f>
        <v>0</v>
      </c>
      <c r="I20" s="382">
        <f>+'[2]LLA 04-99'!K1409</f>
        <v>0</v>
      </c>
      <c r="J20" s="382">
        <f>+'[2]LLA 04-99'!L1409</f>
        <v>0</v>
      </c>
      <c r="K20" s="382">
        <f>+'[2]LLA 04-99'!M1409</f>
        <v>0</v>
      </c>
      <c r="L20" s="382">
        <f>+'[2]LLA 04-99'!N1409</f>
        <v>0</v>
      </c>
      <c r="M20" s="382">
        <f>+'[2]LLA 04-99'!O1409</f>
        <v>0</v>
      </c>
      <c r="N20" s="382">
        <f>+'[2]LLA 04-99'!P1409</f>
        <v>0</v>
      </c>
    </row>
    <row r="21" spans="1:14" ht="13" customHeight="1">
      <c r="A21" s="234" t="s">
        <v>33</v>
      </c>
      <c r="B21" s="840">
        <f t="shared" si="0"/>
        <v>0</v>
      </c>
      <c r="C21" s="382">
        <f>+'[2]LLA 04-99'!E1412</f>
        <v>0</v>
      </c>
      <c r="D21" s="382">
        <f>+'[2]LLA 04-99'!F1412</f>
        <v>0</v>
      </c>
      <c r="E21" s="382">
        <f>+'[2]LLA 04-99'!G1412</f>
        <v>0</v>
      </c>
      <c r="F21" s="382">
        <f>+'[2]LLA 04-99'!H1412</f>
        <v>0</v>
      </c>
      <c r="G21" s="382">
        <f>+'[2]LLA 04-99'!I1412</f>
        <v>0</v>
      </c>
      <c r="H21" s="382">
        <f>+'[2]LLA 04-99'!J1412</f>
        <v>0</v>
      </c>
      <c r="I21" s="382">
        <f>+'[2]LLA 04-99'!K1412</f>
        <v>0</v>
      </c>
      <c r="J21" s="382">
        <f>+'[2]LLA 04-99'!L1412</f>
        <v>0</v>
      </c>
      <c r="K21" s="382">
        <f>+'[2]LLA 04-99'!M1412</f>
        <v>0</v>
      </c>
      <c r="L21" s="382">
        <f>+'[2]LLA 04-99'!N1412</f>
        <v>0</v>
      </c>
      <c r="M21" s="382">
        <f>+'[2]LLA 04-99'!O1412</f>
        <v>0</v>
      </c>
      <c r="N21" s="382">
        <f>+'[2]LLA 04-99'!P1412</f>
        <v>0</v>
      </c>
    </row>
    <row r="22" spans="1:14" ht="13" customHeight="1">
      <c r="A22" s="234" t="s">
        <v>34</v>
      </c>
      <c r="B22" s="840">
        <f t="shared" si="0"/>
        <v>4122</v>
      </c>
      <c r="C22" s="382">
        <f>+'[2]LLA 04-99'!E1415</f>
        <v>201</v>
      </c>
      <c r="D22" s="382">
        <f>+'[2]LLA 04-99'!F1415</f>
        <v>231</v>
      </c>
      <c r="E22" s="382">
        <f>+'[2]LLA 04-99'!G1415</f>
        <v>269</v>
      </c>
      <c r="F22" s="382">
        <f>+'[2]LLA 04-99'!H1415</f>
        <v>372</v>
      </c>
      <c r="G22" s="382">
        <f>+'[2]LLA 04-99'!I1415</f>
        <v>415</v>
      </c>
      <c r="H22" s="382">
        <f>+'[2]LLA 04-99'!J1415</f>
        <v>470</v>
      </c>
      <c r="I22" s="382">
        <f>+'[2]LLA 04-99'!K1415</f>
        <v>481</v>
      </c>
      <c r="J22" s="382">
        <f>+'[2]LLA 04-99'!L1415</f>
        <v>376</v>
      </c>
      <c r="K22" s="382">
        <f>+'[2]LLA 04-99'!M1415</f>
        <v>321</v>
      </c>
      <c r="L22" s="382">
        <f>+'[2]LLA 04-99'!N1415</f>
        <v>223</v>
      </c>
      <c r="M22" s="382">
        <f>+'[2]LLA 04-99'!O1415</f>
        <v>315</v>
      </c>
      <c r="N22" s="382">
        <f>+'[2]LLA 04-99'!P1415</f>
        <v>448</v>
      </c>
    </row>
    <row r="23" spans="1:14" ht="13" customHeight="1">
      <c r="A23" s="234" t="s">
        <v>35</v>
      </c>
      <c r="B23" s="840">
        <f t="shared" si="0"/>
        <v>8361</v>
      </c>
      <c r="C23" s="382">
        <f>+'[2]LLA 04-99'!E1418</f>
        <v>701</v>
      </c>
      <c r="D23" s="382">
        <f>+'[2]LLA 04-99'!F1418</f>
        <v>734</v>
      </c>
      <c r="E23" s="382">
        <f>+'[2]LLA 04-99'!G1418</f>
        <v>667</v>
      </c>
      <c r="F23" s="382">
        <f>+'[2]LLA 04-99'!H1418</f>
        <v>553</v>
      </c>
      <c r="G23" s="382">
        <f>+'[2]LLA 04-99'!I1418</f>
        <v>624</v>
      </c>
      <c r="H23" s="382">
        <f>+'[2]LLA 04-99'!J1418</f>
        <v>697</v>
      </c>
      <c r="I23" s="382">
        <f>+'[2]LLA 04-99'!K1418</f>
        <v>709</v>
      </c>
      <c r="J23" s="382">
        <f>+'[2]LLA 04-99'!L1418</f>
        <v>735</v>
      </c>
      <c r="K23" s="382">
        <f>+'[2]LLA 04-99'!M1418</f>
        <v>721</v>
      </c>
      <c r="L23" s="382">
        <f>+'[2]LLA 04-99'!N1418</f>
        <v>668</v>
      </c>
      <c r="M23" s="382">
        <f>+'[2]LLA 04-99'!O1418</f>
        <v>742</v>
      </c>
      <c r="N23" s="382">
        <f>+'[2]LLA 04-99'!P1418</f>
        <v>810</v>
      </c>
    </row>
    <row r="24" spans="1:14" ht="13" customHeight="1">
      <c r="A24" s="234" t="s">
        <v>36</v>
      </c>
      <c r="B24" s="840">
        <f t="shared" si="0"/>
        <v>8199.2999999999993</v>
      </c>
      <c r="C24" s="382">
        <f>+'[2]LLA 04-99'!E1421</f>
        <v>520</v>
      </c>
      <c r="D24" s="382">
        <f>+'[2]LLA 04-99'!F1421</f>
        <v>624.29999999999995</v>
      </c>
      <c r="E24" s="382">
        <f>+'[2]LLA 04-99'!G1421</f>
        <v>634</v>
      </c>
      <c r="F24" s="382">
        <f>+'[2]LLA 04-99'!H1421</f>
        <v>690.6</v>
      </c>
      <c r="G24" s="382">
        <f>+'[2]LLA 04-99'!I1421</f>
        <v>723.4</v>
      </c>
      <c r="H24" s="382">
        <f>+'[2]LLA 04-99'!J1421</f>
        <v>773</v>
      </c>
      <c r="I24" s="382">
        <f>+'[2]LLA 04-99'!K1421</f>
        <v>605</v>
      </c>
      <c r="J24" s="382">
        <f>+'[2]LLA 04-99'!L1421</f>
        <v>663</v>
      </c>
      <c r="K24" s="382">
        <f>+'[2]LLA 04-99'!M1421</f>
        <v>684</v>
      </c>
      <c r="L24" s="382">
        <f>+'[2]LLA 04-99'!N1421</f>
        <v>730</v>
      </c>
      <c r="M24" s="382">
        <f>+'[2]LLA 04-99'!O1421</f>
        <v>760</v>
      </c>
      <c r="N24" s="382">
        <f>+'[2]LLA 04-99'!P1421</f>
        <v>792</v>
      </c>
    </row>
    <row r="25" spans="1:14" ht="13" customHeight="1">
      <c r="A25" s="184" t="s">
        <v>37</v>
      </c>
      <c r="B25" s="840">
        <f t="shared" si="0"/>
        <v>12612</v>
      </c>
      <c r="C25" s="382">
        <f>+'[2]LLA 04-99'!E1424</f>
        <v>1026</v>
      </c>
      <c r="D25" s="382">
        <f>+'[2]LLA 04-99'!F1424</f>
        <v>1108</v>
      </c>
      <c r="E25" s="382">
        <f>+'[2]LLA 04-99'!G1424</f>
        <v>1118</v>
      </c>
      <c r="F25" s="382">
        <f>+'[2]LLA 04-99'!H1424</f>
        <v>935</v>
      </c>
      <c r="G25" s="382">
        <f>+'[2]LLA 04-99'!I1424</f>
        <v>904</v>
      </c>
      <c r="H25" s="382">
        <f>+'[2]LLA 04-99'!J1424</f>
        <v>985</v>
      </c>
      <c r="I25" s="382">
        <f>+'[2]LLA 04-99'!K1424</f>
        <v>1025</v>
      </c>
      <c r="J25" s="382">
        <f>+'[2]LLA 04-99'!L1424</f>
        <v>1060</v>
      </c>
      <c r="K25" s="382">
        <f>+'[2]LLA 04-99'!M1424</f>
        <v>1072</v>
      </c>
      <c r="L25" s="382">
        <f>+'[2]LLA 04-99'!N1424</f>
        <v>1107</v>
      </c>
      <c r="M25" s="382">
        <f>+'[2]LLA 04-99'!O1424</f>
        <v>1134</v>
      </c>
      <c r="N25" s="382">
        <f>+'[2]LLA 04-99'!P1424</f>
        <v>1138</v>
      </c>
    </row>
    <row r="26" spans="1:14" ht="13" customHeight="1">
      <c r="A26" s="234" t="s">
        <v>38</v>
      </c>
      <c r="B26" s="840">
        <f t="shared" si="0"/>
        <v>1665</v>
      </c>
      <c r="C26" s="382">
        <f>+'[2]LLA 04-99'!E1427</f>
        <v>116</v>
      </c>
      <c r="D26" s="382">
        <f>+'[2]LLA 04-99'!F1427</f>
        <v>118</v>
      </c>
      <c r="E26" s="382">
        <f>+'[2]LLA 04-99'!G1427</f>
        <v>127</v>
      </c>
      <c r="F26" s="382">
        <f>+'[2]LLA 04-99'!H1427</f>
        <v>105</v>
      </c>
      <c r="G26" s="382">
        <f>+'[2]LLA 04-99'!I1427</f>
        <v>91</v>
      </c>
      <c r="H26" s="382">
        <f>+'[2]LLA 04-99'!J1427</f>
        <v>138</v>
      </c>
      <c r="I26" s="382">
        <f>+'[2]LLA 04-99'!K1427</f>
        <v>159</v>
      </c>
      <c r="J26" s="382">
        <f>+'[2]LLA 04-99'!L1427</f>
        <v>154</v>
      </c>
      <c r="K26" s="382">
        <f>+'[2]LLA 04-99'!M1427</f>
        <v>166</v>
      </c>
      <c r="L26" s="382">
        <f>+'[2]LLA 04-99'!N1427</f>
        <v>149</v>
      </c>
      <c r="M26" s="382">
        <f>+'[2]LLA 04-99'!O1427</f>
        <v>169</v>
      </c>
      <c r="N26" s="382">
        <f>+'[2]LLA 04-99'!P1427</f>
        <v>173</v>
      </c>
    </row>
    <row r="27" spans="1:14" ht="13" customHeight="1">
      <c r="A27" s="234" t="s">
        <v>39</v>
      </c>
      <c r="B27" s="840">
        <f t="shared" si="0"/>
        <v>4938</v>
      </c>
      <c r="C27" s="382">
        <f>+'[2]LLA 04-99'!E1430</f>
        <v>322</v>
      </c>
      <c r="D27" s="382">
        <f>+'[2]LLA 04-99'!F1430</f>
        <v>330</v>
      </c>
      <c r="E27" s="382">
        <f>+'[2]LLA 04-99'!G1430</f>
        <v>342</v>
      </c>
      <c r="F27" s="382">
        <f>+'[2]LLA 04-99'!H1430</f>
        <v>366</v>
      </c>
      <c r="G27" s="382">
        <f>+'[2]LLA 04-99'!I1430</f>
        <v>413</v>
      </c>
      <c r="H27" s="382">
        <f>+'[2]LLA 04-99'!J1430</f>
        <v>449</v>
      </c>
      <c r="I27" s="382">
        <f>+'[2]LLA 04-99'!K1430</f>
        <v>451</v>
      </c>
      <c r="J27" s="382">
        <f>+'[2]LLA 04-99'!L1430</f>
        <v>444</v>
      </c>
      <c r="K27" s="382">
        <f>+'[2]LLA 04-99'!M1430</f>
        <v>444</v>
      </c>
      <c r="L27" s="382">
        <f>+'[2]LLA 04-99'!N1430</f>
        <v>440</v>
      </c>
      <c r="M27" s="382">
        <f>+'[2]LLA 04-99'!O1430</f>
        <v>451</v>
      </c>
      <c r="N27" s="382">
        <f>+'[2]LLA 04-99'!P1430</f>
        <v>486</v>
      </c>
    </row>
    <row r="28" spans="1:14" ht="13" customHeight="1">
      <c r="A28" s="234" t="s">
        <v>40</v>
      </c>
      <c r="B28" s="840">
        <f t="shared" si="0"/>
        <v>5520</v>
      </c>
      <c r="C28" s="382">
        <f>+'[2]LLA 04-99'!E1433</f>
        <v>565</v>
      </c>
      <c r="D28" s="382">
        <f>+'[2]LLA 04-99'!F1433</f>
        <v>441</v>
      </c>
      <c r="E28" s="382">
        <f>+'[2]LLA 04-99'!G1433</f>
        <v>354</v>
      </c>
      <c r="F28" s="382">
        <f>+'[2]LLA 04-99'!H1433</f>
        <v>415</v>
      </c>
      <c r="G28" s="382">
        <f>+'[2]LLA 04-99'!I1433</f>
        <v>442</v>
      </c>
      <c r="H28" s="382">
        <f>+'[2]LLA 04-99'!J1433</f>
        <v>636</v>
      </c>
      <c r="I28" s="382">
        <f>+'[2]LLA 04-99'!K1433</f>
        <v>577</v>
      </c>
      <c r="J28" s="382">
        <f>+'[2]LLA 04-99'!L1433</f>
        <v>422</v>
      </c>
      <c r="K28" s="382">
        <f>+'[2]LLA 04-99'!M1433</f>
        <v>404</v>
      </c>
      <c r="L28" s="382">
        <f>+'[2]LLA 04-99'!N1433</f>
        <v>329</v>
      </c>
      <c r="M28" s="382">
        <f>+'[2]LLA 04-99'!O1433</f>
        <v>450</v>
      </c>
      <c r="N28" s="382">
        <f>+'[2]LLA 04-99'!P1433</f>
        <v>485</v>
      </c>
    </row>
    <row r="29" spans="1:14" ht="13" customHeight="1">
      <c r="A29" s="184" t="s">
        <v>41</v>
      </c>
      <c r="B29" s="840">
        <f t="shared" si="0"/>
        <v>10267</v>
      </c>
      <c r="C29" s="382">
        <f>+'[2]LLA 04-99'!E1436</f>
        <v>850</v>
      </c>
      <c r="D29" s="382">
        <f>+'[2]LLA 04-99'!F1436</f>
        <v>847.7</v>
      </c>
      <c r="E29" s="382">
        <f>+'[2]LLA 04-99'!G1436</f>
        <v>864</v>
      </c>
      <c r="F29" s="382">
        <f>+'[2]LLA 04-99'!H1436</f>
        <v>893</v>
      </c>
      <c r="G29" s="382">
        <f>+'[2]LLA 04-99'!I1436</f>
        <v>893.3</v>
      </c>
      <c r="H29" s="382">
        <f>+'[2]LLA 04-99'!J1436</f>
        <v>920</v>
      </c>
      <c r="I29" s="382">
        <f>+'[2]LLA 04-99'!K1436</f>
        <v>982</v>
      </c>
      <c r="J29" s="382">
        <f>+'[2]LLA 04-99'!L1436</f>
        <v>932</v>
      </c>
      <c r="K29" s="382">
        <f>+'[2]LLA 04-99'!M1436</f>
        <v>842</v>
      </c>
      <c r="L29" s="382">
        <f>+'[2]LLA 04-99'!N1436</f>
        <v>768</v>
      </c>
      <c r="M29" s="382">
        <f>+'[2]LLA 04-99'!O1436</f>
        <v>731</v>
      </c>
      <c r="N29" s="382">
        <f>+'[2]LLA 04-99'!P1436</f>
        <v>744</v>
      </c>
    </row>
    <row r="30" spans="1:14" ht="13" customHeight="1">
      <c r="A30" s="236" t="s">
        <v>100</v>
      </c>
      <c r="B30" s="840">
        <f t="shared" si="0"/>
        <v>5261.3</v>
      </c>
      <c r="C30" s="382">
        <f>+'[2]LLA 04-99'!E1439</f>
        <v>420</v>
      </c>
      <c r="D30" s="382">
        <f>+'[2]LLA 04-99'!F1439</f>
        <v>435.3</v>
      </c>
      <c r="E30" s="382">
        <f>+'[2]LLA 04-99'!G1439</f>
        <v>446</v>
      </c>
      <c r="F30" s="382">
        <f>+'[2]LLA 04-99'!H1439</f>
        <v>461</v>
      </c>
      <c r="G30" s="382">
        <f>+'[2]LLA 04-99'!I1439</f>
        <v>466</v>
      </c>
      <c r="H30" s="382">
        <f>+'[2]LLA 04-99'!J1439</f>
        <v>480</v>
      </c>
      <c r="I30" s="382">
        <f>+'[2]LLA 04-99'!K1439</f>
        <v>502</v>
      </c>
      <c r="J30" s="382">
        <f>+'[2]LLA 04-99'!L1439</f>
        <v>482</v>
      </c>
      <c r="K30" s="382">
        <f>+'[2]LLA 04-99'!M1439</f>
        <v>421</v>
      </c>
      <c r="L30" s="382">
        <f>+'[2]LLA 04-99'!N1439</f>
        <v>348</v>
      </c>
      <c r="M30" s="382">
        <f>+'[2]LLA 04-99'!O1439</f>
        <v>397</v>
      </c>
      <c r="N30" s="382">
        <f>+'[2]LLA 04-99'!P1439</f>
        <v>403</v>
      </c>
    </row>
    <row r="31" spans="1:14" ht="13" customHeight="1">
      <c r="A31" s="236" t="s">
        <v>101</v>
      </c>
      <c r="B31" s="840">
        <f t="shared" si="0"/>
        <v>5005.7000000000007</v>
      </c>
      <c r="C31" s="382">
        <f>+'[2]LLA 04-99'!E1442</f>
        <v>430</v>
      </c>
      <c r="D31" s="382">
        <f>+'[2]LLA 04-99'!F1442</f>
        <v>412.4</v>
      </c>
      <c r="E31" s="382">
        <f>+'[2]LLA 04-99'!G1442</f>
        <v>418</v>
      </c>
      <c r="F31" s="382">
        <f>+'[2]LLA 04-99'!H1442</f>
        <v>432</v>
      </c>
      <c r="G31" s="382">
        <f>+'[2]LLA 04-99'!I1442</f>
        <v>427.3</v>
      </c>
      <c r="H31" s="382">
        <f>+'[2]LLA 04-99'!J1442</f>
        <v>440</v>
      </c>
      <c r="I31" s="382">
        <f>+'[2]LLA 04-99'!K1442</f>
        <v>480</v>
      </c>
      <c r="J31" s="382">
        <f>+'[2]LLA 04-99'!L1442</f>
        <v>450</v>
      </c>
      <c r="K31" s="382">
        <f>+'[2]LLA 04-99'!M1442</f>
        <v>421</v>
      </c>
      <c r="L31" s="382">
        <f>+'[2]LLA 04-99'!N1442</f>
        <v>420</v>
      </c>
      <c r="M31" s="382">
        <f>+'[2]LLA 04-99'!O1442</f>
        <v>334</v>
      </c>
      <c r="N31" s="382">
        <f>+'[2]LLA 04-99'!P1442</f>
        <v>341</v>
      </c>
    </row>
    <row r="32" spans="1:14" ht="13" customHeight="1">
      <c r="A32" s="234" t="s">
        <v>44</v>
      </c>
      <c r="B32" s="840">
        <f t="shared" si="0"/>
        <v>20127</v>
      </c>
      <c r="C32" s="382">
        <f>+'[2]LLA 04-99'!E1445</f>
        <v>1387</v>
      </c>
      <c r="D32" s="382">
        <f>+'[2]LLA 04-99'!F1445</f>
        <v>1548</v>
      </c>
      <c r="E32" s="382">
        <f>+'[2]LLA 04-99'!G1445</f>
        <v>1664</v>
      </c>
      <c r="F32" s="382">
        <f>+'[2]LLA 04-99'!H1445</f>
        <v>1794</v>
      </c>
      <c r="G32" s="382">
        <f>+'[2]LLA 04-99'!I1445</f>
        <v>1897</v>
      </c>
      <c r="H32" s="382">
        <f>+'[2]LLA 04-99'!J1445</f>
        <v>2049</v>
      </c>
      <c r="I32" s="382">
        <f>+'[2]LLA 04-99'!K1445</f>
        <v>2020</v>
      </c>
      <c r="J32" s="382">
        <f>+'[2]LLA 04-99'!L1445</f>
        <v>1870</v>
      </c>
      <c r="K32" s="382">
        <f>+'[2]LLA 04-99'!M1445</f>
        <v>1715</v>
      </c>
      <c r="L32" s="382">
        <f>+'[2]LLA 04-99'!N1445</f>
        <v>1545</v>
      </c>
      <c r="M32" s="382">
        <f>+'[2]LLA 04-99'!O1445</f>
        <v>1382</v>
      </c>
      <c r="N32" s="382">
        <f>+'[2]LLA 04-99'!P1445</f>
        <v>1256</v>
      </c>
    </row>
    <row r="33" spans="1:14" ht="13" customHeight="1">
      <c r="A33" s="234" t="s">
        <v>45</v>
      </c>
      <c r="B33" s="840">
        <f t="shared" si="0"/>
        <v>39745</v>
      </c>
      <c r="C33" s="382">
        <f>+'[2]LLA 04-99'!E1448</f>
        <v>2590</v>
      </c>
      <c r="D33" s="382">
        <f>+'[2]LLA 04-99'!F1448</f>
        <v>3170</v>
      </c>
      <c r="E33" s="382">
        <f>+'[2]LLA 04-99'!G1448</f>
        <v>3345</v>
      </c>
      <c r="F33" s="382">
        <f>+'[2]LLA 04-99'!H1448</f>
        <v>4570</v>
      </c>
      <c r="G33" s="382">
        <f>+'[2]LLA 04-99'!I1448</f>
        <v>4220</v>
      </c>
      <c r="H33" s="382">
        <f>+'[2]LLA 04-99'!J1448</f>
        <v>4145</v>
      </c>
      <c r="I33" s="382">
        <f>+'[2]LLA 04-99'!K1448</f>
        <v>3640</v>
      </c>
      <c r="J33" s="382">
        <f>+'[2]LLA 04-99'!L1448</f>
        <v>3300</v>
      </c>
      <c r="K33" s="382">
        <f>+'[2]LLA 04-99'!M1448</f>
        <v>3105</v>
      </c>
      <c r="L33" s="382">
        <f>+'[2]LLA 04-99'!N1448</f>
        <v>2630</v>
      </c>
      <c r="M33" s="382">
        <f>+'[2]LLA 04-99'!O1448</f>
        <v>2370</v>
      </c>
      <c r="N33" s="382">
        <f>+'[2]LLA 04-99'!P1448</f>
        <v>2660</v>
      </c>
    </row>
    <row r="34" spans="1:14" ht="13" customHeight="1">
      <c r="A34" s="184" t="s">
        <v>46</v>
      </c>
      <c r="B34" s="840">
        <f t="shared" si="0"/>
        <v>0</v>
      </c>
      <c r="C34" s="382">
        <f>+'[2]LLA 04-99'!E1451</f>
        <v>0</v>
      </c>
      <c r="D34" s="382">
        <f>+'[2]LLA 04-99'!F1451</f>
        <v>0</v>
      </c>
      <c r="E34" s="382">
        <f>+'[2]LLA 04-99'!G1451</f>
        <v>0</v>
      </c>
      <c r="F34" s="382">
        <f>+'[2]LLA 04-99'!H1451</f>
        <v>0</v>
      </c>
      <c r="G34" s="382">
        <f>+'[2]LLA 04-99'!I1451</f>
        <v>0</v>
      </c>
      <c r="H34" s="382">
        <f>+'[2]LLA 04-99'!J1451</f>
        <v>0</v>
      </c>
      <c r="I34" s="382">
        <f>+'[2]LLA 04-99'!K1451</f>
        <v>0</v>
      </c>
      <c r="J34" s="382">
        <f>+'[2]LLA 04-99'!L1451</f>
        <v>0</v>
      </c>
      <c r="K34" s="382">
        <f>+'[2]LLA 04-99'!M1451</f>
        <v>0</v>
      </c>
      <c r="L34" s="382">
        <f>+'[2]LLA 04-99'!N1451</f>
        <v>0</v>
      </c>
      <c r="M34" s="382">
        <f>+'[2]LLA 04-99'!O1451</f>
        <v>0</v>
      </c>
      <c r="N34" s="382">
        <f>+'[2]LLA 04-99'!P1451</f>
        <v>0</v>
      </c>
    </row>
    <row r="35" spans="1:14" ht="13" customHeight="1">
      <c r="A35" s="184" t="s">
        <v>47</v>
      </c>
      <c r="B35" s="840">
        <f t="shared" si="0"/>
        <v>0</v>
      </c>
      <c r="C35" s="382">
        <f>+'[2]LLA 04-99'!E1454</f>
        <v>0</v>
      </c>
      <c r="D35" s="382">
        <f>+'[2]LLA 04-99'!F1454</f>
        <v>0</v>
      </c>
      <c r="E35" s="382">
        <f>+'[2]LLA 04-99'!G1454</f>
        <v>0</v>
      </c>
      <c r="F35" s="382">
        <f>+'[2]LLA 04-99'!H1454</f>
        <v>0</v>
      </c>
      <c r="G35" s="382">
        <f>+'[2]LLA 04-99'!I1454</f>
        <v>0</v>
      </c>
      <c r="H35" s="382">
        <f>+'[2]LLA 04-99'!J1454</f>
        <v>0</v>
      </c>
      <c r="I35" s="382">
        <f>+'[2]LLA 04-99'!K1454</f>
        <v>0</v>
      </c>
      <c r="J35" s="382">
        <f>+'[2]LLA 04-99'!L1454</f>
        <v>0</v>
      </c>
      <c r="K35" s="382">
        <f>+'[2]LLA 04-99'!M1454</f>
        <v>0</v>
      </c>
      <c r="L35" s="382">
        <f>+'[2]LLA 04-99'!N1454</f>
        <v>0</v>
      </c>
      <c r="M35" s="382">
        <f>+'[2]LLA 04-99'!O1454</f>
        <v>0</v>
      </c>
      <c r="N35" s="382">
        <f>+'[2]LLA 04-99'!P1454</f>
        <v>0</v>
      </c>
    </row>
    <row r="36" spans="1:14" ht="13" customHeight="1">
      <c r="A36" s="184" t="s">
        <v>48</v>
      </c>
      <c r="B36" s="840">
        <f t="shared" si="0"/>
        <v>0</v>
      </c>
      <c r="C36" s="382">
        <f>+'[2]LLA 04-99'!E1457</f>
        <v>0</v>
      </c>
      <c r="D36" s="382">
        <f>+'[2]LLA 04-99'!F1457</f>
        <v>0</v>
      </c>
      <c r="E36" s="382">
        <f>+'[2]LLA 04-99'!G1457</f>
        <v>0</v>
      </c>
      <c r="F36" s="382">
        <f>+'[2]LLA 04-99'!H1457</f>
        <v>0</v>
      </c>
      <c r="G36" s="382">
        <f>+'[2]LLA 04-99'!I1457</f>
        <v>0</v>
      </c>
      <c r="H36" s="382">
        <f>+'[2]LLA 04-99'!J1457</f>
        <v>0</v>
      </c>
      <c r="I36" s="382">
        <f>+'[2]LLA 04-99'!K1457</f>
        <v>0</v>
      </c>
      <c r="J36" s="382">
        <f>+'[2]LLA 04-99'!L1457</f>
        <v>0</v>
      </c>
      <c r="K36" s="382">
        <f>+'[2]LLA 04-99'!M1457</f>
        <v>0</v>
      </c>
      <c r="L36" s="382">
        <f>+'[2]LLA 04-99'!N1457</f>
        <v>0</v>
      </c>
      <c r="M36" s="382">
        <f>+'[2]LLA 04-99'!O1457</f>
        <v>0</v>
      </c>
      <c r="N36" s="382">
        <f>+'[2]LLA 04-99'!P1457</f>
        <v>0</v>
      </c>
    </row>
    <row r="37" spans="1:14" ht="13" customHeight="1" thickBot="1">
      <c r="A37" s="237" t="s">
        <v>49</v>
      </c>
      <c r="B37" s="848">
        <f t="shared" si="0"/>
        <v>0</v>
      </c>
      <c r="C37" s="383">
        <f>+'[2]LLA 04-99'!E1460</f>
        <v>0</v>
      </c>
      <c r="D37" s="383">
        <f>+'[2]LLA 04-99'!F1460</f>
        <v>0</v>
      </c>
      <c r="E37" s="383">
        <f>+'[2]LLA 04-99'!G1460</f>
        <v>0</v>
      </c>
      <c r="F37" s="383">
        <f>+'[2]LLA 04-99'!H1460</f>
        <v>0</v>
      </c>
      <c r="G37" s="383">
        <f>+'[2]LLA 04-99'!I1460</f>
        <v>0</v>
      </c>
      <c r="H37" s="383">
        <f>+'[2]LLA 04-99'!J1460</f>
        <v>0</v>
      </c>
      <c r="I37" s="383">
        <f>+'[2]LLA 04-99'!K1460</f>
        <v>0</v>
      </c>
      <c r="J37" s="383">
        <f>+'[2]LLA 04-99'!L1460</f>
        <v>0</v>
      </c>
      <c r="K37" s="383">
        <f>+'[2]LLA 04-99'!M1460</f>
        <v>0</v>
      </c>
      <c r="L37" s="383">
        <f>+'[2]LLA 04-99'!N1460</f>
        <v>0</v>
      </c>
      <c r="M37" s="383">
        <f>+'[2]LLA 04-99'!O1460</f>
        <v>0</v>
      </c>
      <c r="N37" s="383">
        <f>+'[2]LLA 04-99'!P1460</f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70">
    <tabColor theme="9" tint="0.59999389629810485"/>
  </sheetPr>
  <dimension ref="A4:P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6" ht="13" customHeight="1">
      <c r="A4" s="367" t="s">
        <v>584</v>
      </c>
      <c r="B4" s="363"/>
    </row>
    <row r="5" spans="1:16" ht="13" customHeight="1">
      <c r="A5" s="371" t="s">
        <v>236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6" ht="5" customHeight="1" thickBot="1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</row>
    <row r="7" spans="1:16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239"/>
      <c r="P7" s="239"/>
    </row>
    <row r="8" spans="1:16" ht="15" customHeight="1">
      <c r="A8" s="807" t="s">
        <v>90</v>
      </c>
      <c r="B8" s="817">
        <f t="shared" ref="B8:B37" si="0">SUM(C8:N8)</f>
        <v>3940.0390321999998</v>
      </c>
      <c r="C8" s="817">
        <f t="shared" ref="C8:N8" si="1">(C9+C10+C11+C12+C13+C17+C18+C19+C20+C21+C22+C23+C24+C25+C26+C27+C28+C29+C32+C33+C34+C35+C36+C37)</f>
        <v>281.25364149999996</v>
      </c>
      <c r="D8" s="817">
        <f t="shared" si="1"/>
        <v>312.73075549999999</v>
      </c>
      <c r="E8" s="817">
        <f t="shared" si="1"/>
        <v>323.73958299999998</v>
      </c>
      <c r="F8" s="817">
        <f t="shared" si="1"/>
        <v>375.36016269999999</v>
      </c>
      <c r="G8" s="817">
        <f t="shared" si="1"/>
        <v>370.75404850000001</v>
      </c>
      <c r="H8" s="817">
        <f t="shared" si="1"/>
        <v>388.67278149999999</v>
      </c>
      <c r="I8" s="817">
        <f t="shared" si="1"/>
        <v>361.71081650000002</v>
      </c>
      <c r="J8" s="817">
        <f t="shared" si="1"/>
        <v>334.50729649999994</v>
      </c>
      <c r="K8" s="817">
        <f t="shared" si="1"/>
        <v>315.1218015</v>
      </c>
      <c r="L8" s="817">
        <f t="shared" si="1"/>
        <v>287.99640299999999</v>
      </c>
      <c r="M8" s="817">
        <f t="shared" si="1"/>
        <v>284.12047799999999</v>
      </c>
      <c r="N8" s="817">
        <f t="shared" si="1"/>
        <v>304.07126399999999</v>
      </c>
    </row>
    <row r="9" spans="1:16" ht="13" customHeight="1">
      <c r="A9" s="234" t="s">
        <v>21</v>
      </c>
      <c r="B9" s="843">
        <f t="shared" si="0"/>
        <v>0</v>
      </c>
      <c r="C9" s="382">
        <f>+'[2]LLA 04-99'!E1377</f>
        <v>0</v>
      </c>
      <c r="D9" s="382">
        <f>+'[2]LLA 04-99'!F1377</f>
        <v>0</v>
      </c>
      <c r="E9" s="382">
        <f>+'[2]LLA 04-99'!G1377</f>
        <v>0</v>
      </c>
      <c r="F9" s="382">
        <f>+'[2]LLA 04-99'!H1377</f>
        <v>0</v>
      </c>
      <c r="G9" s="382">
        <f>+'[2]LLA 04-99'!I1377</f>
        <v>0</v>
      </c>
      <c r="H9" s="382">
        <f>+'[2]LLA 04-99'!J1377</f>
        <v>0</v>
      </c>
      <c r="I9" s="382">
        <f>+'[2]LLA 04-99'!K1377</f>
        <v>0</v>
      </c>
      <c r="J9" s="382">
        <f>+'[2]LLA 04-99'!L1377</f>
        <v>0</v>
      </c>
      <c r="K9" s="382">
        <f>+'[2]LLA 04-99'!M1377</f>
        <v>0</v>
      </c>
      <c r="L9" s="382">
        <f>+'[2]LLA 04-99'!N1377</f>
        <v>0</v>
      </c>
      <c r="M9" s="382">
        <f>+'[2]LLA 04-99'!O1377</f>
        <v>0</v>
      </c>
      <c r="N9" s="382">
        <f>+'[2]LLA 04-99'!P1377</f>
        <v>0</v>
      </c>
    </row>
    <row r="10" spans="1:16" ht="13" customHeight="1">
      <c r="A10" s="234" t="s">
        <v>22</v>
      </c>
      <c r="B10" s="843">
        <f t="shared" si="0"/>
        <v>0</v>
      </c>
      <c r="C10" s="382">
        <f>+'[2]LLA 04-99'!E1380</f>
        <v>0</v>
      </c>
      <c r="D10" s="382">
        <f>+'[2]LLA 04-99'!F1380</f>
        <v>0</v>
      </c>
      <c r="E10" s="382">
        <f>+'[2]LLA 04-99'!G1380</f>
        <v>0</v>
      </c>
      <c r="F10" s="382">
        <f>+'[2]LLA 04-99'!H1380</f>
        <v>0</v>
      </c>
      <c r="G10" s="382">
        <f>+'[2]LLA 04-99'!I1380</f>
        <v>0</v>
      </c>
      <c r="H10" s="382">
        <f>+'[2]LLA 04-99'!J1380</f>
        <v>0</v>
      </c>
      <c r="I10" s="382">
        <f>+'[2]LLA 04-99'!K1380</f>
        <v>0</v>
      </c>
      <c r="J10" s="382">
        <f>+'[2]LLA 04-99'!L1380</f>
        <v>0</v>
      </c>
      <c r="K10" s="382">
        <f>+'[2]LLA 04-99'!M1380</f>
        <v>0</v>
      </c>
      <c r="L10" s="382">
        <f>+'[2]LLA 04-99'!N1380</f>
        <v>0</v>
      </c>
      <c r="M10" s="382">
        <f>+'[2]LLA 04-99'!O1380</f>
        <v>0</v>
      </c>
      <c r="N10" s="382">
        <f>+'[2]LLA 04-99'!P1380</f>
        <v>0</v>
      </c>
    </row>
    <row r="11" spans="1:16" ht="13" customHeight="1">
      <c r="A11" s="234" t="s">
        <v>23</v>
      </c>
      <c r="B11" s="843">
        <f t="shared" si="0"/>
        <v>0</v>
      </c>
      <c r="C11" s="382">
        <f>+'[2]LLA 04-99'!E1383</f>
        <v>0</v>
      </c>
      <c r="D11" s="382">
        <f>+'[2]LLA 04-99'!F1383</f>
        <v>0</v>
      </c>
      <c r="E11" s="382">
        <f>+'[2]LLA 04-99'!G1383</f>
        <v>0</v>
      </c>
      <c r="F11" s="382">
        <f>+'[2]LLA 04-99'!H1383</f>
        <v>0</v>
      </c>
      <c r="G11" s="382">
        <f>+'[2]LLA 04-99'!I1383</f>
        <v>0</v>
      </c>
      <c r="H11" s="382">
        <f>+'[2]LLA 04-99'!J1383</f>
        <v>0</v>
      </c>
      <c r="I11" s="382">
        <f>+'[2]LLA 04-99'!K1383</f>
        <v>0</v>
      </c>
      <c r="J11" s="382">
        <f>+'[2]LLA 04-99'!L1383</f>
        <v>0</v>
      </c>
      <c r="K11" s="382">
        <f>+'[2]LLA 04-99'!M1383</f>
        <v>0</v>
      </c>
      <c r="L11" s="382">
        <f>+'[2]LLA 04-99'!N1383</f>
        <v>0</v>
      </c>
      <c r="M11" s="382">
        <f>+'[2]LLA 04-99'!O1383</f>
        <v>0</v>
      </c>
      <c r="N11" s="382">
        <f>+'[2]LLA 04-99'!P1383</f>
        <v>0</v>
      </c>
    </row>
    <row r="12" spans="1:16" ht="13" customHeight="1">
      <c r="A12" s="184" t="s">
        <v>24</v>
      </c>
      <c r="B12" s="843">
        <f t="shared" si="0"/>
        <v>0</v>
      </c>
      <c r="C12" s="382">
        <f>+'[2]LLA 04-99'!E1386</f>
        <v>0</v>
      </c>
      <c r="D12" s="382">
        <f>+'[2]LLA 04-99'!F1386</f>
        <v>0</v>
      </c>
      <c r="E12" s="382">
        <f>+'[2]LLA 04-99'!G1386</f>
        <v>0</v>
      </c>
      <c r="F12" s="382">
        <f>+'[2]LLA 04-99'!H1386</f>
        <v>0</v>
      </c>
      <c r="G12" s="382">
        <f>+'[2]LLA 04-99'!I1386</f>
        <v>0</v>
      </c>
      <c r="H12" s="382">
        <f>+'[2]LLA 04-99'!J1386</f>
        <v>0</v>
      </c>
      <c r="I12" s="382">
        <f>+'[2]LLA 04-99'!K1386</f>
        <v>0</v>
      </c>
      <c r="J12" s="382">
        <f>+'[2]LLA 04-99'!L1386</f>
        <v>0</v>
      </c>
      <c r="K12" s="382">
        <f>+'[2]LLA 04-99'!M1386</f>
        <v>0</v>
      </c>
      <c r="L12" s="382">
        <f>+'[2]LLA 04-99'!N1386</f>
        <v>0</v>
      </c>
      <c r="M12" s="382">
        <f>+'[2]LLA 04-99'!O1386</f>
        <v>0</v>
      </c>
      <c r="N12" s="382">
        <f>+'[2]LLA 04-99'!P1386</f>
        <v>0</v>
      </c>
    </row>
    <row r="13" spans="1:16" ht="13" customHeight="1">
      <c r="A13" s="184" t="s">
        <v>25</v>
      </c>
      <c r="B13" s="843">
        <f t="shared" si="0"/>
        <v>0</v>
      </c>
      <c r="C13" s="382">
        <f>+'[2]LLA 04-99'!E1389</f>
        <v>0</v>
      </c>
      <c r="D13" s="382">
        <f>+'[2]LLA 04-99'!F1389</f>
        <v>0</v>
      </c>
      <c r="E13" s="382">
        <f>+'[2]LLA 04-99'!G1389</f>
        <v>0</v>
      </c>
      <c r="F13" s="382">
        <f>+'[2]LLA 04-99'!H1389</f>
        <v>0</v>
      </c>
      <c r="G13" s="382">
        <f>+'[2]LLA 04-99'!I1389</f>
        <v>0</v>
      </c>
      <c r="H13" s="382">
        <f>+'[2]LLA 04-99'!J1389</f>
        <v>0</v>
      </c>
      <c r="I13" s="382">
        <f>+'[2]LLA 04-99'!K1389</f>
        <v>0</v>
      </c>
      <c r="J13" s="382">
        <f>+'[2]LLA 04-99'!L1389</f>
        <v>0</v>
      </c>
      <c r="K13" s="382">
        <f>+'[2]LLA 04-99'!M1389</f>
        <v>0</v>
      </c>
      <c r="L13" s="382">
        <f>+'[2]LLA 04-99'!N1389</f>
        <v>0</v>
      </c>
      <c r="M13" s="382">
        <f>+'[2]LLA 04-99'!O1389</f>
        <v>0</v>
      </c>
      <c r="N13" s="382">
        <f>+'[2]LLA 04-99'!P1389</f>
        <v>0</v>
      </c>
    </row>
    <row r="14" spans="1:16" ht="13" customHeight="1">
      <c r="A14" s="236" t="s">
        <v>97</v>
      </c>
      <c r="B14" s="843">
        <f t="shared" si="0"/>
        <v>0</v>
      </c>
      <c r="C14" s="382">
        <f>+'[2]LLA 04-99'!E1392</f>
        <v>0</v>
      </c>
      <c r="D14" s="382">
        <f>+'[2]LLA 04-99'!F1392</f>
        <v>0</v>
      </c>
      <c r="E14" s="382">
        <f>+'[2]LLA 04-99'!G1392</f>
        <v>0</v>
      </c>
      <c r="F14" s="382">
        <f>+'[2]LLA 04-99'!H1392</f>
        <v>0</v>
      </c>
      <c r="G14" s="382">
        <f>+'[2]LLA 04-99'!I1392</f>
        <v>0</v>
      </c>
      <c r="H14" s="382">
        <f>+'[2]LLA 04-99'!J1392</f>
        <v>0</v>
      </c>
      <c r="I14" s="382">
        <f>+'[2]LLA 04-99'!K1392</f>
        <v>0</v>
      </c>
      <c r="J14" s="382">
        <f>+'[2]LLA 04-99'!L1392</f>
        <v>0</v>
      </c>
      <c r="K14" s="382">
        <f>+'[2]LLA 04-99'!M1392</f>
        <v>0</v>
      </c>
      <c r="L14" s="382">
        <f>+'[2]LLA 04-99'!N1392</f>
        <v>0</v>
      </c>
      <c r="M14" s="382">
        <f>+'[2]LLA 04-99'!O1392</f>
        <v>0</v>
      </c>
      <c r="N14" s="382">
        <f>+'[2]LLA 04-99'!P1392</f>
        <v>0</v>
      </c>
    </row>
    <row r="15" spans="1:16" ht="13" customHeight="1">
      <c r="A15" s="236" t="s">
        <v>98</v>
      </c>
      <c r="B15" s="843">
        <f t="shared" si="0"/>
        <v>0</v>
      </c>
      <c r="C15" s="382">
        <f>+'[2]LLA 04-99'!E1395</f>
        <v>0</v>
      </c>
      <c r="D15" s="382">
        <f>+'[2]LLA 04-99'!F1395</f>
        <v>0</v>
      </c>
      <c r="E15" s="382">
        <f>+'[2]LLA 04-99'!G1395</f>
        <v>0</v>
      </c>
      <c r="F15" s="382">
        <f>+'[2]LLA 04-99'!H1395</f>
        <v>0</v>
      </c>
      <c r="G15" s="382">
        <f>+'[2]LLA 04-99'!I1395</f>
        <v>0</v>
      </c>
      <c r="H15" s="382">
        <f>+'[2]LLA 04-99'!J1395</f>
        <v>0</v>
      </c>
      <c r="I15" s="382">
        <f>+'[2]LLA 04-99'!K1395</f>
        <v>0</v>
      </c>
      <c r="J15" s="382">
        <f>+'[2]LLA 04-99'!L1395</f>
        <v>0</v>
      </c>
      <c r="K15" s="382">
        <f>+'[2]LLA 04-99'!M1395</f>
        <v>0</v>
      </c>
      <c r="L15" s="382">
        <f>+'[2]LLA 04-99'!N1395</f>
        <v>0</v>
      </c>
      <c r="M15" s="382">
        <f>+'[2]LLA 04-99'!O1395</f>
        <v>0</v>
      </c>
      <c r="N15" s="382">
        <f>+'[2]LLA 04-99'!P1395</f>
        <v>0</v>
      </c>
    </row>
    <row r="16" spans="1:16" ht="13" customHeight="1">
      <c r="A16" s="236" t="s">
        <v>99</v>
      </c>
      <c r="B16" s="843">
        <f t="shared" si="0"/>
        <v>0</v>
      </c>
      <c r="C16" s="382">
        <f>+'[2]LLA 04-99'!E1398</f>
        <v>0</v>
      </c>
      <c r="D16" s="382">
        <f>+'[2]LLA 04-99'!F1398</f>
        <v>0</v>
      </c>
      <c r="E16" s="382">
        <f>+'[2]LLA 04-99'!G1398</f>
        <v>0</v>
      </c>
      <c r="F16" s="382">
        <f>+'[2]LLA 04-99'!H1398</f>
        <v>0</v>
      </c>
      <c r="G16" s="382">
        <f>+'[2]LLA 04-99'!I1398</f>
        <v>0</v>
      </c>
      <c r="H16" s="382">
        <f>+'[2]LLA 04-99'!J1398</f>
        <v>0</v>
      </c>
      <c r="I16" s="382">
        <f>+'[2]LLA 04-99'!K1398</f>
        <v>0</v>
      </c>
      <c r="J16" s="382">
        <f>+'[2]LLA 04-99'!L1398</f>
        <v>0</v>
      </c>
      <c r="K16" s="382">
        <f>+'[2]LLA 04-99'!M1398</f>
        <v>0</v>
      </c>
      <c r="L16" s="382">
        <f>+'[2]LLA 04-99'!N1398</f>
        <v>0</v>
      </c>
      <c r="M16" s="382">
        <f>+'[2]LLA 04-99'!O1398</f>
        <v>0</v>
      </c>
      <c r="N16" s="382">
        <f>+'[2]LLA 04-99'!P1398</f>
        <v>0</v>
      </c>
    </row>
    <row r="17" spans="1:14" ht="13" customHeight="1">
      <c r="A17" s="234" t="s">
        <v>29</v>
      </c>
      <c r="B17" s="843">
        <f t="shared" si="0"/>
        <v>0</v>
      </c>
      <c r="C17" s="382">
        <f>+'[2]LLA 04-99'!E1401</f>
        <v>0</v>
      </c>
      <c r="D17" s="382">
        <f>+'[2]LLA 04-99'!F1401</f>
        <v>0</v>
      </c>
      <c r="E17" s="382">
        <f>+'[2]LLA 04-99'!G1401</f>
        <v>0</v>
      </c>
      <c r="F17" s="382">
        <f>+'[2]LLA 04-99'!H1401</f>
        <v>0</v>
      </c>
      <c r="G17" s="382">
        <f>+'[2]LLA 04-99'!I1401</f>
        <v>0</v>
      </c>
      <c r="H17" s="382">
        <f>+'[2]LLA 04-99'!J1401</f>
        <v>0</v>
      </c>
      <c r="I17" s="382">
        <f>+'[2]LLA 04-99'!K1401</f>
        <v>0</v>
      </c>
      <c r="J17" s="382">
        <f>+'[2]LLA 04-99'!L1401</f>
        <v>0</v>
      </c>
      <c r="K17" s="382">
        <f>+'[2]LLA 04-99'!M1401</f>
        <v>0</v>
      </c>
      <c r="L17" s="382">
        <f>+'[2]LLA 04-99'!N1401</f>
        <v>0</v>
      </c>
      <c r="M17" s="382">
        <f>+'[2]LLA 04-99'!O1401</f>
        <v>0</v>
      </c>
      <c r="N17" s="382">
        <f>+'[2]LLA 04-99'!P1401</f>
        <v>0</v>
      </c>
    </row>
    <row r="18" spans="1:14" ht="13" customHeight="1">
      <c r="A18" s="184" t="s">
        <v>30</v>
      </c>
      <c r="B18" s="843">
        <f t="shared" si="0"/>
        <v>0</v>
      </c>
      <c r="C18" s="382">
        <f>+'[2]LLA 04-99'!E1404</f>
        <v>0</v>
      </c>
      <c r="D18" s="382">
        <f>+'[2]LLA 04-99'!F1404</f>
        <v>0</v>
      </c>
      <c r="E18" s="382">
        <f>+'[2]LLA 04-99'!G1404</f>
        <v>0</v>
      </c>
      <c r="F18" s="382">
        <f>+'[2]LLA 04-99'!H1404</f>
        <v>0</v>
      </c>
      <c r="G18" s="382">
        <f>+'[2]LLA 04-99'!I1404</f>
        <v>0</v>
      </c>
      <c r="H18" s="382">
        <f>+'[2]LLA 04-99'!J1404</f>
        <v>0</v>
      </c>
      <c r="I18" s="382">
        <f>+'[2]LLA 04-99'!K1404</f>
        <v>0</v>
      </c>
      <c r="J18" s="382">
        <f>+'[2]LLA 04-99'!L1404</f>
        <v>0</v>
      </c>
      <c r="K18" s="382">
        <f>+'[2]LLA 04-99'!M1404</f>
        <v>0</v>
      </c>
      <c r="L18" s="382">
        <f>+'[2]LLA 04-99'!N1404</f>
        <v>0</v>
      </c>
      <c r="M18" s="382">
        <f>+'[2]LLA 04-99'!O1404</f>
        <v>0</v>
      </c>
      <c r="N18" s="382">
        <f>+'[2]LLA 04-99'!P1404</f>
        <v>0</v>
      </c>
    </row>
    <row r="19" spans="1:14" ht="13" customHeight="1">
      <c r="A19" s="184" t="s">
        <v>31</v>
      </c>
      <c r="B19" s="843">
        <f t="shared" si="0"/>
        <v>63.390755000000006</v>
      </c>
      <c r="C19" s="382">
        <f>+'[2]LLA 04-99'!E1407</f>
        <v>6.0925500000000001</v>
      </c>
      <c r="D19" s="382">
        <f>+'[2]LLA 04-99'!F1407</f>
        <v>4.66425</v>
      </c>
      <c r="E19" s="382">
        <f>+'[2]LLA 04-99'!G1407</f>
        <v>5.5802249999999995</v>
      </c>
      <c r="F19" s="382">
        <f>+'[2]LLA 04-99'!H1407</f>
        <v>5.4323999999999995</v>
      </c>
      <c r="G19" s="382">
        <f>+'[2]LLA 04-99'!I1407</f>
        <v>5.8603500000000004</v>
      </c>
      <c r="H19" s="382">
        <f>+'[2]LLA 04-99'!J1407</f>
        <v>5.4031500000000001</v>
      </c>
      <c r="I19" s="382">
        <f>+'[2]LLA 04-99'!K1407</f>
        <v>5.4031500000000001</v>
      </c>
      <c r="J19" s="382">
        <f>+'[2]LLA 04-99'!L1407</f>
        <v>5.8366800000000003</v>
      </c>
      <c r="K19" s="382">
        <f>+'[2]LLA 04-99'!M1407</f>
        <v>4.3960499999999998</v>
      </c>
      <c r="L19" s="382">
        <f>+'[2]LLA 04-99'!N1407</f>
        <v>3.5383500000000003</v>
      </c>
      <c r="M19" s="382">
        <f>+'[2]LLA 04-99'!O1407</f>
        <v>5.4323999999999995</v>
      </c>
      <c r="N19" s="382">
        <f>+'[2]LLA 04-99'!P1407</f>
        <v>5.7511999999999999</v>
      </c>
    </row>
    <row r="20" spans="1:14" ht="13" customHeight="1">
      <c r="A20" s="234" t="s">
        <v>32</v>
      </c>
      <c r="B20" s="843">
        <f t="shared" si="0"/>
        <v>0</v>
      </c>
      <c r="C20" s="382">
        <f>+'[2]LLA 04-99'!E1410</f>
        <v>0</v>
      </c>
      <c r="D20" s="382">
        <f>+'[2]LLA 04-99'!F1410</f>
        <v>0</v>
      </c>
      <c r="E20" s="382">
        <f>+'[2]LLA 04-99'!G1410</f>
        <v>0</v>
      </c>
      <c r="F20" s="382">
        <f>+'[2]LLA 04-99'!H1410</f>
        <v>0</v>
      </c>
      <c r="G20" s="382">
        <f>+'[2]LLA 04-99'!I1410</f>
        <v>0</v>
      </c>
      <c r="H20" s="382">
        <f>+'[2]LLA 04-99'!J1410</f>
        <v>0</v>
      </c>
      <c r="I20" s="382">
        <f>+'[2]LLA 04-99'!K1410</f>
        <v>0</v>
      </c>
      <c r="J20" s="382">
        <f>+'[2]LLA 04-99'!L1410</f>
        <v>0</v>
      </c>
      <c r="K20" s="382">
        <f>+'[2]LLA 04-99'!M1410</f>
        <v>0</v>
      </c>
      <c r="L20" s="382">
        <f>+'[2]LLA 04-99'!N1410</f>
        <v>0</v>
      </c>
      <c r="M20" s="382">
        <f>+'[2]LLA 04-99'!O1410</f>
        <v>0</v>
      </c>
      <c r="N20" s="382">
        <f>+'[2]LLA 04-99'!P1410</f>
        <v>0</v>
      </c>
    </row>
    <row r="21" spans="1:14" ht="13" customHeight="1">
      <c r="A21" s="234" t="s">
        <v>33</v>
      </c>
      <c r="B21" s="843">
        <f t="shared" si="0"/>
        <v>0</v>
      </c>
      <c r="C21" s="382">
        <f>+'[2]LLA 04-99'!E1413</f>
        <v>0</v>
      </c>
      <c r="D21" s="382">
        <f>+'[2]LLA 04-99'!F1413</f>
        <v>0</v>
      </c>
      <c r="E21" s="382">
        <f>+'[2]LLA 04-99'!G1413</f>
        <v>0</v>
      </c>
      <c r="F21" s="382">
        <f>+'[2]LLA 04-99'!H1413</f>
        <v>0</v>
      </c>
      <c r="G21" s="382">
        <f>+'[2]LLA 04-99'!I1413</f>
        <v>0</v>
      </c>
      <c r="H21" s="382">
        <f>+'[2]LLA 04-99'!J1413</f>
        <v>0</v>
      </c>
      <c r="I21" s="382">
        <f>+'[2]LLA 04-99'!K1413</f>
        <v>0</v>
      </c>
      <c r="J21" s="382">
        <f>+'[2]LLA 04-99'!L1413</f>
        <v>0</v>
      </c>
      <c r="K21" s="382">
        <f>+'[2]LLA 04-99'!M1413</f>
        <v>0</v>
      </c>
      <c r="L21" s="382">
        <f>+'[2]LLA 04-99'!N1413</f>
        <v>0</v>
      </c>
      <c r="M21" s="382">
        <f>+'[2]LLA 04-99'!O1413</f>
        <v>0</v>
      </c>
      <c r="N21" s="382">
        <f>+'[2]LLA 04-99'!P1413</f>
        <v>0</v>
      </c>
    </row>
    <row r="22" spans="1:14" ht="13" customHeight="1">
      <c r="A22" s="234" t="s">
        <v>34</v>
      </c>
      <c r="B22" s="843">
        <f t="shared" si="0"/>
        <v>119.08182400000001</v>
      </c>
      <c r="C22" s="382">
        <f>+'[2]LLA 04-99'!E1416</f>
        <v>5.6741714999999999</v>
      </c>
      <c r="D22" s="382">
        <f>+'[2]LLA 04-99'!F1416</f>
        <v>6.5391254999999999</v>
      </c>
      <c r="E22" s="382">
        <f>+'[2]LLA 04-99'!G1416</f>
        <v>7.661357999999999</v>
      </c>
      <c r="F22" s="382">
        <f>+'[2]LLA 04-99'!H1416</f>
        <v>10.670404500000004</v>
      </c>
      <c r="G22" s="382">
        <f>+'[2]LLA 04-99'!I1416</f>
        <v>11.899048500000001</v>
      </c>
      <c r="H22" s="382">
        <f>+'[2]LLA 04-99'!J1416</f>
        <v>13.452061499999999</v>
      </c>
      <c r="I22" s="382">
        <f>+'[2]LLA 04-99'!K1416</f>
        <v>13.9876965</v>
      </c>
      <c r="J22" s="382">
        <f>+'[2]LLA 04-99'!L1416</f>
        <v>10.672672499999999</v>
      </c>
      <c r="K22" s="382">
        <f>+'[2]LLA 04-99'!M1416</f>
        <v>9.8045774999999988</v>
      </c>
      <c r="L22" s="382">
        <f>+'[2]LLA 04-99'!N1416</f>
        <v>6.4269359999999995</v>
      </c>
      <c r="M22" s="382">
        <f>+'[2]LLA 04-99'!O1416</f>
        <v>9.4256279999999997</v>
      </c>
      <c r="N22" s="382">
        <f>+'[2]LLA 04-99'!P1416</f>
        <v>12.868143999999999</v>
      </c>
    </row>
    <row r="23" spans="1:14" ht="13" customHeight="1">
      <c r="A23" s="234" t="s">
        <v>35</v>
      </c>
      <c r="B23" s="843">
        <f t="shared" si="0"/>
        <v>231.67079999999996</v>
      </c>
      <c r="C23" s="382">
        <f>+'[2]LLA 04-99'!E1419</f>
        <v>19.2483</v>
      </c>
      <c r="D23" s="382">
        <f>+'[2]LLA 04-99'!F1419</f>
        <v>20.0124</v>
      </c>
      <c r="E23" s="382">
        <f>+'[2]LLA 04-99'!G1419</f>
        <v>18.157049999999998</v>
      </c>
      <c r="F23" s="382">
        <f>+'[2]LLA 04-99'!H1419</f>
        <v>15.520500000000004</v>
      </c>
      <c r="G23" s="382">
        <f>+'[2]LLA 04-99'!I1419</f>
        <v>17.475750000000005</v>
      </c>
      <c r="H23" s="382">
        <f>+'[2]LLA 04-99'!J1419</f>
        <v>18.900449999999996</v>
      </c>
      <c r="I23" s="382">
        <f>+'[2]LLA 04-99'!K1419</f>
        <v>19.831049999999998</v>
      </c>
      <c r="J23" s="382">
        <f>+'[2]LLA 04-99'!L1419</f>
        <v>20.335499999999996</v>
      </c>
      <c r="K23" s="382">
        <f>+'[2]LLA 04-99'!M1419</f>
        <v>19.93815</v>
      </c>
      <c r="L23" s="382">
        <f>+'[2]LLA 04-99'!N1419</f>
        <v>18.588149999999995</v>
      </c>
      <c r="M23" s="382">
        <f>+'[2]LLA 04-99'!O1419</f>
        <v>20.870099999999994</v>
      </c>
      <c r="N23" s="382">
        <f>+'[2]LLA 04-99'!P1419</f>
        <v>22.793399999999998</v>
      </c>
    </row>
    <row r="24" spans="1:14" ht="13" customHeight="1">
      <c r="A24" s="234" t="s">
        <v>36</v>
      </c>
      <c r="B24" s="843">
        <f t="shared" si="0"/>
        <v>257.60435699999999</v>
      </c>
      <c r="C24" s="382">
        <f>+'[2]LLA 04-99'!E1422</f>
        <v>18.011209999999998</v>
      </c>
      <c r="D24" s="382">
        <f>+'[2]LLA 04-99'!F1422</f>
        <v>19.045100000000001</v>
      </c>
      <c r="E24" s="382">
        <f>+'[2]LLA 04-99'!G1422</f>
        <v>19.174099999999999</v>
      </c>
      <c r="F24" s="382">
        <f>+'[2]LLA 04-99'!H1422</f>
        <v>20.864699999999999</v>
      </c>
      <c r="G24" s="382">
        <f>+'[2]LLA 04-99'!I1422</f>
        <v>21.70467</v>
      </c>
      <c r="H24" s="382">
        <f>+'[2]LLA 04-99'!J1422</f>
        <v>22.560459999999999</v>
      </c>
      <c r="I24" s="382">
        <f>+'[2]LLA 04-99'!K1422</f>
        <v>18.936710000000001</v>
      </c>
      <c r="J24" s="382">
        <f>+'[2]LLA 04-99'!L1422</f>
        <v>20.33942</v>
      </c>
      <c r="K24" s="382">
        <f>+'[2]LLA 04-99'!M1422</f>
        <v>20.6784</v>
      </c>
      <c r="L24" s="382">
        <f>+'[2]LLA 04-99'!N1422</f>
        <v>24.843287</v>
      </c>
      <c r="M24" s="382">
        <f>+'[2]LLA 04-99'!O1422</f>
        <v>25.312200000000001</v>
      </c>
      <c r="N24" s="382">
        <f>+'[2]LLA 04-99'!P1422</f>
        <v>26.1341</v>
      </c>
    </row>
    <row r="25" spans="1:14" ht="13" customHeight="1">
      <c r="A25" s="184" t="s">
        <v>37</v>
      </c>
      <c r="B25" s="843">
        <f t="shared" si="0"/>
        <v>435.18440000000004</v>
      </c>
      <c r="C25" s="382">
        <f>+'[2]LLA 04-99'!E1425</f>
        <v>34.882899999999999</v>
      </c>
      <c r="D25" s="382">
        <f>+'[2]LLA 04-99'!F1425</f>
        <v>37.696000000000005</v>
      </c>
      <c r="E25" s="382">
        <f>+'[2]LLA 04-99'!G1425</f>
        <v>38.571000000000005</v>
      </c>
      <c r="F25" s="382">
        <f>+'[2]LLA 04-99'!H1425</f>
        <v>32.709500000000006</v>
      </c>
      <c r="G25" s="382">
        <f>+'[2]LLA 04-99'!I1425</f>
        <v>31.640000000000004</v>
      </c>
      <c r="H25" s="382">
        <f>+'[2]LLA 04-99'!J1425</f>
        <v>34.475000000000001</v>
      </c>
      <c r="I25" s="382">
        <f>+'[2]LLA 04-99'!K1425</f>
        <v>35.875</v>
      </c>
      <c r="J25" s="382">
        <f>+'[2]LLA 04-99'!L1425</f>
        <v>36.901899999999998</v>
      </c>
      <c r="K25" s="382">
        <f>+'[2]LLA 04-99'!M1425</f>
        <v>37.029500000000006</v>
      </c>
      <c r="L25" s="382">
        <f>+'[2]LLA 04-99'!N1425</f>
        <v>38.037100000000002</v>
      </c>
      <c r="M25" s="382">
        <f>+'[2]LLA 04-99'!O1425</f>
        <v>38.665500000000002</v>
      </c>
      <c r="N25" s="382">
        <f>+'[2]LLA 04-99'!P1425</f>
        <v>38.701000000000001</v>
      </c>
    </row>
    <row r="26" spans="1:14" ht="13" customHeight="1">
      <c r="A26" s="234" t="s">
        <v>38</v>
      </c>
      <c r="B26" s="843">
        <f t="shared" si="0"/>
        <v>60.364601200000003</v>
      </c>
      <c r="C26" s="382">
        <f>+'[2]LLA 04-99'!E1428</f>
        <v>4.5447600000000001</v>
      </c>
      <c r="D26" s="382">
        <f>+'[2]LLA 04-99'!F1428</f>
        <v>4.7769900000000005</v>
      </c>
      <c r="E26" s="382">
        <f>+'[2]LLA 04-99'!G1428</f>
        <v>5.1285999999999996</v>
      </c>
      <c r="F26" s="382">
        <f>+'[2]LLA 04-99'!H1428</f>
        <v>4.1177912000000001</v>
      </c>
      <c r="G26" s="382">
        <f>+'[2]LLA 04-99'!I1428</f>
        <v>3.5622799999999999</v>
      </c>
      <c r="H26" s="382">
        <f>+'[2]LLA 04-99'!J1428</f>
        <v>5.0194599999999996</v>
      </c>
      <c r="I26" s="382">
        <f>+'[2]LLA 04-99'!K1428</f>
        <v>5.1231600000000004</v>
      </c>
      <c r="J26" s="382">
        <f>+'[2]LLA 04-99'!L1428</f>
        <v>4.7641400000000003</v>
      </c>
      <c r="K26" s="382">
        <f>+'[2]LLA 04-99'!M1428</f>
        <v>4.9237000000000002</v>
      </c>
      <c r="L26" s="382">
        <f>+'[2]LLA 04-99'!N1428</f>
        <v>5.8732800000000003</v>
      </c>
      <c r="M26" s="382">
        <f>+'[2]LLA 04-99'!O1428</f>
        <v>5.9058900000000003</v>
      </c>
      <c r="N26" s="382">
        <f>+'[2]LLA 04-99'!P1428</f>
        <v>6.6245500000000002</v>
      </c>
    </row>
    <row r="27" spans="1:14" ht="13" customHeight="1">
      <c r="A27" s="234" t="s">
        <v>39</v>
      </c>
      <c r="B27" s="843">
        <f t="shared" si="0"/>
        <v>144.84240000000003</v>
      </c>
      <c r="C27" s="382">
        <f>+'[2]LLA 04-99'!E1431</f>
        <v>9.468</v>
      </c>
      <c r="D27" s="382">
        <f>+'[2]LLA 04-99'!F1431</f>
        <v>9.8370000000000015</v>
      </c>
      <c r="E27" s="382">
        <f>+'[2]LLA 04-99'!G1431</f>
        <v>10.1655</v>
      </c>
      <c r="F27" s="382">
        <f>+'[2]LLA 04-99'!H1431</f>
        <v>10.821150000000001</v>
      </c>
      <c r="G27" s="382">
        <f>+'[2]LLA 04-99'!I1431</f>
        <v>12.03795</v>
      </c>
      <c r="H27" s="382">
        <f>+'[2]LLA 04-99'!J1431</f>
        <v>13.216949999999999</v>
      </c>
      <c r="I27" s="382">
        <f>+'[2]LLA 04-99'!K1431</f>
        <v>13.086449999999999</v>
      </c>
      <c r="J27" s="382">
        <f>+'[2]LLA 04-99'!L1431</f>
        <v>12.9915</v>
      </c>
      <c r="K27" s="382">
        <f>+'[2]LLA 04-99'!M1431</f>
        <v>13.013999999999999</v>
      </c>
      <c r="L27" s="382">
        <f>+'[2]LLA 04-99'!N1431</f>
        <v>12.856949999999999</v>
      </c>
      <c r="M27" s="382">
        <f>+'[2]LLA 04-99'!O1431</f>
        <v>13.18995</v>
      </c>
      <c r="N27" s="382">
        <f>+'[2]LLA 04-99'!P1431</f>
        <v>14.156999999999998</v>
      </c>
    </row>
    <row r="28" spans="1:14" ht="13" customHeight="1">
      <c r="A28" s="234" t="s">
        <v>40</v>
      </c>
      <c r="B28" s="843">
        <f t="shared" si="0"/>
        <v>169.26830000000001</v>
      </c>
      <c r="C28" s="382">
        <f>+'[2]LLA 04-99'!E1434</f>
        <v>17.271900000000002</v>
      </c>
      <c r="D28" s="382">
        <f>+'[2]LLA 04-99'!F1434</f>
        <v>13.44195</v>
      </c>
      <c r="E28" s="382">
        <f>+'[2]LLA 04-99'!G1434</f>
        <v>10.8621</v>
      </c>
      <c r="F28" s="382">
        <f>+'[2]LLA 04-99'!H1434</f>
        <v>12.37725</v>
      </c>
      <c r="G28" s="382">
        <f>+'[2]LLA 04-99'!I1434</f>
        <v>13.509450000000001</v>
      </c>
      <c r="H28" s="382">
        <f>+'[2]LLA 04-99'!J1434</f>
        <v>19.552499999999998</v>
      </c>
      <c r="I28" s="382">
        <f>+'[2]LLA 04-99'!K1434</f>
        <v>17.625600000000002</v>
      </c>
      <c r="J28" s="382">
        <f>+'[2]LLA 04-99'!L1434</f>
        <v>12.789</v>
      </c>
      <c r="K28" s="382">
        <f>+'[2]LLA 04-99'!M1434</f>
        <v>12.777749999999999</v>
      </c>
      <c r="L28" s="382">
        <f>+'[2]LLA 04-99'!N1434</f>
        <v>10.246499999999999</v>
      </c>
      <c r="M28" s="382">
        <f>+'[2]LLA 04-99'!O1434</f>
        <v>13.8375</v>
      </c>
      <c r="N28" s="382">
        <f>+'[2]LLA 04-99'!P1434</f>
        <v>14.976799999999999</v>
      </c>
    </row>
    <row r="29" spans="1:14" ht="13" customHeight="1">
      <c r="A29" s="184" t="s">
        <v>41</v>
      </c>
      <c r="B29" s="843">
        <f t="shared" si="0"/>
        <v>285.362345</v>
      </c>
      <c r="C29" s="382">
        <f>+'[2]LLA 04-99'!E1437</f>
        <v>24.865099999999998</v>
      </c>
      <c r="D29" s="382">
        <f>+'[2]LLA 04-99'!F1437</f>
        <v>24.65719</v>
      </c>
      <c r="E29" s="382">
        <f>+'[2]LLA 04-99'!G1437</f>
        <v>24.923099999999998</v>
      </c>
      <c r="F29" s="382">
        <f>+'[2]LLA 04-99'!H1437</f>
        <v>25.079616999999999</v>
      </c>
      <c r="G29" s="382">
        <f>+'[2]LLA 04-99'!I1437</f>
        <v>24.325900000000001</v>
      </c>
      <c r="H29" s="382">
        <f>+'[2]LLA 04-99'!J1437</f>
        <v>24.392800000000001</v>
      </c>
      <c r="I29" s="382">
        <f>+'[2]LLA 04-99'!K1437</f>
        <v>24.728499999999997</v>
      </c>
      <c r="J29" s="382">
        <f>+'[2]LLA 04-99'!L1437</f>
        <v>24.249983999999998</v>
      </c>
      <c r="K29" s="382">
        <f>+'[2]LLA 04-99'!M1437</f>
        <v>22.438673999999999</v>
      </c>
      <c r="L29" s="382">
        <f>+'[2]LLA 04-99'!N1437</f>
        <v>22.704499999999999</v>
      </c>
      <c r="M29" s="382">
        <f>+'[2]LLA 04-99'!O1437</f>
        <v>21.35951</v>
      </c>
      <c r="N29" s="382">
        <f>+'[2]LLA 04-99'!P1437</f>
        <v>21.63747</v>
      </c>
    </row>
    <row r="30" spans="1:14" ht="13" customHeight="1">
      <c r="A30" s="236" t="s">
        <v>100</v>
      </c>
      <c r="B30" s="843">
        <f t="shared" si="0"/>
        <v>145.731562</v>
      </c>
      <c r="C30" s="382">
        <f>+'[2]LLA 04-99'!E1440</f>
        <v>11.8795</v>
      </c>
      <c r="D30" s="382">
        <f>+'[2]LLA 04-99'!F1440</f>
        <v>12.232469999999999</v>
      </c>
      <c r="E30" s="382">
        <f>+'[2]LLA 04-99'!G1440</f>
        <v>12.4284</v>
      </c>
      <c r="F30" s="382">
        <f>+'[2]LLA 04-99'!H1440</f>
        <v>12.396470000000001</v>
      </c>
      <c r="G30" s="382">
        <f>+'[2]LLA 04-99'!I1440</f>
        <v>12.278</v>
      </c>
      <c r="H30" s="382">
        <f>+'[2]LLA 04-99'!J1440</f>
        <v>12.369</v>
      </c>
      <c r="I30" s="382">
        <f>+'[2]LLA 04-99'!K1440</f>
        <v>12.581799999999999</v>
      </c>
      <c r="J30" s="382">
        <f>+'[2]LLA 04-99'!L1440</f>
        <v>12.146312</v>
      </c>
      <c r="K30" s="382">
        <f>+'[2]LLA 04-99'!M1440</f>
        <v>10.7347</v>
      </c>
      <c r="L30" s="382">
        <f>+'[2]LLA 04-99'!N1440</f>
        <v>11.1371</v>
      </c>
      <c r="M30" s="382">
        <f>+'[2]LLA 04-99'!O1440</f>
        <v>12.68464</v>
      </c>
      <c r="N30" s="382">
        <f>+'[2]LLA 04-99'!P1440</f>
        <v>12.86317</v>
      </c>
    </row>
    <row r="31" spans="1:14" ht="13" customHeight="1">
      <c r="A31" s="236" t="s">
        <v>101</v>
      </c>
      <c r="B31" s="843">
        <f t="shared" si="0"/>
        <v>139.63078300000001</v>
      </c>
      <c r="C31" s="382">
        <f>+'[2]LLA 04-99'!E1443</f>
        <v>12.9856</v>
      </c>
      <c r="D31" s="382">
        <f>+'[2]LLA 04-99'!F1443</f>
        <v>12.424720000000001</v>
      </c>
      <c r="E31" s="382">
        <f>+'[2]LLA 04-99'!G1443</f>
        <v>12.4947</v>
      </c>
      <c r="F31" s="382">
        <f>+'[2]LLA 04-99'!H1443</f>
        <v>12.683147</v>
      </c>
      <c r="G31" s="382">
        <f>+'[2]LLA 04-99'!I1443</f>
        <v>12.0479</v>
      </c>
      <c r="H31" s="382">
        <f>+'[2]LLA 04-99'!J1443</f>
        <v>12.0238</v>
      </c>
      <c r="I31" s="382">
        <f>+'[2]LLA 04-99'!K1443</f>
        <v>12.146699999999999</v>
      </c>
      <c r="J31" s="382">
        <f>+'[2]LLA 04-99'!L1443</f>
        <v>12.103672</v>
      </c>
      <c r="K31" s="382">
        <f>+'[2]LLA 04-99'!M1443</f>
        <v>11.703974000000001</v>
      </c>
      <c r="L31" s="382">
        <f>+'[2]LLA 04-99'!N1443</f>
        <v>11.567399999999999</v>
      </c>
      <c r="M31" s="382">
        <f>+'[2]LLA 04-99'!O1443</f>
        <v>8.6748700000000003</v>
      </c>
      <c r="N31" s="382">
        <f>+'[2]LLA 04-99'!P1443</f>
        <v>8.7743000000000002</v>
      </c>
    </row>
    <row r="32" spans="1:14" ht="13" customHeight="1">
      <c r="A32" s="234" t="s">
        <v>44</v>
      </c>
      <c r="B32" s="843">
        <f t="shared" si="0"/>
        <v>614.96774999999991</v>
      </c>
      <c r="C32" s="382">
        <f>+'[2]LLA 04-99'!E1446</f>
        <v>41.334749999999985</v>
      </c>
      <c r="D32" s="382">
        <f>+'[2]LLA 04-99'!F1446</f>
        <v>47.333249999999964</v>
      </c>
      <c r="E32" s="382">
        <f>+'[2]LLA 04-99'!G1446</f>
        <v>51.002549999999992</v>
      </c>
      <c r="F32" s="382">
        <f>+'[2]LLA 04-99'!H1446</f>
        <v>54.806850000000011</v>
      </c>
      <c r="G32" s="382">
        <f>+'[2]LLA 04-99'!I1446</f>
        <v>57.688650000000003</v>
      </c>
      <c r="H32" s="382">
        <f>+'[2]LLA 04-99'!J1446</f>
        <v>62.59995</v>
      </c>
      <c r="I32" s="382">
        <f>+'[2]LLA 04-99'!K1446</f>
        <v>62.293499999999995</v>
      </c>
      <c r="J32" s="382">
        <f>+'[2]LLA 04-99'!L1446</f>
        <v>56.911499999999982</v>
      </c>
      <c r="K32" s="382">
        <f>+'[2]LLA 04-99'!M1446</f>
        <v>52.641000000000012</v>
      </c>
      <c r="L32" s="382">
        <f>+'[2]LLA 04-99'!N1446</f>
        <v>46.936349999999983</v>
      </c>
      <c r="M32" s="382">
        <f>+'[2]LLA 04-99'!O1446</f>
        <v>41.941800000000008</v>
      </c>
      <c r="N32" s="382">
        <f>+'[2]LLA 04-99'!P1446</f>
        <v>39.477599999999988</v>
      </c>
    </row>
    <row r="33" spans="1:14" ht="13" customHeight="1">
      <c r="A33" s="234" t="s">
        <v>45</v>
      </c>
      <c r="B33" s="843">
        <f t="shared" si="0"/>
        <v>1558.3015</v>
      </c>
      <c r="C33" s="382">
        <f>+'[2]LLA 04-99'!E1449</f>
        <v>99.859999999999985</v>
      </c>
      <c r="D33" s="382">
        <f>+'[2]LLA 04-99'!F1449</f>
        <v>124.72749999999999</v>
      </c>
      <c r="E33" s="382">
        <f>+'[2]LLA 04-99'!G1449</f>
        <v>132.51400000000001</v>
      </c>
      <c r="F33" s="382">
        <f>+'[2]LLA 04-99'!H1449</f>
        <v>182.95999999999998</v>
      </c>
      <c r="G33" s="382">
        <f>+'[2]LLA 04-99'!I1449</f>
        <v>171.05</v>
      </c>
      <c r="H33" s="382">
        <f>+'[2]LLA 04-99'!J1449</f>
        <v>169.1</v>
      </c>
      <c r="I33" s="382">
        <f>+'[2]LLA 04-99'!K1449</f>
        <v>144.82000000000002</v>
      </c>
      <c r="J33" s="382">
        <f>+'[2]LLA 04-99'!L1449</f>
        <v>128.715</v>
      </c>
      <c r="K33" s="382">
        <f>+'[2]LLA 04-99'!M1449</f>
        <v>117.47999999999999</v>
      </c>
      <c r="L33" s="382">
        <f>+'[2]LLA 04-99'!N1449</f>
        <v>97.944999999999993</v>
      </c>
      <c r="M33" s="382">
        <f>+'[2]LLA 04-99'!O1449</f>
        <v>88.179999999999993</v>
      </c>
      <c r="N33" s="382">
        <f>+'[2]LLA 04-99'!P1449</f>
        <v>100.95</v>
      </c>
    </row>
    <row r="34" spans="1:14" ht="13" customHeight="1">
      <c r="A34" s="184" t="s">
        <v>46</v>
      </c>
      <c r="B34" s="843">
        <f t="shared" si="0"/>
        <v>0</v>
      </c>
      <c r="C34" s="382">
        <f>+'[2]LLA 04-99'!E1452</f>
        <v>0</v>
      </c>
      <c r="D34" s="382">
        <f>+'[2]LLA 04-99'!F1452</f>
        <v>0</v>
      </c>
      <c r="E34" s="382">
        <f>+'[2]LLA 04-99'!G1452</f>
        <v>0</v>
      </c>
      <c r="F34" s="382">
        <f>+'[2]LLA 04-99'!H1452</f>
        <v>0</v>
      </c>
      <c r="G34" s="382">
        <f>+'[2]LLA 04-99'!I1452</f>
        <v>0</v>
      </c>
      <c r="H34" s="382">
        <f>+'[2]LLA 04-99'!J1452</f>
        <v>0</v>
      </c>
      <c r="I34" s="382">
        <f>+'[2]LLA 04-99'!K1452</f>
        <v>0</v>
      </c>
      <c r="J34" s="382">
        <f>+'[2]LLA 04-99'!L1452</f>
        <v>0</v>
      </c>
      <c r="K34" s="382">
        <f>+'[2]LLA 04-99'!M1452</f>
        <v>0</v>
      </c>
      <c r="L34" s="382">
        <f>+'[2]LLA 04-99'!N1452</f>
        <v>0</v>
      </c>
      <c r="M34" s="382">
        <f>+'[2]LLA 04-99'!O1452</f>
        <v>0</v>
      </c>
      <c r="N34" s="382">
        <f>+'[2]LLA 04-99'!P1452</f>
        <v>0</v>
      </c>
    </row>
    <row r="35" spans="1:14" ht="13" customHeight="1">
      <c r="A35" s="184" t="s">
        <v>47</v>
      </c>
      <c r="B35" s="843">
        <f t="shared" si="0"/>
        <v>0</v>
      </c>
      <c r="C35" s="382">
        <f>+'[2]LLA 04-99'!E1455</f>
        <v>0</v>
      </c>
      <c r="D35" s="382">
        <f>+'[2]LLA 04-99'!F1455</f>
        <v>0</v>
      </c>
      <c r="E35" s="382">
        <f>+'[2]LLA 04-99'!G1455</f>
        <v>0</v>
      </c>
      <c r="F35" s="382">
        <f>+'[2]LLA 04-99'!H1455</f>
        <v>0</v>
      </c>
      <c r="G35" s="382">
        <f>+'[2]LLA 04-99'!I1455</f>
        <v>0</v>
      </c>
      <c r="H35" s="382">
        <f>+'[2]LLA 04-99'!J1455</f>
        <v>0</v>
      </c>
      <c r="I35" s="382">
        <f>+'[2]LLA 04-99'!K1455</f>
        <v>0</v>
      </c>
      <c r="J35" s="382">
        <f>+'[2]LLA 04-99'!L1455</f>
        <v>0</v>
      </c>
      <c r="K35" s="382">
        <f>+'[2]LLA 04-99'!M1455</f>
        <v>0</v>
      </c>
      <c r="L35" s="382">
        <f>+'[2]LLA 04-99'!N1455</f>
        <v>0</v>
      </c>
      <c r="M35" s="382">
        <f>+'[2]LLA 04-99'!O1455</f>
        <v>0</v>
      </c>
      <c r="N35" s="382">
        <f>+'[2]LLA 04-99'!P1455</f>
        <v>0</v>
      </c>
    </row>
    <row r="36" spans="1:14" ht="13" customHeight="1">
      <c r="A36" s="184" t="s">
        <v>48</v>
      </c>
      <c r="B36" s="843">
        <f t="shared" si="0"/>
        <v>0</v>
      </c>
      <c r="C36" s="382">
        <f>+'[2]LLA 04-99'!E1458</f>
        <v>0</v>
      </c>
      <c r="D36" s="382">
        <f>+'[2]LLA 04-99'!F1458</f>
        <v>0</v>
      </c>
      <c r="E36" s="382">
        <f>+'[2]LLA 04-99'!G1458</f>
        <v>0</v>
      </c>
      <c r="F36" s="382">
        <f>+'[2]LLA 04-99'!H1458</f>
        <v>0</v>
      </c>
      <c r="G36" s="382">
        <f>+'[2]LLA 04-99'!I1458</f>
        <v>0</v>
      </c>
      <c r="H36" s="382">
        <f>+'[2]LLA 04-99'!J1458</f>
        <v>0</v>
      </c>
      <c r="I36" s="382">
        <f>+'[2]LLA 04-99'!K1458</f>
        <v>0</v>
      </c>
      <c r="J36" s="382">
        <f>+'[2]LLA 04-99'!L1458</f>
        <v>0</v>
      </c>
      <c r="K36" s="382">
        <f>+'[2]LLA 04-99'!M1458</f>
        <v>0</v>
      </c>
      <c r="L36" s="382">
        <f>+'[2]LLA 04-99'!N1458</f>
        <v>0</v>
      </c>
      <c r="M36" s="382">
        <f>+'[2]LLA 04-99'!O1458</f>
        <v>0</v>
      </c>
      <c r="N36" s="382">
        <f>+'[2]LLA 04-99'!P1458</f>
        <v>0</v>
      </c>
    </row>
    <row r="37" spans="1:14" ht="13" customHeight="1" thickBot="1">
      <c r="A37" s="237" t="s">
        <v>49</v>
      </c>
      <c r="B37" s="851">
        <f t="shared" si="0"/>
        <v>0</v>
      </c>
      <c r="C37" s="383">
        <f>+'[2]LLA 04-99'!E1461</f>
        <v>0</v>
      </c>
      <c r="D37" s="383">
        <f>+'[2]LLA 04-99'!F1461</f>
        <v>0</v>
      </c>
      <c r="E37" s="383">
        <f>+'[2]LLA 04-99'!G1461</f>
        <v>0</v>
      </c>
      <c r="F37" s="383">
        <f>+'[2]LLA 04-99'!H1461</f>
        <v>0</v>
      </c>
      <c r="G37" s="383">
        <f>+'[2]LLA 04-99'!I1461</f>
        <v>0</v>
      </c>
      <c r="H37" s="383">
        <f>+'[2]LLA 04-99'!J1461</f>
        <v>0</v>
      </c>
      <c r="I37" s="383">
        <f>+'[2]LLA 04-99'!K1461</f>
        <v>0</v>
      </c>
      <c r="J37" s="383">
        <f>+'[2]LLA 04-99'!L1461</f>
        <v>0</v>
      </c>
      <c r="K37" s="383">
        <f>+'[2]LLA 04-99'!M1461</f>
        <v>0</v>
      </c>
      <c r="L37" s="383">
        <f>+'[2]LLA 04-99'!N1461</f>
        <v>0</v>
      </c>
      <c r="M37" s="383">
        <f>+'[2]LLA 04-99'!O1461</f>
        <v>0</v>
      </c>
      <c r="N37" s="383">
        <f>+'[2]LLA 04-99'!P1461</f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Hoja71">
    <tabColor theme="9" tint="0.59999389629810485"/>
  </sheetPr>
  <dimension ref="A4:O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5" ht="13" customHeight="1">
      <c r="A4" s="367" t="s">
        <v>585</v>
      </c>
      <c r="B4" s="363"/>
    </row>
    <row r="5" spans="1:15" ht="13" customHeight="1">
      <c r="A5" s="370" t="s">
        <v>630</v>
      </c>
      <c r="B5" s="363"/>
    </row>
    <row r="6" spans="1:15" ht="5" customHeight="1" thickBot="1"/>
    <row r="7" spans="1:15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239"/>
    </row>
    <row r="8" spans="1:15" ht="15" customHeight="1">
      <c r="A8" s="807" t="s">
        <v>90</v>
      </c>
      <c r="B8" s="813">
        <f>'C-69'!B8/'C-68'!B8*1000</f>
        <v>33.480302749011528</v>
      </c>
      <c r="C8" s="813">
        <f>'C-69'!C8/'C-68'!C8*1000</f>
        <v>33.182355061349689</v>
      </c>
      <c r="D8" s="813">
        <f>('C-69'!D8/'C-68'!D8)*1000</f>
        <v>33.58362924183848</v>
      </c>
      <c r="E8" s="813">
        <f>('C-69'!E8/'C-68'!E8)*1000</f>
        <v>33.835658758361205</v>
      </c>
      <c r="F8" s="813">
        <f>('C-69'!F8/'C-68'!F8)*1000</f>
        <v>34.520321025235432</v>
      </c>
      <c r="G8" s="813">
        <f>('C-69'!G8/'C-68'!G8)*1000</f>
        <v>34.225451503318652</v>
      </c>
      <c r="H8" s="813">
        <f>('C-69'!H8/'C-68'!H8)*1000</f>
        <v>33.992721838376767</v>
      </c>
      <c r="I8" s="813">
        <f>('C-69'!I8/'C-68'!I8)*1000</f>
        <v>33.426745818316242</v>
      </c>
      <c r="J8" s="813">
        <f>('C-69'!J8/'C-68'!J8)*1000</f>
        <v>32.972626564810248</v>
      </c>
      <c r="K8" s="813">
        <f>('C-69'!K8/'C-68'!K8)*1000</f>
        <v>32.756944022869021</v>
      </c>
      <c r="L8" s="813">
        <f>('C-69'!L8/'C-68'!L8)*1000</f>
        <v>32.989278694158074</v>
      </c>
      <c r="M8" s="813">
        <f>('C-69'!M8/'C-68'!M8)*1000</f>
        <v>32.717696683555964</v>
      </c>
      <c r="N8" s="813">
        <f>('C-69'!N8/'C-68'!N8)*1000</f>
        <v>33.10159634225996</v>
      </c>
    </row>
    <row r="9" spans="1:15" ht="13" customHeight="1">
      <c r="A9" s="234" t="s">
        <v>21</v>
      </c>
      <c r="B9" s="845">
        <v>0</v>
      </c>
      <c r="C9" s="384">
        <v>0</v>
      </c>
      <c r="D9" s="384">
        <v>0</v>
      </c>
      <c r="E9" s="384">
        <v>0</v>
      </c>
      <c r="F9" s="384">
        <v>0</v>
      </c>
      <c r="G9" s="384">
        <v>0</v>
      </c>
      <c r="H9" s="384">
        <v>0</v>
      </c>
      <c r="I9" s="384">
        <v>0</v>
      </c>
      <c r="J9" s="384">
        <v>0</v>
      </c>
      <c r="K9" s="384">
        <v>0</v>
      </c>
      <c r="L9" s="384">
        <v>0</v>
      </c>
      <c r="M9" s="384">
        <v>0</v>
      </c>
      <c r="N9" s="384">
        <v>0</v>
      </c>
    </row>
    <row r="10" spans="1:15" ht="13" customHeight="1">
      <c r="A10" s="234" t="s">
        <v>22</v>
      </c>
      <c r="B10" s="845">
        <v>0</v>
      </c>
      <c r="C10" s="384">
        <v>0</v>
      </c>
      <c r="D10" s="384">
        <v>0</v>
      </c>
      <c r="E10" s="384">
        <v>0</v>
      </c>
      <c r="F10" s="384">
        <v>0</v>
      </c>
      <c r="G10" s="384">
        <v>0</v>
      </c>
      <c r="H10" s="384">
        <v>0</v>
      </c>
      <c r="I10" s="384">
        <v>0</v>
      </c>
      <c r="J10" s="384">
        <v>0</v>
      </c>
      <c r="K10" s="384">
        <v>0</v>
      </c>
      <c r="L10" s="384">
        <v>0</v>
      </c>
      <c r="M10" s="384">
        <v>0</v>
      </c>
      <c r="N10" s="384">
        <v>0</v>
      </c>
    </row>
    <row r="11" spans="1:15" ht="13" customHeight="1">
      <c r="A11" s="234" t="s">
        <v>23</v>
      </c>
      <c r="B11" s="845">
        <v>0</v>
      </c>
      <c r="C11" s="384">
        <v>0</v>
      </c>
      <c r="D11" s="384">
        <v>0</v>
      </c>
      <c r="E11" s="384">
        <v>0</v>
      </c>
      <c r="F11" s="384">
        <v>0</v>
      </c>
      <c r="G11" s="384">
        <v>0</v>
      </c>
      <c r="H11" s="384">
        <v>0</v>
      </c>
      <c r="I11" s="384">
        <v>0</v>
      </c>
      <c r="J11" s="384">
        <v>0</v>
      </c>
      <c r="K11" s="384">
        <v>0</v>
      </c>
      <c r="L11" s="384">
        <v>0</v>
      </c>
      <c r="M11" s="384">
        <v>0</v>
      </c>
      <c r="N11" s="384">
        <v>0</v>
      </c>
    </row>
    <row r="12" spans="1:15" ht="13" customHeight="1">
      <c r="A12" s="184" t="s">
        <v>24</v>
      </c>
      <c r="B12" s="845">
        <v>0</v>
      </c>
      <c r="C12" s="384">
        <v>0</v>
      </c>
      <c r="D12" s="384">
        <v>0</v>
      </c>
      <c r="E12" s="384">
        <v>0</v>
      </c>
      <c r="F12" s="384">
        <v>0</v>
      </c>
      <c r="G12" s="384">
        <v>0</v>
      </c>
      <c r="H12" s="384">
        <v>0</v>
      </c>
      <c r="I12" s="384">
        <v>0</v>
      </c>
      <c r="J12" s="384">
        <v>0</v>
      </c>
      <c r="K12" s="384">
        <v>0</v>
      </c>
      <c r="L12" s="384">
        <v>0</v>
      </c>
      <c r="M12" s="384">
        <v>0</v>
      </c>
      <c r="N12" s="384">
        <v>0</v>
      </c>
    </row>
    <row r="13" spans="1:15" ht="13" customHeight="1">
      <c r="A13" s="184" t="s">
        <v>25</v>
      </c>
      <c r="B13" s="845">
        <v>0</v>
      </c>
      <c r="C13" s="384">
        <v>0</v>
      </c>
      <c r="D13" s="384">
        <v>0</v>
      </c>
      <c r="E13" s="384">
        <v>0</v>
      </c>
      <c r="F13" s="384">
        <v>0</v>
      </c>
      <c r="G13" s="384">
        <v>0</v>
      </c>
      <c r="H13" s="384">
        <v>0</v>
      </c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</row>
    <row r="14" spans="1:15" ht="13" customHeight="1">
      <c r="A14" s="236" t="s">
        <v>97</v>
      </c>
      <c r="B14" s="845">
        <v>0</v>
      </c>
      <c r="C14" s="384">
        <v>0</v>
      </c>
      <c r="D14" s="384">
        <v>0</v>
      </c>
      <c r="E14" s="384">
        <v>0</v>
      </c>
      <c r="F14" s="384">
        <v>0</v>
      </c>
      <c r="G14" s="384">
        <v>0</v>
      </c>
      <c r="H14" s="384">
        <v>0</v>
      </c>
      <c r="I14" s="384">
        <v>0</v>
      </c>
      <c r="J14" s="384">
        <v>0</v>
      </c>
      <c r="K14" s="384">
        <v>0</v>
      </c>
      <c r="L14" s="384">
        <v>0</v>
      </c>
      <c r="M14" s="384">
        <v>0</v>
      </c>
      <c r="N14" s="384">
        <v>0</v>
      </c>
    </row>
    <row r="15" spans="1:15" ht="13" customHeight="1">
      <c r="A15" s="236" t="s">
        <v>98</v>
      </c>
      <c r="B15" s="845">
        <v>0</v>
      </c>
      <c r="C15" s="384">
        <v>0</v>
      </c>
      <c r="D15" s="384">
        <v>0</v>
      </c>
      <c r="E15" s="384">
        <v>0</v>
      </c>
      <c r="F15" s="384">
        <v>0</v>
      </c>
      <c r="G15" s="384">
        <v>0</v>
      </c>
      <c r="H15" s="384">
        <v>0</v>
      </c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</row>
    <row r="16" spans="1:15" ht="13" customHeight="1">
      <c r="A16" s="236" t="s">
        <v>99</v>
      </c>
      <c r="B16" s="845">
        <v>0</v>
      </c>
      <c r="C16" s="384">
        <v>0</v>
      </c>
      <c r="D16" s="384">
        <v>0</v>
      </c>
      <c r="E16" s="384">
        <v>0</v>
      </c>
      <c r="F16" s="384">
        <v>0</v>
      </c>
      <c r="G16" s="384">
        <v>0</v>
      </c>
      <c r="H16" s="384">
        <v>0</v>
      </c>
      <c r="I16" s="384">
        <v>0</v>
      </c>
      <c r="J16" s="384">
        <v>0</v>
      </c>
      <c r="K16" s="384">
        <v>0</v>
      </c>
      <c r="L16" s="384">
        <v>0</v>
      </c>
      <c r="M16" s="384">
        <v>0</v>
      </c>
      <c r="N16" s="384">
        <v>0</v>
      </c>
    </row>
    <row r="17" spans="1:14" ht="13" customHeight="1">
      <c r="A17" s="234" t="s">
        <v>29</v>
      </c>
      <c r="B17" s="845">
        <v>0</v>
      </c>
      <c r="C17" s="384">
        <v>0</v>
      </c>
      <c r="D17" s="384">
        <v>0</v>
      </c>
      <c r="E17" s="384">
        <v>0</v>
      </c>
      <c r="F17" s="384">
        <v>0</v>
      </c>
      <c r="G17" s="384">
        <v>0</v>
      </c>
      <c r="H17" s="384">
        <v>0</v>
      </c>
      <c r="I17" s="384">
        <v>0</v>
      </c>
      <c r="J17" s="384">
        <v>0</v>
      </c>
      <c r="K17" s="384">
        <v>0</v>
      </c>
      <c r="L17" s="384">
        <v>0</v>
      </c>
      <c r="M17" s="384">
        <v>0</v>
      </c>
      <c r="N17" s="384">
        <v>0</v>
      </c>
    </row>
    <row r="18" spans="1:14" ht="13" customHeight="1">
      <c r="A18" s="184" t="s">
        <v>30</v>
      </c>
      <c r="B18" s="845">
        <v>0</v>
      </c>
      <c r="C18" s="384">
        <v>0</v>
      </c>
      <c r="D18" s="384">
        <v>0</v>
      </c>
      <c r="E18" s="384">
        <v>0</v>
      </c>
      <c r="F18" s="384">
        <v>0</v>
      </c>
      <c r="G18" s="384">
        <v>0</v>
      </c>
      <c r="H18" s="384">
        <v>0</v>
      </c>
      <c r="I18" s="384">
        <v>0</v>
      </c>
      <c r="J18" s="384">
        <v>0</v>
      </c>
      <c r="K18" s="384">
        <v>0</v>
      </c>
      <c r="L18" s="384">
        <v>0</v>
      </c>
      <c r="M18" s="384">
        <v>0</v>
      </c>
      <c r="N18" s="384">
        <v>0</v>
      </c>
    </row>
    <row r="19" spans="1:14" ht="13" customHeight="1">
      <c r="A19" s="184" t="s">
        <v>31</v>
      </c>
      <c r="B19" s="845">
        <f>('C-69'!B19/'C-68'!B19)*1000</f>
        <v>29.816912041392289</v>
      </c>
      <c r="C19" s="384">
        <f>('C-69'!C19/'C-68'!C19)*1000</f>
        <v>30.770454545454545</v>
      </c>
      <c r="D19" s="384">
        <f>('C-69'!D19/'C-68'!D19)*1000</f>
        <v>29.151562499999997</v>
      </c>
      <c r="E19" s="384">
        <f>('C-69'!E19/'C-68'!E19)*1000</f>
        <v>30.327309782608694</v>
      </c>
      <c r="F19" s="384">
        <f>('C-69'!F19/'C-68'!F19)*1000</f>
        <v>30.18</v>
      </c>
      <c r="G19" s="384">
        <f>('C-69'!G19/'C-68'!G19)*1000</f>
        <v>27.90642857142857</v>
      </c>
      <c r="H19" s="384">
        <f>('C-69'!H19/'C-68'!H19)*1000</f>
        <v>31.413662790697675</v>
      </c>
      <c r="I19" s="384">
        <f>('C-69'!I19/'C-68'!I19)*1000</f>
        <v>31.413662790697675</v>
      </c>
      <c r="J19" s="384">
        <f>('C-69'!J19/'C-68'!J19)*1000</f>
        <v>30.881904761904764</v>
      </c>
      <c r="K19" s="384">
        <f>('C-69'!K19/'C-68'!K19)*1000</f>
        <v>30.109931506849311</v>
      </c>
      <c r="L19" s="384">
        <f>('C-69'!L19/'C-68'!L19)*1000</f>
        <v>25.094680851063831</v>
      </c>
      <c r="M19" s="384">
        <f>('C-69'!M19/'C-68'!M19)*1000</f>
        <v>30.18</v>
      </c>
      <c r="N19" s="384">
        <f>('C-69'!N19/'C-68'!N19)*1000</f>
        <v>29.645360824742266</v>
      </c>
    </row>
    <row r="20" spans="1:14" ht="13" customHeight="1">
      <c r="A20" s="234" t="s">
        <v>32</v>
      </c>
      <c r="B20" s="845">
        <v>0</v>
      </c>
      <c r="C20" s="384">
        <v>0</v>
      </c>
      <c r="D20" s="384">
        <v>0</v>
      </c>
      <c r="E20" s="384">
        <v>0</v>
      </c>
      <c r="F20" s="384">
        <v>0</v>
      </c>
      <c r="G20" s="384">
        <v>0</v>
      </c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</row>
    <row r="21" spans="1:14" ht="13" customHeight="1">
      <c r="A21" s="234" t="s">
        <v>33</v>
      </c>
      <c r="B21" s="845">
        <v>0</v>
      </c>
      <c r="C21" s="384">
        <v>0</v>
      </c>
      <c r="D21" s="384">
        <v>0</v>
      </c>
      <c r="E21" s="384">
        <v>0</v>
      </c>
      <c r="F21" s="384">
        <v>0</v>
      </c>
      <c r="G21" s="384">
        <v>0</v>
      </c>
      <c r="H21" s="384">
        <v>0</v>
      </c>
      <c r="I21" s="384">
        <v>0</v>
      </c>
      <c r="J21" s="384">
        <v>0</v>
      </c>
      <c r="K21" s="384">
        <v>0</v>
      </c>
      <c r="L21" s="384">
        <v>0</v>
      </c>
      <c r="M21" s="384">
        <v>0</v>
      </c>
      <c r="N21" s="384">
        <v>0</v>
      </c>
    </row>
    <row r="22" spans="1:14" ht="13" customHeight="1">
      <c r="A22" s="234" t="s">
        <v>34</v>
      </c>
      <c r="B22" s="845">
        <f>('C-69'!B22/'C-68'!B22)*1000</f>
        <v>28.889331392527904</v>
      </c>
      <c r="C22" s="384">
        <f>('C-69'!C22/'C-68'!C22)*1000</f>
        <v>28.229708955223881</v>
      </c>
      <c r="D22" s="384">
        <f>('C-69'!D22/'C-68'!D22)*1000</f>
        <v>28.307902597402595</v>
      </c>
      <c r="E22" s="384">
        <f>('C-69'!E22/'C-68'!E22)*1000</f>
        <v>28.480884758364308</v>
      </c>
      <c r="F22" s="384">
        <f>('C-69'!F22/'C-68'!F22)*1000</f>
        <v>28.683883064516138</v>
      </c>
      <c r="G22" s="384">
        <f>('C-69'!G22/'C-68'!G22)*1000</f>
        <v>28.672406024096389</v>
      </c>
      <c r="H22" s="384">
        <f>('C-69'!H22/'C-68'!H22)*1000</f>
        <v>28.621407446808508</v>
      </c>
      <c r="I22" s="384">
        <f>('C-69'!I22/'C-68'!I22)*1000</f>
        <v>29.080450103950103</v>
      </c>
      <c r="J22" s="384">
        <f>('C-69'!J22/'C-68'!J22)*1000</f>
        <v>28.384767287234041</v>
      </c>
      <c r="K22" s="384">
        <f>('C-69'!K22/'C-68'!K22)*1000</f>
        <v>30.543855140186913</v>
      </c>
      <c r="L22" s="384">
        <f>('C-69'!L22/'C-68'!L22)*1000</f>
        <v>28.820340807174887</v>
      </c>
      <c r="M22" s="384">
        <f>('C-69'!M22/'C-68'!M22)*1000</f>
        <v>29.922628571428572</v>
      </c>
      <c r="N22" s="384">
        <f>('C-69'!N22/'C-68'!N22)*1000</f>
        <v>28.723535714285713</v>
      </c>
    </row>
    <row r="23" spans="1:14" ht="13" customHeight="1">
      <c r="A23" s="234" t="s">
        <v>35</v>
      </c>
      <c r="B23" s="845">
        <f>('C-69'!B23/'C-68'!B23)*1000</f>
        <v>27.708503767491923</v>
      </c>
      <c r="C23" s="384">
        <f>('C-69'!C23/'C-68'!C23)*1000</f>
        <v>27.458345221112697</v>
      </c>
      <c r="D23" s="384">
        <f>('C-69'!D23/'C-68'!D23)*1000</f>
        <v>27.264850136239779</v>
      </c>
      <c r="E23" s="384">
        <f>('C-69'!E23/'C-68'!E23)*1000</f>
        <v>27.221964017991002</v>
      </c>
      <c r="F23" s="384">
        <f>('C-69'!F23/'C-68'!F23)*1000</f>
        <v>28.066003616636536</v>
      </c>
      <c r="G23" s="384">
        <f>('C-69'!G23/'C-68'!G23)*1000</f>
        <v>28.006009615384624</v>
      </c>
      <c r="H23" s="384">
        <f>('C-69'!H23/'C-68'!H23)*1000</f>
        <v>27.116857962697267</v>
      </c>
      <c r="I23" s="384">
        <f>('C-69'!I23/'C-68'!I23)*1000</f>
        <v>27.970451339915371</v>
      </c>
      <c r="J23" s="384">
        <f>('C-69'!J23/'C-68'!J23)*1000</f>
        <v>27.667346938775506</v>
      </c>
      <c r="K23" s="384">
        <f>('C-69'!K23/'C-68'!K23)*1000</f>
        <v>27.653467406380027</v>
      </c>
      <c r="L23" s="384">
        <f>('C-69'!L23/'C-68'!L23)*1000</f>
        <v>27.826571856287416</v>
      </c>
      <c r="M23" s="384">
        <f>('C-69'!M23/'C-68'!M23)*1000</f>
        <v>28.126819407008078</v>
      </c>
      <c r="N23" s="384">
        <f>('C-69'!N23/'C-68'!N23)*1000</f>
        <v>28.139999999999997</v>
      </c>
    </row>
    <row r="24" spans="1:14" ht="13" customHeight="1">
      <c r="A24" s="234" t="s">
        <v>36</v>
      </c>
      <c r="B24" s="845">
        <f>('C-69'!B24/'C-68'!B24)*1000</f>
        <v>31.417847499176762</v>
      </c>
      <c r="C24" s="384">
        <f>('C-69'!C24/'C-68'!C24)*1000</f>
        <v>34.636942307692308</v>
      </c>
      <c r="D24" s="384">
        <f>('C-69'!D24/'C-68'!D24)*1000</f>
        <v>30.5063270863367</v>
      </c>
      <c r="E24" s="384">
        <f>('C-69'!E24/'C-68'!E24)*1000</f>
        <v>30.243059936908516</v>
      </c>
      <c r="F24" s="384">
        <f>('C-69'!F24/'C-68'!F24)*1000</f>
        <v>30.212423979148564</v>
      </c>
      <c r="G24" s="384">
        <f>('C-69'!G24/'C-68'!G24)*1000</f>
        <v>30.003690904064143</v>
      </c>
      <c r="H24" s="384">
        <f>('C-69'!H24/'C-68'!H24)*1000</f>
        <v>29.185588615782663</v>
      </c>
      <c r="I24" s="384">
        <f>('C-69'!I24/'C-68'!I24)*1000</f>
        <v>31.300347107438014</v>
      </c>
      <c r="J24" s="384">
        <f>('C-69'!J24/'C-68'!J24)*1000</f>
        <v>30.67785822021116</v>
      </c>
      <c r="K24" s="384">
        <f>('C-69'!K24/'C-68'!K24)*1000</f>
        <v>30.231578947368423</v>
      </c>
      <c r="L24" s="384">
        <f>('C-69'!L24/'C-68'!L24)*1000</f>
        <v>34.0319</v>
      </c>
      <c r="M24" s="384">
        <f>('C-69'!M24/'C-68'!M24)*1000</f>
        <v>33.305526315789471</v>
      </c>
      <c r="N24" s="384">
        <f>('C-69'!N24/'C-68'!N24)*1000</f>
        <v>32.997601010101015</v>
      </c>
    </row>
    <row r="25" spans="1:14" ht="13" customHeight="1">
      <c r="A25" s="184" t="s">
        <v>37</v>
      </c>
      <c r="B25" s="845">
        <f>('C-69'!B25/'C-68'!B25)*1000</f>
        <v>34.505581985410728</v>
      </c>
      <c r="C25" s="384">
        <f>('C-69'!C25/'C-68'!C25)*1000</f>
        <v>33.998927875243666</v>
      </c>
      <c r="D25" s="384">
        <f>('C-69'!D25/'C-68'!D25)*1000</f>
        <v>34.021660649819502</v>
      </c>
      <c r="E25" s="384">
        <f>('C-69'!E25/'C-68'!E25)*1000</f>
        <v>34.5</v>
      </c>
      <c r="F25" s="384">
        <f>('C-69'!F25/'C-68'!F25)*1000</f>
        <v>34.983422459893056</v>
      </c>
      <c r="G25" s="384">
        <f>('C-69'!G25/'C-68'!G25)*1000</f>
        <v>35</v>
      </c>
      <c r="H25" s="384">
        <f>('C-69'!H25/'C-68'!H25)*1000</f>
        <v>35</v>
      </c>
      <c r="I25" s="384">
        <f>('C-69'!I25/'C-68'!I25)*1000</f>
        <v>35</v>
      </c>
      <c r="J25" s="384">
        <f>('C-69'!J25/'C-68'!J25)*1000</f>
        <v>34.813113207547168</v>
      </c>
      <c r="K25" s="384">
        <f>('C-69'!K25/'C-68'!K25)*1000</f>
        <v>34.542444029850749</v>
      </c>
      <c r="L25" s="384">
        <f>('C-69'!L25/'C-68'!L25)*1000</f>
        <v>34.360523938572726</v>
      </c>
      <c r="M25" s="384">
        <f>('C-69'!M25/'C-68'!M25)*1000</f>
        <v>34.096560846560848</v>
      </c>
      <c r="N25" s="384">
        <f>('C-69'!N25/'C-68'!N25)*1000</f>
        <v>34.007908611599298</v>
      </c>
    </row>
    <row r="26" spans="1:14" ht="13" customHeight="1">
      <c r="A26" s="234" t="s">
        <v>38</v>
      </c>
      <c r="B26" s="845">
        <f>('C-69'!B26/'C-68'!B26)*1000</f>
        <v>36.255015735735739</v>
      </c>
      <c r="C26" s="384">
        <f>('C-69'!C26/'C-68'!C26)*1000</f>
        <v>39.17896551724138</v>
      </c>
      <c r="D26" s="384">
        <f>('C-69'!D26/'C-68'!D26)*1000</f>
        <v>40.48296610169492</v>
      </c>
      <c r="E26" s="384">
        <f>('C-69'!E26/'C-68'!E26)*1000</f>
        <v>40.382677165354323</v>
      </c>
      <c r="F26" s="384">
        <f>('C-69'!F26/'C-68'!F26)*1000</f>
        <v>39.217059047619045</v>
      </c>
      <c r="G26" s="384">
        <f>('C-69'!G26/'C-68'!G26)*1000</f>
        <v>39.145934065934064</v>
      </c>
      <c r="H26" s="384">
        <f>('C-69'!H26/'C-68'!H26)*1000</f>
        <v>36.372898550724635</v>
      </c>
      <c r="I26" s="384">
        <f>('C-69'!I26/'C-68'!I26)*1000</f>
        <v>32.221132075471701</v>
      </c>
      <c r="J26" s="384">
        <f>('C-69'!J26/'C-68'!J26)*1000</f>
        <v>30.935974025974026</v>
      </c>
      <c r="K26" s="384">
        <f>('C-69'!K26/'C-68'!K26)*1000</f>
        <v>29.660843373493979</v>
      </c>
      <c r="L26" s="384">
        <f>('C-69'!L26/'C-68'!L26)*1000</f>
        <v>39.41798657718121</v>
      </c>
      <c r="M26" s="384">
        <f>('C-69'!M26/'C-68'!M26)*1000</f>
        <v>34.946094674556214</v>
      </c>
      <c r="N26" s="384">
        <f>('C-69'!N26/'C-68'!N26)*1000</f>
        <v>38.292196531791909</v>
      </c>
    </row>
    <row r="27" spans="1:14" ht="13" customHeight="1">
      <c r="A27" s="234" t="s">
        <v>39</v>
      </c>
      <c r="B27" s="845">
        <f>('C-69'!B27/'C-68'!B27)*1000</f>
        <v>29.332199270959908</v>
      </c>
      <c r="C27" s="384">
        <f>('C-69'!C27/'C-68'!C27)*1000</f>
        <v>29.403726708074533</v>
      </c>
      <c r="D27" s="384">
        <f>('C-69'!D27/'C-68'!D27)*1000</f>
        <v>29.809090909090912</v>
      </c>
      <c r="E27" s="384">
        <f>('C-69'!E27/'C-68'!E27)*1000</f>
        <v>29.723684210526315</v>
      </c>
      <c r="F27" s="384">
        <f>('C-69'!F27/'C-68'!F27)*1000</f>
        <v>29.565983606557381</v>
      </c>
      <c r="G27" s="384">
        <f>('C-69'!G27/'C-68'!G27)*1000</f>
        <v>29.147578692493948</v>
      </c>
      <c r="H27" s="384">
        <f>('C-69'!H27/'C-68'!H27)*1000</f>
        <v>29.436414253897546</v>
      </c>
      <c r="I27" s="384">
        <f>('C-69'!I27/'C-68'!I27)*1000</f>
        <v>29.016518847006651</v>
      </c>
      <c r="J27" s="384">
        <f>('C-69'!J27/'C-68'!J27)*1000</f>
        <v>29.260135135135137</v>
      </c>
      <c r="K27" s="384">
        <f>('C-69'!K27/'C-68'!K27)*1000</f>
        <v>29.310810810810811</v>
      </c>
      <c r="L27" s="384">
        <f>('C-69'!L27/'C-68'!L27)*1000</f>
        <v>29.220340909090908</v>
      </c>
      <c r="M27" s="384">
        <f>('C-69'!M27/'C-68'!M27)*1000</f>
        <v>29.246008869179601</v>
      </c>
      <c r="N27" s="384">
        <f>('C-69'!N27/'C-68'!N27)*1000</f>
        <v>29.129629629629626</v>
      </c>
    </row>
    <row r="28" spans="1:14" ht="13" customHeight="1">
      <c r="A28" s="234" t="s">
        <v>40</v>
      </c>
      <c r="B28" s="845">
        <f>('C-69'!B28/'C-68'!B28)*1000</f>
        <v>30.664547101449276</v>
      </c>
      <c r="C28" s="384">
        <f>('C-69'!C28/'C-68'!C28)*1000</f>
        <v>30.569734513274341</v>
      </c>
      <c r="D28" s="384">
        <f>('C-69'!D28/'C-68'!D28)*1000</f>
        <v>30.480612244897959</v>
      </c>
      <c r="E28" s="384">
        <f>('C-69'!E28/'C-68'!E28)*1000</f>
        <v>30.683898305084746</v>
      </c>
      <c r="F28" s="384">
        <f>('C-69'!F28/'C-68'!F28)*1000</f>
        <v>29.824698795180723</v>
      </c>
      <c r="G28" s="384">
        <f>('C-69'!G28/'C-68'!G28)*1000</f>
        <v>30.564366515837108</v>
      </c>
      <c r="H28" s="384">
        <f>('C-69'!H28/'C-68'!H28)*1000</f>
        <v>30.742924528301884</v>
      </c>
      <c r="I28" s="384">
        <f>('C-69'!I28/'C-68'!I28)*1000</f>
        <v>30.546967071057196</v>
      </c>
      <c r="J28" s="384">
        <f>('C-69'!J28/'C-68'!J28)*1000</f>
        <v>30.305687203791468</v>
      </c>
      <c r="K28" s="384">
        <f>('C-69'!K28/'C-68'!K28)*1000</f>
        <v>31.628094059405942</v>
      </c>
      <c r="L28" s="384">
        <f>('C-69'!L28/'C-68'!L28)*1000</f>
        <v>31.144376899696045</v>
      </c>
      <c r="M28" s="384">
        <f>('C-69'!M28/'C-68'!M28)*1000</f>
        <v>30.75</v>
      </c>
      <c r="N28" s="384">
        <f>('C-69'!N28/'C-68'!N28)*1000</f>
        <v>30.88</v>
      </c>
    </row>
    <row r="29" spans="1:14" ht="13" customHeight="1">
      <c r="A29" s="184" t="s">
        <v>41</v>
      </c>
      <c r="B29" s="845">
        <f>('C-69'!B29/'C-68'!B29)*1000</f>
        <v>27.794131197039057</v>
      </c>
      <c r="C29" s="384">
        <f>('C-69'!C29/'C-68'!C29)*1000</f>
        <v>29.253058823529411</v>
      </c>
      <c r="D29" s="384">
        <f>('C-69'!D29/'C-68'!D29)*1000</f>
        <v>29.087165270732569</v>
      </c>
      <c r="E29" s="384">
        <f>('C-69'!E29/'C-68'!E29)*1000</f>
        <v>28.846180555555552</v>
      </c>
      <c r="F29" s="384">
        <f>('C-69'!F29/'C-68'!F29)*1000</f>
        <v>28.08467749160134</v>
      </c>
      <c r="G29" s="384">
        <f>('C-69'!G29/'C-68'!G29)*1000</f>
        <v>27.231501175416994</v>
      </c>
      <c r="H29" s="384">
        <f>('C-69'!H29/'C-68'!H29)*1000</f>
        <v>26.513913043478261</v>
      </c>
      <c r="I29" s="384">
        <f>('C-69'!I29/'C-68'!I29)*1000</f>
        <v>25.181771894093682</v>
      </c>
      <c r="J29" s="384">
        <f>('C-69'!J29/'C-68'!J29)*1000</f>
        <v>26.019296137339055</v>
      </c>
      <c r="K29" s="384">
        <f>('C-69'!K29/'C-68'!K29)*1000</f>
        <v>26.649256532066509</v>
      </c>
      <c r="L29" s="384">
        <f>('C-69'!L29/'C-68'!L29)*1000</f>
        <v>29.563151041666664</v>
      </c>
      <c r="M29" s="384">
        <f>('C-69'!M29/'C-68'!M29)*1000</f>
        <v>29.219575923392615</v>
      </c>
      <c r="N29" s="384">
        <f>('C-69'!N29/'C-68'!N29)*1000</f>
        <v>29.082620967741935</v>
      </c>
    </row>
    <row r="30" spans="1:14" ht="13" customHeight="1">
      <c r="A30" s="236" t="s">
        <v>100</v>
      </c>
      <c r="B30" s="845">
        <f>('C-69'!B30/'C-68'!B30)*1000</f>
        <v>27.698774447379925</v>
      </c>
      <c r="C30" s="384">
        <f>('C-69'!C30/'C-68'!C30)*1000</f>
        <v>28.284523809523812</v>
      </c>
      <c r="D30" s="384">
        <f>('C-69'!D30/'C-68'!D30)*1000</f>
        <v>28.101240523776703</v>
      </c>
      <c r="E30" s="384">
        <f>('C-69'!E30/'C-68'!E30)*1000</f>
        <v>27.866367713004486</v>
      </c>
      <c r="F30" s="384">
        <f>('C-69'!F30/'C-68'!F30)*1000</f>
        <v>26.890390455531456</v>
      </c>
      <c r="G30" s="384">
        <f>('C-69'!G30/'C-68'!G30)*1000</f>
        <v>26.347639484978544</v>
      </c>
      <c r="H30" s="384">
        <f>('C-69'!H30/'C-68'!H30)*1000</f>
        <v>25.768750000000001</v>
      </c>
      <c r="I30" s="384">
        <f>('C-69'!I30/'C-68'!I30)*1000</f>
        <v>25.063346613545814</v>
      </c>
      <c r="J30" s="384">
        <f>('C-69'!J30/'C-68'!J30)*1000</f>
        <v>25.199817427385895</v>
      </c>
      <c r="K30" s="384">
        <f>('C-69'!K30/'C-68'!K30)*1000</f>
        <v>25.498099762470307</v>
      </c>
      <c r="L30" s="384">
        <f>('C-69'!L30/'C-68'!L30)*1000</f>
        <v>32.003160919540228</v>
      </c>
      <c r="M30" s="384">
        <f>('C-69'!M30/'C-68'!M30)*1000</f>
        <v>31.951234256926956</v>
      </c>
      <c r="N30" s="384">
        <f>('C-69'!N30/'C-68'!N30)*1000</f>
        <v>31.918535980148885</v>
      </c>
    </row>
    <row r="31" spans="1:14" ht="13" customHeight="1">
      <c r="A31" s="236" t="s">
        <v>101</v>
      </c>
      <c r="B31" s="845">
        <f>('C-69'!B31/'C-68'!B31)*1000</f>
        <v>27.894357032982395</v>
      </c>
      <c r="C31" s="384">
        <f>('C-69'!C31/'C-68'!C31)*1000</f>
        <v>30.199069767441859</v>
      </c>
      <c r="D31" s="384">
        <f>('C-69'!D31/'C-68'!D31)*1000</f>
        <v>30.127837051406406</v>
      </c>
      <c r="E31" s="384">
        <f>('C-69'!E31/'C-68'!E31)*1000</f>
        <v>29.891626794258372</v>
      </c>
      <c r="F31" s="384">
        <f>('C-69'!F31/'C-68'!F31)*1000</f>
        <v>29.359136574074075</v>
      </c>
      <c r="G31" s="384">
        <f>('C-69'!G31/'C-68'!G31)*1000</f>
        <v>28.195413058740932</v>
      </c>
      <c r="H31" s="384">
        <f>('C-69'!H31/'C-68'!H31)*1000</f>
        <v>27.326818181818183</v>
      </c>
      <c r="I31" s="384">
        <f>('C-69'!I31/'C-68'!I31)*1000</f>
        <v>25.305624999999999</v>
      </c>
      <c r="J31" s="384">
        <f>('C-69'!J31/'C-68'!J31)*1000</f>
        <v>26.897048888888889</v>
      </c>
      <c r="K31" s="384">
        <f>('C-69'!K31/'C-68'!K31)*1000</f>
        <v>27.800413301662708</v>
      </c>
      <c r="L31" s="384">
        <f>('C-69'!L31/'C-68'!L31)*1000</f>
        <v>27.541428571428572</v>
      </c>
      <c r="M31" s="384">
        <f>('C-69'!M31/'C-68'!M31)*1000</f>
        <v>25.972664670658684</v>
      </c>
      <c r="N31" s="384">
        <f>('C-69'!N31/'C-68'!N31)*1000</f>
        <v>25.731085043988273</v>
      </c>
    </row>
    <row r="32" spans="1:14" ht="13" customHeight="1">
      <c r="A32" s="234" t="s">
        <v>44</v>
      </c>
      <c r="B32" s="845">
        <f>('C-69'!B32/'C-68'!B32)*1000</f>
        <v>30.554367267849155</v>
      </c>
      <c r="C32" s="384">
        <f>('C-69'!C32/'C-68'!C32)*1000</f>
        <v>29.801550108147072</v>
      </c>
      <c r="D32" s="384">
        <f>('C-69'!D32/'C-68'!D32)*1000</f>
        <v>30.577034883720909</v>
      </c>
      <c r="E32" s="384">
        <f>('C-69'!E32/'C-68'!E32)*1000</f>
        <v>30.650570913461536</v>
      </c>
      <c r="F32" s="384">
        <f>('C-69'!F32/'C-68'!F32)*1000</f>
        <v>30.55008361204014</v>
      </c>
      <c r="G32" s="384">
        <f>('C-69'!G32/'C-68'!G32)*1000</f>
        <v>30.410463890353189</v>
      </c>
      <c r="H32" s="384">
        <f>('C-69'!H32/'C-68'!H32)*1000</f>
        <v>30.551464128843339</v>
      </c>
      <c r="I32" s="384">
        <f>('C-69'!I32/'C-68'!I32)*1000</f>
        <v>30.838366336633662</v>
      </c>
      <c r="J32" s="384">
        <f>('C-69'!J32/'C-68'!J32)*1000</f>
        <v>30.433957219251326</v>
      </c>
      <c r="K32" s="384">
        <f>('C-69'!K32/'C-68'!K32)*1000</f>
        <v>30.694460641399424</v>
      </c>
      <c r="L32" s="384">
        <f>('C-69'!L32/'C-68'!L32)*1000</f>
        <v>30.379514563106788</v>
      </c>
      <c r="M32" s="384">
        <f>('C-69'!M32/'C-68'!M32)*1000</f>
        <v>30.348625180897255</v>
      </c>
      <c r="N32" s="384">
        <f>('C-69'!N32/'C-68'!N32)*1000</f>
        <v>31.431210191082798</v>
      </c>
    </row>
    <row r="33" spans="1:14" ht="13" customHeight="1">
      <c r="A33" s="234" t="s">
        <v>45</v>
      </c>
      <c r="B33" s="845">
        <f>('C-69'!B33/'C-68'!B33)*1000</f>
        <v>39.207485218266449</v>
      </c>
      <c r="C33" s="384">
        <f>('C-69'!C33/'C-68'!C33)*1000</f>
        <v>38.555984555984551</v>
      </c>
      <c r="D33" s="384">
        <f>('C-69'!D33/'C-68'!D33)*1000</f>
        <v>39.346214511041005</v>
      </c>
      <c r="E33" s="384">
        <f>('C-69'!E33/'C-68'!E33)*1000</f>
        <v>39.615545590433491</v>
      </c>
      <c r="F33" s="384">
        <f>('C-69'!F33/'C-68'!F33)*1000</f>
        <v>40.03501094091903</v>
      </c>
      <c r="G33" s="384">
        <f>('C-69'!G33/'C-68'!G33)*1000</f>
        <v>40.53317535545024</v>
      </c>
      <c r="H33" s="384">
        <f>('C-69'!H33/'C-68'!H33)*1000</f>
        <v>40.796139927623642</v>
      </c>
      <c r="I33" s="384">
        <f>('C-69'!I33/'C-68'!I33)*1000</f>
        <v>39.785714285714292</v>
      </c>
      <c r="J33" s="384">
        <f>('C-69'!J33/'C-68'!J33)*1000</f>
        <v>39.004545454545458</v>
      </c>
      <c r="K33" s="384">
        <f>('C-69'!K33/'C-68'!K33)*1000</f>
        <v>37.835748792270529</v>
      </c>
      <c r="L33" s="384">
        <f>('C-69'!L33/'C-68'!L33)*1000</f>
        <v>37.241444866920155</v>
      </c>
      <c r="M33" s="384">
        <f>('C-69'!M33/'C-68'!M33)*1000</f>
        <v>37.206751054852319</v>
      </c>
      <c r="N33" s="384">
        <f>('C-69'!N33/'C-68'!N33)*1000</f>
        <v>37.951127819548873</v>
      </c>
    </row>
    <row r="34" spans="1:14" ht="13" customHeight="1">
      <c r="A34" s="184" t="s">
        <v>46</v>
      </c>
      <c r="B34" s="845">
        <v>0</v>
      </c>
      <c r="C34" s="384">
        <v>0</v>
      </c>
      <c r="D34" s="384">
        <v>0</v>
      </c>
      <c r="E34" s="384">
        <v>0</v>
      </c>
      <c r="F34" s="384">
        <v>0</v>
      </c>
      <c r="G34" s="384">
        <v>0</v>
      </c>
      <c r="H34" s="384">
        <v>0</v>
      </c>
      <c r="I34" s="384">
        <v>0</v>
      </c>
      <c r="J34" s="384">
        <v>0</v>
      </c>
      <c r="K34" s="384">
        <v>0</v>
      </c>
      <c r="L34" s="384">
        <v>0</v>
      </c>
      <c r="M34" s="384">
        <v>0</v>
      </c>
      <c r="N34" s="384">
        <v>0</v>
      </c>
    </row>
    <row r="35" spans="1:14" ht="13" customHeight="1">
      <c r="A35" s="184" t="s">
        <v>47</v>
      </c>
      <c r="B35" s="845">
        <v>0</v>
      </c>
      <c r="C35" s="384">
        <v>0</v>
      </c>
      <c r="D35" s="384">
        <v>0</v>
      </c>
      <c r="E35" s="384">
        <v>0</v>
      </c>
      <c r="F35" s="384">
        <v>0</v>
      </c>
      <c r="G35" s="384">
        <v>0</v>
      </c>
      <c r="H35" s="384">
        <v>0</v>
      </c>
      <c r="I35" s="384">
        <v>0</v>
      </c>
      <c r="J35" s="384">
        <v>0</v>
      </c>
      <c r="K35" s="384">
        <v>0</v>
      </c>
      <c r="L35" s="384">
        <v>0</v>
      </c>
      <c r="M35" s="384">
        <v>0</v>
      </c>
      <c r="N35" s="384">
        <v>0</v>
      </c>
    </row>
    <row r="36" spans="1:14" ht="13" customHeight="1">
      <c r="A36" s="184" t="s">
        <v>48</v>
      </c>
      <c r="B36" s="845">
        <v>0</v>
      </c>
      <c r="C36" s="384">
        <v>0</v>
      </c>
      <c r="D36" s="384">
        <v>0</v>
      </c>
      <c r="E36" s="384">
        <v>0</v>
      </c>
      <c r="F36" s="384">
        <v>0</v>
      </c>
      <c r="G36" s="384">
        <v>0</v>
      </c>
      <c r="H36" s="384">
        <v>0</v>
      </c>
      <c r="I36" s="384">
        <v>0</v>
      </c>
      <c r="J36" s="384">
        <v>0</v>
      </c>
      <c r="K36" s="384">
        <v>0</v>
      </c>
      <c r="L36" s="384">
        <v>0</v>
      </c>
      <c r="M36" s="384">
        <v>0</v>
      </c>
      <c r="N36" s="384">
        <v>0</v>
      </c>
    </row>
    <row r="37" spans="1:14" ht="13" customHeight="1" thickBot="1">
      <c r="A37" s="237" t="s">
        <v>49</v>
      </c>
      <c r="B37" s="846">
        <v>0</v>
      </c>
      <c r="C37" s="385">
        <v>0</v>
      </c>
      <c r="D37" s="385">
        <v>0</v>
      </c>
      <c r="E37" s="385">
        <v>0</v>
      </c>
      <c r="F37" s="385">
        <v>0</v>
      </c>
      <c r="G37" s="385">
        <v>0</v>
      </c>
      <c r="H37" s="385">
        <v>0</v>
      </c>
      <c r="I37" s="385">
        <v>0</v>
      </c>
      <c r="J37" s="385">
        <v>0</v>
      </c>
      <c r="K37" s="385">
        <v>0</v>
      </c>
      <c r="L37" s="385">
        <v>0</v>
      </c>
      <c r="M37" s="385">
        <v>0</v>
      </c>
      <c r="N37" s="385">
        <v>0</v>
      </c>
    </row>
    <row r="38" spans="1:14" ht="9" customHeight="1">
      <c r="A38" s="999" t="s">
        <v>538</v>
      </c>
      <c r="B38" s="1037"/>
      <c r="C38" s="1037"/>
      <c r="D38" s="1037"/>
      <c r="E38" s="1037"/>
      <c r="F38" s="373"/>
    </row>
    <row r="39" spans="1:14" ht="9" customHeight="1">
      <c r="A39" s="999" t="s">
        <v>367</v>
      </c>
      <c r="B39" s="1037"/>
      <c r="C39" s="1037"/>
      <c r="D39" s="1037"/>
      <c r="E39" s="1037"/>
      <c r="F39" s="373"/>
    </row>
    <row r="40" spans="1:14" ht="9" customHeight="1">
      <c r="A40" s="1001" t="s">
        <v>366</v>
      </c>
      <c r="B40" s="1037"/>
      <c r="C40" s="1037"/>
      <c r="D40" s="1037"/>
      <c r="E40" s="1037"/>
      <c r="F40" s="373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72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586</v>
      </c>
      <c r="B4" s="363"/>
    </row>
    <row r="5" spans="1:14" ht="13" customHeight="1">
      <c r="A5" s="371" t="s">
        <v>238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4" ht="5" customHeight="1" thickBot="1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11">
        <f>(B9+B10+B11+B12+B13+B17+B18+B19+B20+B21+B22+B23+B24+B25+B26+B27+B28+B29+B32+B33+B34+B35+B36+B37)</f>
        <v>28938922.256744094</v>
      </c>
      <c r="C8" s="816">
        <f>(C9+C10+C11+C12+C13+C17+C18+C19+C20+C21+C22+C23+C24+C25+C26+C27+C28+C29+C32+C33+C34+C35+C36+C37)</f>
        <v>28890934.34132921</v>
      </c>
      <c r="D8" s="816">
        <f>(D9+D10+D11+D12+D13+D17+D18+D19+D20+D21+D22+D23+D24+D25+D26+D27+D28+D29+D32+D33+D34+D35+D36+D37)</f>
        <v>28938976.129999999</v>
      </c>
      <c r="E8" s="816">
        <f t="shared" ref="E8:N8" si="0">(E9+E10+E11+E12+E13+E17+E18+E19+E20+E21+E22+E23+E24+E25+E26+E27+E28+E29+E32+E33+E34+E35+E36+E37)</f>
        <v>28960908.679200001</v>
      </c>
      <c r="F8" s="816">
        <f t="shared" si="0"/>
        <v>28779831.224999987</v>
      </c>
      <c r="G8" s="816">
        <f t="shared" si="0"/>
        <v>28669340.100000001</v>
      </c>
      <c r="H8" s="816">
        <f t="shared" si="0"/>
        <v>28633292.5</v>
      </c>
      <c r="I8" s="816">
        <f t="shared" si="0"/>
        <v>28721211.700000003</v>
      </c>
      <c r="J8" s="816">
        <f t="shared" si="0"/>
        <v>29068144.307050005</v>
      </c>
      <c r="K8" s="816">
        <f t="shared" si="0"/>
        <v>29122066.085300002</v>
      </c>
      <c r="L8" s="816">
        <f t="shared" si="0"/>
        <v>29265342.819399998</v>
      </c>
      <c r="M8" s="816">
        <f t="shared" si="0"/>
        <v>29103310.588550005</v>
      </c>
      <c r="N8" s="816">
        <f t="shared" si="0"/>
        <v>29113708.605100002</v>
      </c>
    </row>
    <row r="9" spans="1:14" ht="13" customHeight="1">
      <c r="A9" s="234" t="s">
        <v>21</v>
      </c>
      <c r="B9" s="834">
        <f t="shared" ref="B9:B37" si="1">AVERAGE(C9:N9)</f>
        <v>11313.173004166665</v>
      </c>
      <c r="C9" s="207">
        <v>13050</v>
      </c>
      <c r="D9" s="207">
        <v>12998.4</v>
      </c>
      <c r="E9" s="207">
        <v>13264.3</v>
      </c>
      <c r="F9" s="207">
        <v>13170</v>
      </c>
      <c r="G9" s="207">
        <v>14360.4</v>
      </c>
      <c r="H9" s="207">
        <v>19670</v>
      </c>
      <c r="I9" s="207">
        <v>15970</v>
      </c>
      <c r="J9" s="207">
        <v>5932.4579999999996</v>
      </c>
      <c r="K9" s="207">
        <v>6117.0962499999996</v>
      </c>
      <c r="L9" s="207">
        <v>6104.41255</v>
      </c>
      <c r="M9" s="207">
        <v>8669.3577499999992</v>
      </c>
      <c r="N9" s="207">
        <v>6451.6514999999999</v>
      </c>
    </row>
    <row r="10" spans="1:14" ht="13" customHeight="1">
      <c r="A10" s="234" t="s">
        <v>22</v>
      </c>
      <c r="B10" s="834">
        <f t="shared" si="1"/>
        <v>391496.05905000004</v>
      </c>
      <c r="C10" s="207">
        <v>345698.4</v>
      </c>
      <c r="D10" s="207">
        <v>410214</v>
      </c>
      <c r="E10" s="207">
        <v>399784</v>
      </c>
      <c r="F10" s="207">
        <v>360478.6</v>
      </c>
      <c r="G10" s="207">
        <v>370698.7</v>
      </c>
      <c r="H10" s="207">
        <v>368471</v>
      </c>
      <c r="I10" s="207">
        <v>368370</v>
      </c>
      <c r="J10" s="207">
        <v>397498.67074999993</v>
      </c>
      <c r="K10" s="207">
        <v>422310.72224999988</v>
      </c>
      <c r="L10" s="207">
        <v>418104.41255000001</v>
      </c>
      <c r="M10" s="207">
        <v>418901.81345000002</v>
      </c>
      <c r="N10" s="207">
        <v>417422.38959999999</v>
      </c>
    </row>
    <row r="11" spans="1:14" ht="13" customHeight="1">
      <c r="A11" s="234" t="s">
        <v>23</v>
      </c>
      <c r="B11" s="834">
        <f t="shared" si="1"/>
        <v>453900.63614166668</v>
      </c>
      <c r="C11" s="207">
        <v>501856</v>
      </c>
      <c r="D11" s="207">
        <v>490472.1</v>
      </c>
      <c r="E11" s="207">
        <v>475647</v>
      </c>
      <c r="F11" s="207">
        <v>489763.4</v>
      </c>
      <c r="G11" s="207">
        <v>482697.3</v>
      </c>
      <c r="H11" s="207">
        <v>485347</v>
      </c>
      <c r="I11" s="207">
        <v>460682</v>
      </c>
      <c r="J11" s="207">
        <v>422163.8247</v>
      </c>
      <c r="K11" s="207">
        <v>380996.95850000001</v>
      </c>
      <c r="L11" s="207">
        <v>383133.24619999999</v>
      </c>
      <c r="M11" s="207">
        <v>378071.24255000002</v>
      </c>
      <c r="N11" s="207">
        <v>495977.56174999999</v>
      </c>
    </row>
    <row r="12" spans="1:14" ht="13" customHeight="1">
      <c r="A12" s="184" t="s">
        <v>24</v>
      </c>
      <c r="B12" s="834">
        <f t="shared" si="1"/>
        <v>4766950.0898124995</v>
      </c>
      <c r="C12" s="207">
        <v>4950529.8</v>
      </c>
      <c r="D12" s="207">
        <v>4875647.0999999996</v>
      </c>
      <c r="E12" s="207">
        <v>4798960</v>
      </c>
      <c r="F12" s="207">
        <v>4689741.3</v>
      </c>
      <c r="G12" s="207">
        <v>4589368.3</v>
      </c>
      <c r="H12" s="207">
        <v>4590471</v>
      </c>
      <c r="I12" s="207">
        <v>4668947</v>
      </c>
      <c r="J12" s="207">
        <v>4711467.0455999998</v>
      </c>
      <c r="K12" s="207">
        <v>4850943.9176000003</v>
      </c>
      <c r="L12" s="207">
        <v>4942295.5164999999</v>
      </c>
      <c r="M12" s="207">
        <v>4885724.307</v>
      </c>
      <c r="N12" s="207">
        <v>4649305.7910500001</v>
      </c>
    </row>
    <row r="13" spans="1:14" ht="13" customHeight="1">
      <c r="A13" s="184" t="s">
        <v>25</v>
      </c>
      <c r="B13" s="834">
        <f t="shared" si="1"/>
        <v>411010.90063333331</v>
      </c>
      <c r="C13" s="207">
        <f>SUM(C14:C16)</f>
        <v>404728.5</v>
      </c>
      <c r="D13" s="207">
        <f t="shared" ref="D13:N13" si="2">SUM(D14:D16)</f>
        <v>409373.73</v>
      </c>
      <c r="E13" s="207">
        <f t="shared" si="2"/>
        <v>415823</v>
      </c>
      <c r="F13" s="207">
        <f t="shared" si="2"/>
        <v>432598.80000000005</v>
      </c>
      <c r="G13" s="207">
        <f t="shared" si="2"/>
        <v>446822.9</v>
      </c>
      <c r="H13" s="207">
        <f t="shared" si="2"/>
        <v>445633</v>
      </c>
      <c r="I13" s="207">
        <f t="shared" si="2"/>
        <v>429695</v>
      </c>
      <c r="J13" s="207">
        <f t="shared" si="2"/>
        <v>403093.90850000002</v>
      </c>
      <c r="K13" s="207">
        <f t="shared" si="2"/>
        <v>384595.33415000001</v>
      </c>
      <c r="L13" s="207">
        <f t="shared" si="2"/>
        <v>393289.69649999996</v>
      </c>
      <c r="M13" s="207">
        <f t="shared" si="2"/>
        <v>384885.90765000007</v>
      </c>
      <c r="N13" s="207">
        <f t="shared" si="2"/>
        <v>381591.03080000001</v>
      </c>
    </row>
    <row r="14" spans="1:14" ht="13" customHeight="1">
      <c r="A14" s="236" t="s">
        <v>97</v>
      </c>
      <c r="B14" s="834">
        <f t="shared" si="1"/>
        <v>193186.77563333334</v>
      </c>
      <c r="C14" s="207">
        <v>195784</v>
      </c>
      <c r="D14" s="207">
        <v>198450.33</v>
      </c>
      <c r="E14" s="207">
        <v>206471</v>
      </c>
      <c r="F14" s="207">
        <v>208647.7</v>
      </c>
      <c r="G14" s="207">
        <v>220436</v>
      </c>
      <c r="H14" s="207">
        <v>219479</v>
      </c>
      <c r="I14" s="207">
        <v>190638</v>
      </c>
      <c r="J14" s="207">
        <v>167517.90849999999</v>
      </c>
      <c r="K14" s="207">
        <v>165867.33415000001</v>
      </c>
      <c r="L14" s="207">
        <v>176580.69649999999</v>
      </c>
      <c r="M14" s="207">
        <v>185515.50765000001</v>
      </c>
      <c r="N14" s="207">
        <v>182853.8308</v>
      </c>
    </row>
    <row r="15" spans="1:14" ht="13" customHeight="1">
      <c r="A15" s="236" t="s">
        <v>98</v>
      </c>
      <c r="B15" s="834">
        <f t="shared" si="1"/>
        <v>140540.875</v>
      </c>
      <c r="C15" s="207">
        <v>125487.1</v>
      </c>
      <c r="D15" s="207">
        <v>128457.3</v>
      </c>
      <c r="E15" s="207">
        <v>129784</v>
      </c>
      <c r="F15" s="207">
        <v>144980.70000000001</v>
      </c>
      <c r="G15" s="207">
        <v>149897.20000000001</v>
      </c>
      <c r="H15" s="207">
        <v>150474</v>
      </c>
      <c r="I15" s="207">
        <v>163589</v>
      </c>
      <c r="J15" s="207">
        <v>160378</v>
      </c>
      <c r="K15" s="207">
        <v>143698</v>
      </c>
      <c r="L15" s="207">
        <v>141368</v>
      </c>
      <c r="M15" s="207">
        <v>124680</v>
      </c>
      <c r="N15" s="207">
        <v>123697.2</v>
      </c>
    </row>
    <row r="16" spans="1:14" ht="13" customHeight="1">
      <c r="A16" s="236" t="s">
        <v>99</v>
      </c>
      <c r="B16" s="834">
        <f t="shared" si="1"/>
        <v>77283.250000000015</v>
      </c>
      <c r="C16" s="207">
        <v>83457.399999999994</v>
      </c>
      <c r="D16" s="207">
        <v>82466.100000000006</v>
      </c>
      <c r="E16" s="207">
        <v>79568</v>
      </c>
      <c r="F16" s="207">
        <v>78970.399999999994</v>
      </c>
      <c r="G16" s="207">
        <v>76489.7</v>
      </c>
      <c r="H16" s="207">
        <v>75680</v>
      </c>
      <c r="I16" s="207">
        <v>75468</v>
      </c>
      <c r="J16" s="207">
        <v>75198</v>
      </c>
      <c r="K16" s="207">
        <v>75030</v>
      </c>
      <c r="L16" s="207">
        <v>75341</v>
      </c>
      <c r="M16" s="207">
        <v>74690.399999999994</v>
      </c>
      <c r="N16" s="207">
        <v>75040</v>
      </c>
    </row>
    <row r="17" spans="1:14" ht="13" customHeight="1">
      <c r="A17" s="234" t="s">
        <v>29</v>
      </c>
      <c r="B17" s="834">
        <f t="shared" si="1"/>
        <v>129592.66666666664</v>
      </c>
      <c r="C17" s="207">
        <v>165787</v>
      </c>
      <c r="D17" s="207">
        <v>146879.20000000001</v>
      </c>
      <c r="E17" s="207">
        <v>155647</v>
      </c>
      <c r="F17" s="207">
        <v>136978.4</v>
      </c>
      <c r="G17" s="207">
        <v>142697.4</v>
      </c>
      <c r="H17" s="207">
        <v>141697</v>
      </c>
      <c r="I17" s="207">
        <v>144698</v>
      </c>
      <c r="J17" s="207">
        <v>140367</v>
      </c>
      <c r="K17" s="207">
        <v>96894.2</v>
      </c>
      <c r="L17" s="207">
        <v>95870.399999999994</v>
      </c>
      <c r="M17" s="207">
        <v>94128.4</v>
      </c>
      <c r="N17" s="207">
        <v>93468</v>
      </c>
    </row>
    <row r="18" spans="1:14" ht="13" customHeight="1">
      <c r="A18" s="184" t="s">
        <v>30</v>
      </c>
      <c r="B18" s="834">
        <f t="shared" si="1"/>
        <v>207400.15228333336</v>
      </c>
      <c r="C18" s="207">
        <v>204780</v>
      </c>
      <c r="D18" s="207">
        <v>207458.3</v>
      </c>
      <c r="E18" s="207">
        <v>206789.3</v>
      </c>
      <c r="F18" s="207">
        <v>211469.6</v>
      </c>
      <c r="G18" s="207">
        <v>210469.4</v>
      </c>
      <c r="H18" s="207">
        <v>210347</v>
      </c>
      <c r="I18" s="207">
        <v>208637</v>
      </c>
      <c r="J18" s="207">
        <v>201852.79165</v>
      </c>
      <c r="K18" s="207">
        <v>207027.98065000001</v>
      </c>
      <c r="L18" s="207">
        <v>205129.91829999999</v>
      </c>
      <c r="M18" s="207">
        <v>204369.4</v>
      </c>
      <c r="N18" s="207">
        <v>210471.13680000001</v>
      </c>
    </row>
    <row r="19" spans="1:14" ht="13" customHeight="1">
      <c r="A19" s="184" t="s">
        <v>31</v>
      </c>
      <c r="B19" s="834">
        <f t="shared" si="1"/>
        <v>7647608.5926874988</v>
      </c>
      <c r="C19" s="207">
        <v>7915789</v>
      </c>
      <c r="D19" s="207">
        <v>7946782.2000000002</v>
      </c>
      <c r="E19" s="207">
        <v>7790468</v>
      </c>
      <c r="F19" s="207">
        <v>7620459.2249999996</v>
      </c>
      <c r="G19" s="207">
        <v>7620367.7999999998</v>
      </c>
      <c r="H19" s="207">
        <v>7560473</v>
      </c>
      <c r="I19" s="207">
        <v>7568978</v>
      </c>
      <c r="J19" s="207">
        <v>7572169.7796999998</v>
      </c>
      <c r="K19" s="207">
        <v>7563591.4837999996</v>
      </c>
      <c r="L19" s="207">
        <v>7577640.7850500001</v>
      </c>
      <c r="M19" s="207">
        <v>7516514.7950499998</v>
      </c>
      <c r="N19" s="207">
        <v>7518069.0436500004</v>
      </c>
    </row>
    <row r="20" spans="1:14" ht="13" customHeight="1">
      <c r="A20" s="234" t="s">
        <v>32</v>
      </c>
      <c r="B20" s="834">
        <f t="shared" si="1"/>
        <v>10336665.778845834</v>
      </c>
      <c r="C20" s="207">
        <v>10040334</v>
      </c>
      <c r="D20" s="207">
        <v>10075264.800000001</v>
      </c>
      <c r="E20" s="207">
        <v>10020478</v>
      </c>
      <c r="F20" s="207">
        <v>10160749.6</v>
      </c>
      <c r="G20" s="207">
        <v>10120696</v>
      </c>
      <c r="H20" s="207">
        <v>10154635</v>
      </c>
      <c r="I20" s="207">
        <v>10238672</v>
      </c>
      <c r="J20" s="207">
        <v>10409017.811450001</v>
      </c>
      <c r="K20" s="207">
        <v>10684966.935799999</v>
      </c>
      <c r="L20" s="207">
        <v>10648542.6379</v>
      </c>
      <c r="M20" s="207">
        <v>10701344.41725</v>
      </c>
      <c r="N20" s="207">
        <v>10785288.143750001</v>
      </c>
    </row>
    <row r="21" spans="1:14" ht="13" customHeight="1">
      <c r="A21" s="234" t="s">
        <v>33</v>
      </c>
      <c r="B21" s="834">
        <f t="shared" si="1"/>
        <v>180007.72533333334</v>
      </c>
      <c r="C21" s="207">
        <v>191125.2</v>
      </c>
      <c r="D21" s="207">
        <v>190687.2</v>
      </c>
      <c r="E21" s="207">
        <v>195687</v>
      </c>
      <c r="F21" s="207">
        <v>182467</v>
      </c>
      <c r="G21" s="207">
        <v>180469.7</v>
      </c>
      <c r="H21" s="207">
        <v>190479</v>
      </c>
      <c r="I21" s="207">
        <v>180967</v>
      </c>
      <c r="J21" s="207">
        <v>181053.63625000001</v>
      </c>
      <c r="K21" s="207">
        <v>176103.005</v>
      </c>
      <c r="L21" s="207">
        <v>171442.05549999999</v>
      </c>
      <c r="M21" s="207">
        <v>164071.51300000001</v>
      </c>
      <c r="N21" s="207">
        <v>155540.39425000001</v>
      </c>
    </row>
    <row r="22" spans="1:14" ht="13" customHeight="1">
      <c r="A22" s="234" t="s">
        <v>34</v>
      </c>
      <c r="B22" s="834">
        <f t="shared" si="1"/>
        <v>34993.720479166666</v>
      </c>
      <c r="C22" s="207">
        <v>30458.7</v>
      </c>
      <c r="D22" s="207">
        <v>30240.2</v>
      </c>
      <c r="E22" s="207">
        <v>32498</v>
      </c>
      <c r="F22" s="207">
        <v>30463.4</v>
      </c>
      <c r="G22" s="207">
        <v>32469.7</v>
      </c>
      <c r="H22" s="207">
        <v>36473.199999999997</v>
      </c>
      <c r="I22" s="207">
        <v>39637.199999999997</v>
      </c>
      <c r="J22" s="207">
        <v>38674</v>
      </c>
      <c r="K22" s="207">
        <v>38697</v>
      </c>
      <c r="L22" s="207">
        <v>37165.945749999999</v>
      </c>
      <c r="M22" s="207">
        <v>34071.300000000003</v>
      </c>
      <c r="N22" s="207">
        <v>39076</v>
      </c>
    </row>
    <row r="23" spans="1:14" ht="13" customHeight="1">
      <c r="A23" s="234" t="s">
        <v>35</v>
      </c>
      <c r="B23" s="834">
        <f t="shared" si="1"/>
        <v>159118.79071249999</v>
      </c>
      <c r="C23" s="207">
        <v>162458.5</v>
      </c>
      <c r="D23" s="207">
        <v>161874.20000000001</v>
      </c>
      <c r="E23" s="207">
        <v>181466</v>
      </c>
      <c r="F23" s="207">
        <v>158794</v>
      </c>
      <c r="G23" s="207">
        <v>160473.4</v>
      </c>
      <c r="H23" s="207">
        <v>168473</v>
      </c>
      <c r="I23" s="207">
        <v>170689</v>
      </c>
      <c r="J23" s="207">
        <v>163971.02895000001</v>
      </c>
      <c r="K23" s="207">
        <v>160097.89019999999</v>
      </c>
      <c r="L23" s="207">
        <v>148387.09914999999</v>
      </c>
      <c r="M23" s="207">
        <v>133733.15710000001</v>
      </c>
      <c r="N23" s="207">
        <v>139008.21315</v>
      </c>
    </row>
    <row r="24" spans="1:14" ht="13" customHeight="1">
      <c r="A24" s="234" t="s">
        <v>36</v>
      </c>
      <c r="B24" s="834">
        <f t="shared" si="1"/>
        <v>141565.08132607542</v>
      </c>
      <c r="C24" s="207">
        <v>142659.896712905</v>
      </c>
      <c r="D24" s="207">
        <v>141879.29999999999</v>
      </c>
      <c r="E24" s="207">
        <v>147896.07920000001</v>
      </c>
      <c r="F24" s="207">
        <v>146317.20000000001</v>
      </c>
      <c r="G24" s="207">
        <v>143697.20000000001</v>
      </c>
      <c r="H24" s="207">
        <v>144987</v>
      </c>
      <c r="I24" s="207">
        <v>143687</v>
      </c>
      <c r="J24" s="207">
        <v>140367</v>
      </c>
      <c r="K24" s="207">
        <v>139870</v>
      </c>
      <c r="L24" s="207">
        <v>135398</v>
      </c>
      <c r="M24" s="207">
        <v>135982</v>
      </c>
      <c r="N24" s="207">
        <v>136040.29999999999</v>
      </c>
    </row>
    <row r="25" spans="1:14" ht="13" customHeight="1">
      <c r="A25" s="184" t="s">
        <v>37</v>
      </c>
      <c r="B25" s="834">
        <f t="shared" si="1"/>
        <v>1088507.3115583335</v>
      </c>
      <c r="C25" s="207">
        <v>1014659</v>
      </c>
      <c r="D25" s="207">
        <v>1028789.4</v>
      </c>
      <c r="E25" s="207">
        <v>1026479</v>
      </c>
      <c r="F25" s="207">
        <v>1030647.9</v>
      </c>
      <c r="G25" s="207">
        <v>1040694</v>
      </c>
      <c r="H25" s="207">
        <v>1050372</v>
      </c>
      <c r="I25" s="207">
        <v>1060897</v>
      </c>
      <c r="J25" s="207">
        <v>1111849.6468499999</v>
      </c>
      <c r="K25" s="207">
        <v>1102998.7028000001</v>
      </c>
      <c r="L25" s="207">
        <v>1196067.4547999999</v>
      </c>
      <c r="M25" s="207">
        <v>1203850.0777</v>
      </c>
      <c r="N25" s="207">
        <v>1194783.5565499999</v>
      </c>
    </row>
    <row r="26" spans="1:14" ht="13" customHeight="1">
      <c r="A26" s="234" t="s">
        <v>38</v>
      </c>
      <c r="B26" s="834">
        <f t="shared" si="1"/>
        <v>31481.732124999999</v>
      </c>
      <c r="C26" s="207">
        <v>34258.300000000003</v>
      </c>
      <c r="D26" s="207">
        <v>27810.7</v>
      </c>
      <c r="E26" s="207">
        <v>31478</v>
      </c>
      <c r="F26" s="207">
        <v>30678.400000000001</v>
      </c>
      <c r="G26" s="207">
        <v>29431.1</v>
      </c>
      <c r="H26" s="207">
        <v>29146</v>
      </c>
      <c r="I26" s="207">
        <v>27960.6</v>
      </c>
      <c r="J26" s="207">
        <v>28173.928</v>
      </c>
      <c r="K26" s="207">
        <v>32938.118999999999</v>
      </c>
      <c r="L26" s="207">
        <v>34084.631000000001</v>
      </c>
      <c r="M26" s="207">
        <v>36481.866999999998</v>
      </c>
      <c r="N26" s="207">
        <v>35339.140500000001</v>
      </c>
    </row>
    <row r="27" spans="1:14" ht="13" customHeight="1">
      <c r="A27" s="234" t="s">
        <v>39</v>
      </c>
      <c r="B27" s="834">
        <f t="shared" si="1"/>
        <v>323052.63338749995</v>
      </c>
      <c r="C27" s="207">
        <v>315048</v>
      </c>
      <c r="D27" s="207">
        <v>325879</v>
      </c>
      <c r="E27" s="207">
        <v>326473</v>
      </c>
      <c r="F27" s="207">
        <v>364387.9</v>
      </c>
      <c r="G27" s="207">
        <v>335498</v>
      </c>
      <c r="H27" s="207">
        <v>350947.3</v>
      </c>
      <c r="I27" s="207">
        <v>343697.8</v>
      </c>
      <c r="J27" s="207">
        <v>338325.93544999999</v>
      </c>
      <c r="K27" s="207">
        <v>297799.34460000001</v>
      </c>
      <c r="L27" s="207">
        <v>299968.32189999998</v>
      </c>
      <c r="M27" s="207">
        <v>280263.25170000002</v>
      </c>
      <c r="N27" s="207">
        <v>298343.74699999997</v>
      </c>
    </row>
    <row r="28" spans="1:14" ht="13" customHeight="1">
      <c r="A28" s="234" t="s">
        <v>40</v>
      </c>
      <c r="B28" s="834">
        <f t="shared" si="1"/>
        <v>157652.52013333334</v>
      </c>
      <c r="C28" s="207">
        <v>95147</v>
      </c>
      <c r="D28" s="207">
        <v>94746.2</v>
      </c>
      <c r="E28" s="207">
        <v>170476</v>
      </c>
      <c r="F28" s="207">
        <v>176314.2</v>
      </c>
      <c r="G28" s="207">
        <v>210469.4</v>
      </c>
      <c r="H28" s="207">
        <v>211687</v>
      </c>
      <c r="I28" s="207">
        <v>190168</v>
      </c>
      <c r="J28" s="207">
        <v>180017.22034999999</v>
      </c>
      <c r="K28" s="207">
        <v>137335.95495000001</v>
      </c>
      <c r="L28" s="207">
        <v>147560.17050000001</v>
      </c>
      <c r="M28" s="207">
        <v>139197.87090000001</v>
      </c>
      <c r="N28" s="207">
        <v>138711.2249</v>
      </c>
    </row>
    <row r="29" spans="1:14" ht="13" customHeight="1">
      <c r="A29" s="184" t="s">
        <v>41</v>
      </c>
      <c r="B29" s="834">
        <f t="shared" si="1"/>
        <v>106379.03100969201</v>
      </c>
      <c r="C29" s="207">
        <f>SUM(C30:C31)</f>
        <v>119181.94461630422</v>
      </c>
      <c r="D29" s="207">
        <f t="shared" ref="D29:N29" si="3">SUM(D30:D31)</f>
        <v>120168.70000000001</v>
      </c>
      <c r="E29" s="207">
        <f t="shared" si="3"/>
        <v>122429</v>
      </c>
      <c r="F29" s="207">
        <f t="shared" si="3"/>
        <v>114322.3</v>
      </c>
      <c r="G29" s="207">
        <f t="shared" si="3"/>
        <v>114712</v>
      </c>
      <c r="H29" s="207">
        <f t="shared" si="3"/>
        <v>116739</v>
      </c>
      <c r="I29" s="207">
        <f t="shared" si="3"/>
        <v>108756</v>
      </c>
      <c r="J29" s="207">
        <f t="shared" si="3"/>
        <v>104716.2325</v>
      </c>
      <c r="K29" s="207">
        <f t="shared" si="3"/>
        <v>68826.712499999994</v>
      </c>
      <c r="L29" s="207">
        <f t="shared" si="3"/>
        <v>94383.819500000012</v>
      </c>
      <c r="M29" s="207">
        <f t="shared" si="3"/>
        <v>95491.54250000001</v>
      </c>
      <c r="N29" s="207">
        <f t="shared" si="3"/>
        <v>96821.12049999999</v>
      </c>
    </row>
    <row r="30" spans="1:14" ht="13" customHeight="1">
      <c r="A30" s="236" t="s">
        <v>100</v>
      </c>
      <c r="B30" s="834">
        <f t="shared" si="1"/>
        <v>52993.797676358685</v>
      </c>
      <c r="C30" s="207">
        <v>60440.244616304211</v>
      </c>
      <c r="D30" s="207">
        <v>61470.3</v>
      </c>
      <c r="E30" s="207">
        <v>63432</v>
      </c>
      <c r="F30" s="207">
        <v>60348</v>
      </c>
      <c r="G30" s="207">
        <v>61748</v>
      </c>
      <c r="H30" s="207">
        <v>62047</v>
      </c>
      <c r="I30" s="207">
        <v>56378</v>
      </c>
      <c r="J30" s="207">
        <v>54402.232499999998</v>
      </c>
      <c r="K30" s="207">
        <v>18779.712500000001</v>
      </c>
      <c r="L30" s="207">
        <v>44746.419500000004</v>
      </c>
      <c r="M30" s="207">
        <v>45659.542500000003</v>
      </c>
      <c r="N30" s="207">
        <v>46474.120499999997</v>
      </c>
    </row>
    <row r="31" spans="1:14" ht="13" customHeight="1">
      <c r="A31" s="236" t="s">
        <v>101</v>
      </c>
      <c r="B31" s="834">
        <f t="shared" si="1"/>
        <v>53385.233333333337</v>
      </c>
      <c r="C31" s="207">
        <v>58741.7</v>
      </c>
      <c r="D31" s="207">
        <v>58698.400000000001</v>
      </c>
      <c r="E31" s="207">
        <v>58997</v>
      </c>
      <c r="F31" s="207">
        <v>53974.3</v>
      </c>
      <c r="G31" s="207">
        <v>52964</v>
      </c>
      <c r="H31" s="207">
        <v>54692</v>
      </c>
      <c r="I31" s="207">
        <v>52378</v>
      </c>
      <c r="J31" s="207">
        <v>50314</v>
      </c>
      <c r="K31" s="207">
        <v>50047</v>
      </c>
      <c r="L31" s="207">
        <v>49637.4</v>
      </c>
      <c r="M31" s="207">
        <v>49832</v>
      </c>
      <c r="N31" s="207">
        <v>50347</v>
      </c>
    </row>
    <row r="32" spans="1:14" ht="13" customHeight="1">
      <c r="A32" s="234" t="s">
        <v>44</v>
      </c>
      <c r="B32" s="834">
        <f t="shared" si="1"/>
        <v>228920.90188750005</v>
      </c>
      <c r="C32" s="207">
        <v>210598.8</v>
      </c>
      <c r="D32" s="207">
        <v>210158.3</v>
      </c>
      <c r="E32" s="207">
        <v>236127</v>
      </c>
      <c r="F32" s="207">
        <v>236748.4</v>
      </c>
      <c r="G32" s="207">
        <v>258974.3</v>
      </c>
      <c r="H32" s="207">
        <v>259363</v>
      </c>
      <c r="I32" s="207">
        <v>250198</v>
      </c>
      <c r="J32" s="207">
        <v>241362.85165</v>
      </c>
      <c r="K32" s="207">
        <v>208738.19575000001</v>
      </c>
      <c r="L32" s="207">
        <v>211730.70975000001</v>
      </c>
      <c r="M32" s="207">
        <v>211867.92025</v>
      </c>
      <c r="N32" s="207">
        <v>211183.34525000001</v>
      </c>
    </row>
    <row r="33" spans="1:14" ht="13" customHeight="1">
      <c r="A33" s="234" t="s">
        <v>45</v>
      </c>
      <c r="B33" s="834">
        <f t="shared" si="1"/>
        <v>371553.60091666668</v>
      </c>
      <c r="C33" s="207">
        <v>342157.1</v>
      </c>
      <c r="D33" s="207">
        <v>350474.3</v>
      </c>
      <c r="E33" s="207">
        <v>380463</v>
      </c>
      <c r="F33" s="207">
        <v>384697.3</v>
      </c>
      <c r="G33" s="207">
        <v>410369.4</v>
      </c>
      <c r="H33" s="207">
        <v>420782</v>
      </c>
      <c r="I33" s="207">
        <v>410763.6</v>
      </c>
      <c r="J33" s="207">
        <v>402153.1115</v>
      </c>
      <c r="K33" s="207">
        <v>361904.97029999999</v>
      </c>
      <c r="L33" s="207">
        <v>331730.61544999998</v>
      </c>
      <c r="M33" s="207">
        <v>331672.57925000001</v>
      </c>
      <c r="N33" s="207">
        <v>331475.23450000002</v>
      </c>
    </row>
    <row r="34" spans="1:14" ht="13" customHeight="1">
      <c r="A34" s="184" t="s">
        <v>46</v>
      </c>
      <c r="B34" s="834">
        <f t="shared" si="1"/>
        <v>926864.3042499997</v>
      </c>
      <c r="C34" s="207">
        <v>820457</v>
      </c>
      <c r="D34" s="207">
        <v>815474.3</v>
      </c>
      <c r="E34" s="207">
        <v>945781</v>
      </c>
      <c r="F34" s="207">
        <v>946123.4</v>
      </c>
      <c r="G34" s="207">
        <v>890478</v>
      </c>
      <c r="H34" s="207">
        <v>820471</v>
      </c>
      <c r="I34" s="207">
        <v>840367.3</v>
      </c>
      <c r="J34" s="207">
        <v>1016723.73755</v>
      </c>
      <c r="K34" s="207">
        <v>1042450.90055</v>
      </c>
      <c r="L34" s="207">
        <v>1032769.99</v>
      </c>
      <c r="M34" s="207">
        <v>980433.74454999994</v>
      </c>
      <c r="N34" s="207">
        <v>970841.27835000004</v>
      </c>
    </row>
    <row r="35" spans="1:14" ht="13" customHeight="1">
      <c r="A35" s="184" t="s">
        <v>47</v>
      </c>
      <c r="B35" s="834">
        <f t="shared" si="1"/>
        <v>376093.61635833333</v>
      </c>
      <c r="C35" s="207">
        <v>401257</v>
      </c>
      <c r="D35" s="207">
        <v>400741.2</v>
      </c>
      <c r="E35" s="207">
        <v>416867</v>
      </c>
      <c r="F35" s="207">
        <v>405367.1</v>
      </c>
      <c r="G35" s="207">
        <v>402697.3</v>
      </c>
      <c r="H35" s="207">
        <v>386474</v>
      </c>
      <c r="I35" s="207">
        <v>377168</v>
      </c>
      <c r="J35" s="207">
        <v>392299.35084999999</v>
      </c>
      <c r="K35" s="207">
        <v>297058.86099999998</v>
      </c>
      <c r="L35" s="207">
        <v>310421.72560000001</v>
      </c>
      <c r="M35" s="207">
        <v>338823.1691</v>
      </c>
      <c r="N35" s="207">
        <v>383948.68975000002</v>
      </c>
    </row>
    <row r="36" spans="1:14" ht="13" customHeight="1">
      <c r="A36" s="184" t="s">
        <v>48</v>
      </c>
      <c r="B36" s="834">
        <f t="shared" si="1"/>
        <v>253644.02141250003</v>
      </c>
      <c r="C36" s="207">
        <v>270458</v>
      </c>
      <c r="D36" s="207">
        <v>269488.3</v>
      </c>
      <c r="E36" s="207">
        <v>268471</v>
      </c>
      <c r="F36" s="207">
        <v>254657.4</v>
      </c>
      <c r="G36" s="207">
        <v>250364.1</v>
      </c>
      <c r="H36" s="207">
        <v>249471</v>
      </c>
      <c r="I36" s="207">
        <v>250628</v>
      </c>
      <c r="J36" s="207">
        <v>246029.2298</v>
      </c>
      <c r="K36" s="207">
        <v>255079.32315000001</v>
      </c>
      <c r="L36" s="207">
        <v>245209.71179999999</v>
      </c>
      <c r="M36" s="207">
        <v>239923.50245</v>
      </c>
      <c r="N36" s="207">
        <v>243948.68974999999</v>
      </c>
    </row>
    <row r="37" spans="1:14" ht="13" customHeight="1" thickBot="1">
      <c r="A37" s="237" t="s">
        <v>49</v>
      </c>
      <c r="B37" s="847">
        <f t="shared" si="1"/>
        <v>203149.21672916668</v>
      </c>
      <c r="C37" s="243">
        <v>198457.2</v>
      </c>
      <c r="D37" s="243">
        <v>195475</v>
      </c>
      <c r="E37" s="243">
        <v>201457</v>
      </c>
      <c r="F37" s="243">
        <v>202436.4</v>
      </c>
      <c r="G37" s="243">
        <v>210364.3</v>
      </c>
      <c r="H37" s="243">
        <v>220684</v>
      </c>
      <c r="I37" s="243">
        <v>220978.2</v>
      </c>
      <c r="J37" s="243">
        <v>218864.10699999999</v>
      </c>
      <c r="K37" s="243">
        <v>204722.47649999999</v>
      </c>
      <c r="L37" s="243">
        <v>198911.54315000001</v>
      </c>
      <c r="M37" s="243">
        <v>184837.45235000001</v>
      </c>
      <c r="N37" s="243">
        <v>180602.92175000001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73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8" customWidth="1"/>
    <col min="3" max="14" width="9" style="188" customWidth="1"/>
    <col min="15" max="16384" width="7" style="180"/>
  </cols>
  <sheetData>
    <row r="4" spans="1:14" ht="13" customHeight="1">
      <c r="A4" s="367" t="s">
        <v>451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</row>
    <row r="5" spans="1:14" ht="13" customHeight="1">
      <c r="A5" s="371" t="s">
        <v>236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4" ht="5" customHeight="1" thickBot="1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4" ht="15" customHeight="1">
      <c r="A7" s="797" t="s">
        <v>18</v>
      </c>
      <c r="B7" s="799" t="s">
        <v>106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</row>
    <row r="8" spans="1:14" ht="15" customHeight="1">
      <c r="A8" s="807" t="s">
        <v>90</v>
      </c>
      <c r="B8" s="812">
        <f t="shared" ref="B8:B37" si="0">SUM(C8:N8)</f>
        <v>504112.03933299601</v>
      </c>
      <c r="C8" s="812">
        <f t="shared" ref="C8:N8" si="1">(C9+C10+C11+C12+C13+C17++C18+C19+C20+C21+C22+C23+C24+C25+C26+C27+C28+C29+C32+C33+C34+C35+C36+C37)</f>
        <v>41654.270272600013</v>
      </c>
      <c r="D8" s="812">
        <f t="shared" si="1"/>
        <v>41643.524004000006</v>
      </c>
      <c r="E8" s="812">
        <f t="shared" si="1"/>
        <v>41708.742789999997</v>
      </c>
      <c r="F8" s="812">
        <f t="shared" si="1"/>
        <v>41568.724741999999</v>
      </c>
      <c r="G8" s="812">
        <f t="shared" si="1"/>
        <v>41651.490700000002</v>
      </c>
      <c r="H8" s="812">
        <f t="shared" si="1"/>
        <v>41551.387209999994</v>
      </c>
      <c r="I8" s="812">
        <f t="shared" si="1"/>
        <v>41733.217121999907</v>
      </c>
      <c r="J8" s="812">
        <f t="shared" si="1"/>
        <v>41860.223684388999</v>
      </c>
      <c r="K8" s="812">
        <f t="shared" si="1"/>
        <v>41890.714297851991</v>
      </c>
      <c r="L8" s="812">
        <f t="shared" si="1"/>
        <v>42481.256636785096</v>
      </c>
      <c r="M8" s="812">
        <f t="shared" si="1"/>
        <v>43084.228444624991</v>
      </c>
      <c r="N8" s="812">
        <f t="shared" si="1"/>
        <v>43284.259428744983</v>
      </c>
    </row>
    <row r="9" spans="1:14" ht="13" customHeight="1">
      <c r="A9" s="234" t="s">
        <v>21</v>
      </c>
      <c r="B9" s="840">
        <f t="shared" si="0"/>
        <v>101.9350335691</v>
      </c>
      <c r="C9" s="378">
        <v>8.8546300000000002</v>
      </c>
      <c r="D9" s="378">
        <v>7.1215489999999999</v>
      </c>
      <c r="E9" s="378">
        <v>7.24641</v>
      </c>
      <c r="F9" s="378">
        <v>7.1347800000000001</v>
      </c>
      <c r="G9" s="378">
        <v>7.5364699999999996</v>
      </c>
      <c r="H9" s="378">
        <v>11.142315</v>
      </c>
      <c r="I9" s="378">
        <v>8.6728500000000004</v>
      </c>
      <c r="J9" s="378">
        <v>8.719113870000001</v>
      </c>
      <c r="K9" s="378">
        <v>9.1671427049999998</v>
      </c>
      <c r="L9" s="378">
        <v>9.0189255790999994</v>
      </c>
      <c r="M9" s="378">
        <v>8.0969694749999999</v>
      </c>
      <c r="N9" s="378">
        <v>9.2238779400000013</v>
      </c>
    </row>
    <row r="10" spans="1:14" ht="13" customHeight="1">
      <c r="A10" s="234" t="s">
        <v>22</v>
      </c>
      <c r="B10" s="840">
        <f t="shared" si="0"/>
        <v>4859.8705437670005</v>
      </c>
      <c r="C10" s="378">
        <v>438.45870000000002</v>
      </c>
      <c r="D10" s="378">
        <v>428.47145999999998</v>
      </c>
      <c r="E10" s="378">
        <v>386.47800000000001</v>
      </c>
      <c r="F10" s="378">
        <v>340.654785</v>
      </c>
      <c r="G10" s="378">
        <v>340.69783000000001</v>
      </c>
      <c r="H10" s="378">
        <v>345.34699999999998</v>
      </c>
      <c r="I10" s="378">
        <v>360.67579999999998</v>
      </c>
      <c r="J10" s="378">
        <v>553.09995634199993</v>
      </c>
      <c r="K10" s="378">
        <v>389.54535073</v>
      </c>
      <c r="L10" s="378">
        <v>401.68925579099999</v>
      </c>
      <c r="M10" s="378">
        <v>461.54116828799999</v>
      </c>
      <c r="N10" s="378">
        <v>413.21123761600001</v>
      </c>
    </row>
    <row r="11" spans="1:14" ht="13" customHeight="1">
      <c r="A11" s="234" t="s">
        <v>23</v>
      </c>
      <c r="B11" s="840">
        <f t="shared" si="0"/>
        <v>7410.3910304130004</v>
      </c>
      <c r="C11" s="378">
        <v>650.04570000000001</v>
      </c>
      <c r="D11" s="378">
        <v>641.47412999999995</v>
      </c>
      <c r="E11" s="378">
        <v>620.41200000000003</v>
      </c>
      <c r="F11" s="378">
        <v>590.46780000000001</v>
      </c>
      <c r="G11" s="378">
        <v>598.47829999999999</v>
      </c>
      <c r="H11" s="378">
        <v>637.45600000000002</v>
      </c>
      <c r="I11" s="378">
        <v>605.73580000000004</v>
      </c>
      <c r="J11" s="378">
        <v>576.42281280199995</v>
      </c>
      <c r="K11" s="378">
        <v>591.83851458499998</v>
      </c>
      <c r="L11" s="378">
        <v>597.35533636399998</v>
      </c>
      <c r="M11" s="378">
        <v>593.76930499699995</v>
      </c>
      <c r="N11" s="378">
        <v>706.93533166500004</v>
      </c>
    </row>
    <row r="12" spans="1:14" ht="13" customHeight="1">
      <c r="A12" s="184" t="s">
        <v>24</v>
      </c>
      <c r="B12" s="840">
        <f t="shared" si="0"/>
        <v>87763.01691340901</v>
      </c>
      <c r="C12" s="378">
        <v>7020.25</v>
      </c>
      <c r="D12" s="378">
        <v>7015.4417199999998</v>
      </c>
      <c r="E12" s="378">
        <v>6950.45</v>
      </c>
      <c r="F12" s="378">
        <v>6690.4630999999999</v>
      </c>
      <c r="G12" s="378">
        <v>6998.7462999999998</v>
      </c>
      <c r="H12" s="378">
        <v>6996.4631499999996</v>
      </c>
      <c r="I12" s="378">
        <v>7210.2546000000002</v>
      </c>
      <c r="J12" s="378">
        <v>7652.2006185800001</v>
      </c>
      <c r="K12" s="378">
        <v>7378.5576700020001</v>
      </c>
      <c r="L12" s="378">
        <v>7683.5982457849996</v>
      </c>
      <c r="M12" s="378">
        <v>8109.0164562489999</v>
      </c>
      <c r="N12" s="378">
        <v>8057.5750527930004</v>
      </c>
    </row>
    <row r="13" spans="1:14" ht="13" customHeight="1">
      <c r="A13" s="184" t="s">
        <v>25</v>
      </c>
      <c r="B13" s="840">
        <f t="shared" si="0"/>
        <v>2307.5685554959996</v>
      </c>
      <c r="C13" s="378">
        <v>186.08586599999998</v>
      </c>
      <c r="D13" s="378">
        <v>182.895138</v>
      </c>
      <c r="E13" s="378">
        <v>193.24646999999999</v>
      </c>
      <c r="F13" s="378">
        <v>198.85273000000001</v>
      </c>
      <c r="G13" s="378">
        <v>209.40809999999999</v>
      </c>
      <c r="H13" s="378">
        <v>213.336645</v>
      </c>
      <c r="I13" s="378">
        <v>194.33990000000003</v>
      </c>
      <c r="J13" s="378">
        <v>186.40966987299998</v>
      </c>
      <c r="K13" s="378">
        <v>193.78655238900001</v>
      </c>
      <c r="L13" s="378">
        <v>184.59324943999999</v>
      </c>
      <c r="M13" s="378">
        <v>179.42043989300001</v>
      </c>
      <c r="N13" s="378">
        <v>185.19379490100002</v>
      </c>
    </row>
    <row r="14" spans="1:14" ht="13" customHeight="1">
      <c r="A14" s="236" t="s">
        <v>97</v>
      </c>
      <c r="B14" s="840">
        <f t="shared" si="0"/>
        <v>1301.1083354959999</v>
      </c>
      <c r="C14" s="378">
        <v>104.412531</v>
      </c>
      <c r="D14" s="378">
        <v>102.74147000000001</v>
      </c>
      <c r="E14" s="378">
        <v>109.49</v>
      </c>
      <c r="F14" s="378">
        <v>114.47314</v>
      </c>
      <c r="G14" s="378">
        <v>118.4697</v>
      </c>
      <c r="H14" s="378">
        <v>119.46720000000001</v>
      </c>
      <c r="I14" s="378">
        <v>99.678100000000001</v>
      </c>
      <c r="J14" s="378">
        <v>95.588099873000004</v>
      </c>
      <c r="K14" s="378">
        <v>112.296342389</v>
      </c>
      <c r="L14" s="378">
        <v>106.38912744</v>
      </c>
      <c r="M14" s="378">
        <v>105.742999893</v>
      </c>
      <c r="N14" s="378">
        <v>112.359624901</v>
      </c>
    </row>
    <row r="15" spans="1:14" ht="13" customHeight="1">
      <c r="A15" s="236" t="s">
        <v>98</v>
      </c>
      <c r="B15" s="840">
        <f t="shared" si="0"/>
        <v>641.61332999999991</v>
      </c>
      <c r="C15" s="378">
        <v>48.547894999999997</v>
      </c>
      <c r="D15" s="378">
        <v>47.941200000000002</v>
      </c>
      <c r="E15" s="378">
        <v>52.34</v>
      </c>
      <c r="F15" s="378">
        <v>54.431699999999999</v>
      </c>
      <c r="G15" s="378">
        <v>60.468699999999998</v>
      </c>
      <c r="H15" s="378">
        <v>63.457445</v>
      </c>
      <c r="I15" s="378">
        <v>64.372100000000003</v>
      </c>
      <c r="J15" s="378">
        <v>60.657829999999997</v>
      </c>
      <c r="K15" s="378">
        <v>51.347839999999998</v>
      </c>
      <c r="L15" s="378">
        <v>48.36741</v>
      </c>
      <c r="M15" s="378">
        <v>45.312739999999998</v>
      </c>
      <c r="N15" s="378">
        <v>44.368470000000002</v>
      </c>
    </row>
    <row r="16" spans="1:14" ht="13" customHeight="1">
      <c r="A16" s="236" t="s">
        <v>99</v>
      </c>
      <c r="B16" s="840">
        <f t="shared" si="0"/>
        <v>364.84688999999992</v>
      </c>
      <c r="C16" s="378">
        <v>33.125439999999998</v>
      </c>
      <c r="D16" s="378">
        <v>32.212468000000001</v>
      </c>
      <c r="E16" s="378">
        <v>31.41647</v>
      </c>
      <c r="F16" s="378">
        <v>29.947890000000001</v>
      </c>
      <c r="G16" s="378">
        <v>30.4697</v>
      </c>
      <c r="H16" s="378">
        <v>30.411999999999999</v>
      </c>
      <c r="I16" s="378">
        <v>30.2897</v>
      </c>
      <c r="J16" s="378">
        <v>30.163740000000001</v>
      </c>
      <c r="K16" s="378">
        <v>30.14237</v>
      </c>
      <c r="L16" s="378">
        <v>29.836711999999999</v>
      </c>
      <c r="M16" s="378">
        <v>28.364699999999999</v>
      </c>
      <c r="N16" s="378">
        <v>28.465699999999998</v>
      </c>
    </row>
    <row r="17" spans="1:14" ht="13" customHeight="1">
      <c r="A17" s="234" t="s">
        <v>29</v>
      </c>
      <c r="B17" s="840">
        <f t="shared" si="0"/>
        <v>1423.7121639999998</v>
      </c>
      <c r="C17" s="378">
        <v>158.35</v>
      </c>
      <c r="D17" s="378">
        <v>154.65874400000001</v>
      </c>
      <c r="E17" s="378">
        <v>158.47800000000001</v>
      </c>
      <c r="F17" s="378">
        <v>144.64700999999999</v>
      </c>
      <c r="G17" s="378">
        <v>144.36699999999999</v>
      </c>
      <c r="H17" s="378">
        <v>138.3475</v>
      </c>
      <c r="I17" s="378">
        <v>134.73576</v>
      </c>
      <c r="J17" s="378">
        <v>101.65127</v>
      </c>
      <c r="K17" s="378">
        <v>75.694270000000003</v>
      </c>
      <c r="L17" s="378">
        <v>74.694699999999997</v>
      </c>
      <c r="M17" s="378">
        <v>74.453209999999999</v>
      </c>
      <c r="N17" s="378">
        <v>63.634700000000002</v>
      </c>
    </row>
    <row r="18" spans="1:14" ht="13" customHeight="1">
      <c r="A18" s="184" t="s">
        <v>30</v>
      </c>
      <c r="B18" s="840">
        <f t="shared" si="0"/>
        <v>1339.4831994040001</v>
      </c>
      <c r="C18" s="378">
        <v>115.25</v>
      </c>
      <c r="D18" s="378">
        <v>113.65876</v>
      </c>
      <c r="E18" s="378">
        <v>108.47799999999999</v>
      </c>
      <c r="F18" s="378">
        <v>110.478385</v>
      </c>
      <c r="G18" s="378">
        <v>110.6978</v>
      </c>
      <c r="H18" s="378">
        <v>110.0471</v>
      </c>
      <c r="I18" s="378">
        <v>104.3897</v>
      </c>
      <c r="J18" s="378">
        <v>102.382781663</v>
      </c>
      <c r="K18" s="378">
        <v>113.233246854</v>
      </c>
      <c r="L18" s="378">
        <v>115.776960563</v>
      </c>
      <c r="M18" s="378">
        <v>115.027645158</v>
      </c>
      <c r="N18" s="378">
        <v>120.06282016599999</v>
      </c>
    </row>
    <row r="19" spans="1:14" ht="13" customHeight="1">
      <c r="A19" s="184" t="s">
        <v>31</v>
      </c>
      <c r="B19" s="840">
        <f t="shared" si="0"/>
        <v>138207.81569148198</v>
      </c>
      <c r="C19" s="378">
        <v>11905.2438</v>
      </c>
      <c r="D19" s="378">
        <v>11940.474399999999</v>
      </c>
      <c r="E19" s="378">
        <v>11528.34</v>
      </c>
      <c r="F19" s="378">
        <v>11490.477999999999</v>
      </c>
      <c r="G19" s="378">
        <v>11384.897000000001</v>
      </c>
      <c r="H19" s="378">
        <v>11090.41</v>
      </c>
      <c r="I19" s="378">
        <v>11063.6988</v>
      </c>
      <c r="J19" s="378">
        <v>11125.277175036999</v>
      </c>
      <c r="K19" s="378">
        <v>11371.849269967999</v>
      </c>
      <c r="L19" s="378">
        <v>11680.469473790001</v>
      </c>
      <c r="M19" s="378">
        <v>11743.259043931999</v>
      </c>
      <c r="N19" s="378">
        <v>11883.418728754999</v>
      </c>
    </row>
    <row r="20" spans="1:14" ht="13" customHeight="1">
      <c r="A20" s="234" t="s">
        <v>32</v>
      </c>
      <c r="B20" s="840">
        <f t="shared" si="0"/>
        <v>203352.31284979091</v>
      </c>
      <c r="C20" s="378">
        <v>16540.25</v>
      </c>
      <c r="D20" s="378">
        <v>16520.447199999999</v>
      </c>
      <c r="E20" s="378">
        <v>16910.467000000001</v>
      </c>
      <c r="F20" s="378">
        <v>17102.4781</v>
      </c>
      <c r="G20" s="378">
        <v>17100.900000000001</v>
      </c>
      <c r="H20" s="378">
        <v>17205.64</v>
      </c>
      <c r="I20" s="378">
        <v>17301.746299999901</v>
      </c>
      <c r="J20" s="378">
        <v>16739.302620585</v>
      </c>
      <c r="K20" s="378">
        <v>16995.519499839</v>
      </c>
      <c r="L20" s="378">
        <v>16958.981200844999</v>
      </c>
      <c r="M20" s="378">
        <v>16986.740119088001</v>
      </c>
      <c r="N20" s="378">
        <v>16989.840809434001</v>
      </c>
    </row>
    <row r="21" spans="1:14" ht="13" customHeight="1">
      <c r="A21" s="234" t="s">
        <v>33</v>
      </c>
      <c r="B21" s="840">
        <f t="shared" si="0"/>
        <v>1289.0404765400001</v>
      </c>
      <c r="C21" s="378">
        <v>101.4511</v>
      </c>
      <c r="D21" s="378">
        <v>100.417672</v>
      </c>
      <c r="E21" s="378">
        <v>100.471</v>
      </c>
      <c r="F21" s="378">
        <v>100.6478</v>
      </c>
      <c r="G21" s="378">
        <v>101.364</v>
      </c>
      <c r="H21" s="378">
        <v>102.64700000000001</v>
      </c>
      <c r="I21" s="378">
        <v>101.39832</v>
      </c>
      <c r="J21" s="378">
        <v>102.76678225000001</v>
      </c>
      <c r="K21" s="378">
        <v>120.008731375</v>
      </c>
      <c r="L21" s="378">
        <v>117.591744945</v>
      </c>
      <c r="M21" s="378">
        <v>119.08293310000001</v>
      </c>
      <c r="N21" s="378">
        <v>121.19339287</v>
      </c>
    </row>
    <row r="22" spans="1:14" ht="13" customHeight="1">
      <c r="A22" s="234" t="s">
        <v>34</v>
      </c>
      <c r="B22" s="840">
        <f t="shared" si="0"/>
        <v>166.88479015499999</v>
      </c>
      <c r="C22" s="378">
        <v>12.125476600000001</v>
      </c>
      <c r="D22" s="378">
        <v>11.845476</v>
      </c>
      <c r="E22" s="378">
        <v>13.4747</v>
      </c>
      <c r="F22" s="378">
        <v>13.04157</v>
      </c>
      <c r="G22" s="378">
        <v>13.6874</v>
      </c>
      <c r="H22" s="378">
        <v>14.7478</v>
      </c>
      <c r="I22" s="378">
        <v>15.684699999999999</v>
      </c>
      <c r="J22" s="378">
        <v>14.9834</v>
      </c>
      <c r="K22" s="378">
        <v>15.034739999999999</v>
      </c>
      <c r="L22" s="378">
        <v>14.078994305</v>
      </c>
      <c r="M22" s="378">
        <v>13.0863037</v>
      </c>
      <c r="N22" s="378">
        <v>15.09422955</v>
      </c>
    </row>
    <row r="23" spans="1:14" ht="13" customHeight="1">
      <c r="A23" s="234" t="s">
        <v>35</v>
      </c>
      <c r="B23" s="840">
        <f t="shared" si="0"/>
        <v>1065.658755376</v>
      </c>
      <c r="C23" s="378">
        <v>94.254000000000005</v>
      </c>
      <c r="D23" s="378">
        <v>90.457470999999998</v>
      </c>
      <c r="E23" s="378">
        <v>107.694</v>
      </c>
      <c r="F23" s="378">
        <v>91.473100000000002</v>
      </c>
      <c r="G23" s="378">
        <v>93.478399999999993</v>
      </c>
      <c r="H23" s="378">
        <v>95.412499999999994</v>
      </c>
      <c r="I23" s="378">
        <v>93.861270000000005</v>
      </c>
      <c r="J23" s="378">
        <v>89.069362155999997</v>
      </c>
      <c r="K23" s="378">
        <v>83.894014427000002</v>
      </c>
      <c r="L23" s="378">
        <v>79.605179128000003</v>
      </c>
      <c r="M23" s="378">
        <v>70.691404972000001</v>
      </c>
      <c r="N23" s="378">
        <v>75.768053692999999</v>
      </c>
    </row>
    <row r="24" spans="1:14" ht="13" customHeight="1">
      <c r="A24" s="234" t="s">
        <v>36</v>
      </c>
      <c r="B24" s="840">
        <f t="shared" si="0"/>
        <v>619.77268599999991</v>
      </c>
      <c r="C24" s="378">
        <v>53.247</v>
      </c>
      <c r="D24" s="378">
        <v>53.432487999999999</v>
      </c>
      <c r="E24" s="378">
        <v>52.447000000000003</v>
      </c>
      <c r="F24" s="378">
        <v>53.041321000000003</v>
      </c>
      <c r="G24" s="378">
        <v>51.414000000000001</v>
      </c>
      <c r="H24" s="378">
        <v>54.364699999999999</v>
      </c>
      <c r="I24" s="378">
        <v>53.478299999999997</v>
      </c>
      <c r="J24" s="378">
        <v>50.36712</v>
      </c>
      <c r="K24" s="378">
        <v>49.864739999999998</v>
      </c>
      <c r="L24" s="378">
        <v>48.734217000000001</v>
      </c>
      <c r="M24" s="378">
        <v>49.347099999999998</v>
      </c>
      <c r="N24" s="378">
        <v>50.034700000000001</v>
      </c>
    </row>
    <row r="25" spans="1:14" ht="13" customHeight="1">
      <c r="A25" s="184" t="s">
        <v>37</v>
      </c>
      <c r="B25" s="840">
        <f t="shared" si="0"/>
        <v>18131.349959731</v>
      </c>
      <c r="C25" s="378">
        <v>1410.2125000000001</v>
      </c>
      <c r="D25" s="378">
        <v>1430.7447400000001</v>
      </c>
      <c r="E25" s="378">
        <v>1428.374</v>
      </c>
      <c r="F25" s="378">
        <v>1464.3258699999999</v>
      </c>
      <c r="G25" s="378">
        <v>1490.6969999999999</v>
      </c>
      <c r="H25" s="378">
        <v>1570.4169999999999</v>
      </c>
      <c r="I25" s="378">
        <v>1495.7498000000001</v>
      </c>
      <c r="J25" s="378">
        <v>1495.3211843399999</v>
      </c>
      <c r="K25" s="378">
        <v>1478.950829869</v>
      </c>
      <c r="L25" s="378">
        <v>1506.3412028590001</v>
      </c>
      <c r="M25" s="378">
        <v>1686.1453707809997</v>
      </c>
      <c r="N25" s="378">
        <v>1674.070461882</v>
      </c>
    </row>
    <row r="26" spans="1:14" ht="13" customHeight="1">
      <c r="A26" s="234" t="s">
        <v>38</v>
      </c>
      <c r="B26" s="840">
        <f t="shared" si="0"/>
        <v>342.00880054999999</v>
      </c>
      <c r="C26" s="378">
        <v>27.012</v>
      </c>
      <c r="D26" s="378">
        <v>25.47466</v>
      </c>
      <c r="E26" s="378">
        <v>31.047630000000002</v>
      </c>
      <c r="F26" s="378">
        <v>26.147929999999999</v>
      </c>
      <c r="G26" s="378">
        <v>28.974599999999999</v>
      </c>
      <c r="H26" s="378">
        <v>25.478000000000002</v>
      </c>
      <c r="I26" s="378">
        <v>25.761800000000001</v>
      </c>
      <c r="J26" s="378">
        <v>27.131736</v>
      </c>
      <c r="K26" s="378">
        <v>31.32777724</v>
      </c>
      <c r="L26" s="378">
        <v>35.720412660000001</v>
      </c>
      <c r="M26" s="378">
        <v>30.108376239999998</v>
      </c>
      <c r="N26" s="378">
        <v>27.823878409999999</v>
      </c>
    </row>
    <row r="27" spans="1:14" ht="13" customHeight="1">
      <c r="A27" s="234" t="s">
        <v>39</v>
      </c>
      <c r="B27" s="840">
        <f t="shared" si="0"/>
        <v>5486.5449570280007</v>
      </c>
      <c r="C27" s="378">
        <v>440.238</v>
      </c>
      <c r="D27" s="378">
        <v>452.74466999999999</v>
      </c>
      <c r="E27" s="378">
        <v>465.67399999999998</v>
      </c>
      <c r="F27" s="378">
        <v>504.46316999999999</v>
      </c>
      <c r="G27" s="378">
        <v>448.34699999999998</v>
      </c>
      <c r="H27" s="378">
        <v>501.947</v>
      </c>
      <c r="I27" s="378">
        <v>485.26781199999999</v>
      </c>
      <c r="J27" s="378">
        <v>471.98556674899999</v>
      </c>
      <c r="K27" s="378">
        <v>424.3128373049999</v>
      </c>
      <c r="L27" s="378">
        <v>477.48395652300002</v>
      </c>
      <c r="M27" s="378">
        <v>401.178480777</v>
      </c>
      <c r="N27" s="378">
        <v>412.90246367399999</v>
      </c>
    </row>
    <row r="28" spans="1:14" ht="13" customHeight="1">
      <c r="A28" s="234" t="s">
        <v>40</v>
      </c>
      <c r="B28" s="840">
        <f t="shared" si="0"/>
        <v>842.01993711399984</v>
      </c>
      <c r="C28" s="378">
        <v>48.124000000000002</v>
      </c>
      <c r="D28" s="378">
        <v>47.8949</v>
      </c>
      <c r="E28" s="378">
        <v>78.468000000000004</v>
      </c>
      <c r="F28" s="378">
        <v>79.312700000000007</v>
      </c>
      <c r="G28" s="378">
        <v>90.466999999999999</v>
      </c>
      <c r="H28" s="378">
        <v>90.647099999999995</v>
      </c>
      <c r="I28" s="378">
        <v>85.618700000000004</v>
      </c>
      <c r="J28" s="378">
        <v>80.323514664000001</v>
      </c>
      <c r="K28" s="378">
        <v>58.442227062000001</v>
      </c>
      <c r="L28" s="378">
        <v>60.710944384999998</v>
      </c>
      <c r="M28" s="378">
        <v>62.593241135</v>
      </c>
      <c r="N28" s="378">
        <v>59.417609868</v>
      </c>
    </row>
    <row r="29" spans="1:14" ht="13" customHeight="1">
      <c r="A29" s="184" t="s">
        <v>41</v>
      </c>
      <c r="B29" s="840">
        <f t="shared" si="0"/>
        <v>527.68597290000002</v>
      </c>
      <c r="C29" s="378">
        <v>47.938699999999997</v>
      </c>
      <c r="D29" s="378">
        <v>46.612245999999999</v>
      </c>
      <c r="E29" s="378">
        <v>50.514479999999999</v>
      </c>
      <c r="F29" s="378">
        <v>50.061059999999998</v>
      </c>
      <c r="G29" s="378">
        <v>50.759</v>
      </c>
      <c r="H29" s="378">
        <v>50.8934</v>
      </c>
      <c r="I29" s="378">
        <v>45.406509999999997</v>
      </c>
      <c r="J29" s="378">
        <v>39.807256600000002</v>
      </c>
      <c r="K29" s="378">
        <v>25.806434249999999</v>
      </c>
      <c r="L29" s="378">
        <v>36.394628019999999</v>
      </c>
      <c r="M29" s="378">
        <v>41.349617850000001</v>
      </c>
      <c r="N29" s="378">
        <v>42.142640180000001</v>
      </c>
    </row>
    <row r="30" spans="1:14" ht="13" customHeight="1">
      <c r="A30" s="236" t="s">
        <v>100</v>
      </c>
      <c r="B30" s="840">
        <f t="shared" si="0"/>
        <v>272.52731690000002</v>
      </c>
      <c r="C30" s="378">
        <v>25.451000000000001</v>
      </c>
      <c r="D30" s="378">
        <v>25.564779999999999</v>
      </c>
      <c r="E30" s="378">
        <v>27.129799999999999</v>
      </c>
      <c r="F30" s="378">
        <v>26.413260000000001</v>
      </c>
      <c r="G30" s="378">
        <v>28.411999999999999</v>
      </c>
      <c r="H30" s="378">
        <v>28.147300000000001</v>
      </c>
      <c r="I30" s="378">
        <v>24.2378</v>
      </c>
      <c r="J30" s="378">
        <v>21.439856599999999</v>
      </c>
      <c r="K30" s="378">
        <v>7.4647342500000002</v>
      </c>
      <c r="L30" s="378">
        <v>17.76292802</v>
      </c>
      <c r="M30" s="378">
        <v>19.70861785</v>
      </c>
      <c r="N30" s="378">
        <v>20.79524018</v>
      </c>
    </row>
    <row r="31" spans="1:14" ht="13" customHeight="1">
      <c r="A31" s="236" t="s">
        <v>101</v>
      </c>
      <c r="B31" s="840">
        <f t="shared" si="0"/>
        <v>255.15865600000001</v>
      </c>
      <c r="C31" s="378">
        <v>22.4877</v>
      </c>
      <c r="D31" s="378">
        <v>21.047466</v>
      </c>
      <c r="E31" s="378">
        <v>23.384679999999999</v>
      </c>
      <c r="F31" s="378">
        <v>23.6478</v>
      </c>
      <c r="G31" s="378">
        <v>22.347000000000001</v>
      </c>
      <c r="H31" s="378">
        <v>22.746099999999998</v>
      </c>
      <c r="I31" s="378">
        <v>21.168710000000001</v>
      </c>
      <c r="J31" s="378">
        <v>18.3674</v>
      </c>
      <c r="K31" s="378">
        <v>18.341699999999999</v>
      </c>
      <c r="L31" s="378">
        <v>18.631699999999999</v>
      </c>
      <c r="M31" s="378">
        <v>21.640999999999998</v>
      </c>
      <c r="N31" s="378">
        <v>21.3474</v>
      </c>
    </row>
    <row r="32" spans="1:14" ht="13" customHeight="1">
      <c r="A32" s="234" t="s">
        <v>44</v>
      </c>
      <c r="B32" s="840">
        <f t="shared" si="0"/>
        <v>855.83634990299993</v>
      </c>
      <c r="C32" s="378">
        <v>54.621400000000001</v>
      </c>
      <c r="D32" s="378">
        <v>53.746980000000001</v>
      </c>
      <c r="E32" s="378">
        <v>81.468100000000007</v>
      </c>
      <c r="F32" s="378">
        <v>80.647800000000004</v>
      </c>
      <c r="G32" s="378">
        <v>94.367400000000004</v>
      </c>
      <c r="H32" s="378">
        <v>96.432199999999995</v>
      </c>
      <c r="I32" s="378">
        <v>85.547799999999995</v>
      </c>
      <c r="J32" s="378">
        <v>75.852290178000004</v>
      </c>
      <c r="K32" s="378">
        <v>61.706025975000003</v>
      </c>
      <c r="L32" s="378">
        <v>56.916971289999999</v>
      </c>
      <c r="M32" s="378">
        <v>57.225348984999997</v>
      </c>
      <c r="N32" s="378">
        <v>57.304033474999997</v>
      </c>
    </row>
    <row r="33" spans="1:14" ht="13" customHeight="1">
      <c r="A33" s="234" t="s">
        <v>45</v>
      </c>
      <c r="B33" s="840">
        <f t="shared" si="0"/>
        <v>1752.3458581000002</v>
      </c>
      <c r="C33" s="378">
        <v>135.244</v>
      </c>
      <c r="D33" s="378">
        <v>140.47460000000001</v>
      </c>
      <c r="E33" s="378">
        <v>152.34700000000001</v>
      </c>
      <c r="F33" s="378">
        <v>151.47341</v>
      </c>
      <c r="G33" s="378">
        <v>160.47409999999999</v>
      </c>
      <c r="H33" s="378">
        <v>170.69800000000001</v>
      </c>
      <c r="I33" s="378">
        <v>158.46870000000001</v>
      </c>
      <c r="J33" s="378">
        <v>150.13364397000001</v>
      </c>
      <c r="K33" s="378">
        <v>142.74206411599999</v>
      </c>
      <c r="L33" s="378">
        <v>132.564204964</v>
      </c>
      <c r="M33" s="378">
        <v>129.50525516499999</v>
      </c>
      <c r="N33" s="378">
        <v>128.22087988499999</v>
      </c>
    </row>
    <row r="34" spans="1:14" ht="13" customHeight="1">
      <c r="A34" s="184" t="s">
        <v>46</v>
      </c>
      <c r="B34" s="840">
        <f t="shared" si="0"/>
        <v>14240.246073565</v>
      </c>
      <c r="C34" s="378">
        <v>1150.4549999999999</v>
      </c>
      <c r="D34" s="378">
        <v>1140.4744000000001</v>
      </c>
      <c r="E34" s="378">
        <v>1245.4659999999999</v>
      </c>
      <c r="F34" s="378">
        <v>1256.7463</v>
      </c>
      <c r="G34" s="378">
        <v>1110.4739999999999</v>
      </c>
      <c r="H34" s="378">
        <v>1010.1247</v>
      </c>
      <c r="I34" s="378">
        <v>1098.6721</v>
      </c>
      <c r="J34" s="378">
        <v>1201.565764681</v>
      </c>
      <c r="K34" s="378">
        <v>1263.6078174730001</v>
      </c>
      <c r="L34" s="378">
        <v>1244.2231308810001</v>
      </c>
      <c r="M34" s="378">
        <v>1240.6466603829999</v>
      </c>
      <c r="N34" s="378">
        <v>1277.790200147</v>
      </c>
    </row>
    <row r="35" spans="1:14" ht="13" customHeight="1">
      <c r="A35" s="184" t="s">
        <v>47</v>
      </c>
      <c r="B35" s="840">
        <f t="shared" si="0"/>
        <v>5061.9835356080002</v>
      </c>
      <c r="C35" s="378">
        <v>455.84570000000002</v>
      </c>
      <c r="D35" s="378">
        <v>450.74680000000001</v>
      </c>
      <c r="E35" s="378">
        <v>440.98399999999998</v>
      </c>
      <c r="F35" s="378">
        <v>410.36578100000003</v>
      </c>
      <c r="G35" s="378">
        <v>420.36399999999998</v>
      </c>
      <c r="H35" s="378">
        <v>388.41320000000002</v>
      </c>
      <c r="I35" s="378">
        <v>386.61270000000002</v>
      </c>
      <c r="J35" s="378">
        <v>406.87802189899998</v>
      </c>
      <c r="K35" s="378">
        <v>423.02027509500004</v>
      </c>
      <c r="L35" s="378">
        <v>437.46033732000001</v>
      </c>
      <c r="M35" s="378">
        <v>413.50252014699998</v>
      </c>
      <c r="N35" s="378">
        <v>427.79020014700001</v>
      </c>
    </row>
    <row r="36" spans="1:14" ht="13" customHeight="1">
      <c r="A36" s="184" t="s">
        <v>48</v>
      </c>
      <c r="B36" s="840">
        <f t="shared" si="0"/>
        <v>3562.8355741460005</v>
      </c>
      <c r="C36" s="378">
        <v>310.25400000000002</v>
      </c>
      <c r="D36" s="378">
        <v>308.35680000000002</v>
      </c>
      <c r="E36" s="378">
        <v>301.24700000000001</v>
      </c>
      <c r="F36" s="378">
        <v>310.68970000000002</v>
      </c>
      <c r="G36" s="378">
        <v>290.64699999999999</v>
      </c>
      <c r="H36" s="378">
        <v>290.31779999999998</v>
      </c>
      <c r="I36" s="378">
        <v>301.67329999999998</v>
      </c>
      <c r="J36" s="378">
        <v>299.36270840499998</v>
      </c>
      <c r="K36" s="378">
        <v>324.333856303</v>
      </c>
      <c r="L36" s="378">
        <v>292.85110119500001</v>
      </c>
      <c r="M36" s="378">
        <v>267.40771673400002</v>
      </c>
      <c r="N36" s="378">
        <v>265.69459150900002</v>
      </c>
    </row>
    <row r="37" spans="1:14" ht="13" customHeight="1" thickBot="1">
      <c r="A37" s="237" t="s">
        <v>49</v>
      </c>
      <c r="B37" s="848">
        <f t="shared" si="0"/>
        <v>3401.7196249490007</v>
      </c>
      <c r="C37" s="379">
        <v>290.45870000000002</v>
      </c>
      <c r="D37" s="379">
        <v>285.45699999999999</v>
      </c>
      <c r="E37" s="379">
        <v>295.47000000000003</v>
      </c>
      <c r="F37" s="379">
        <v>300.63254000000001</v>
      </c>
      <c r="G37" s="379">
        <v>310.24700000000001</v>
      </c>
      <c r="H37" s="379">
        <v>340.65710000000001</v>
      </c>
      <c r="I37" s="379">
        <v>315.76580000000001</v>
      </c>
      <c r="J37" s="379">
        <v>309.20931374499997</v>
      </c>
      <c r="K37" s="379">
        <v>268.47041029000002</v>
      </c>
      <c r="L37" s="379">
        <v>234.40226315300001</v>
      </c>
      <c r="M37" s="379">
        <v>231.033757576</v>
      </c>
      <c r="N37" s="379">
        <v>219.915740185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74">
    <tabColor theme="9" tint="0.59999389629810485"/>
  </sheetPr>
  <dimension ref="A4:N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8" customWidth="1"/>
    <col min="3" max="14" width="9" style="188" customWidth="1"/>
    <col min="15" max="16384" width="7" style="180"/>
  </cols>
  <sheetData>
    <row r="4" spans="1:14" ht="13" customHeight="1">
      <c r="A4" s="367" t="s">
        <v>452</v>
      </c>
      <c r="B4" s="363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</row>
    <row r="5" spans="1:14" ht="13" customHeight="1">
      <c r="A5" s="370" t="s">
        <v>587</v>
      </c>
      <c r="B5" s="363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</row>
    <row r="6" spans="1:14" ht="5" customHeight="1" thickBot="1"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</row>
    <row r="7" spans="1:14" ht="15" customHeight="1">
      <c r="A7" s="797" t="s">
        <v>18</v>
      </c>
      <c r="B7" s="799" t="s">
        <v>54</v>
      </c>
      <c r="C7" s="800" t="s">
        <v>55</v>
      </c>
      <c r="D7" s="800" t="s">
        <v>56</v>
      </c>
      <c r="E7" s="800" t="s">
        <v>57</v>
      </c>
      <c r="F7" s="800" t="s">
        <v>58</v>
      </c>
      <c r="G7" s="800" t="s">
        <v>59</v>
      </c>
      <c r="H7" s="800" t="s">
        <v>60</v>
      </c>
      <c r="I7" s="800" t="s">
        <v>61</v>
      </c>
      <c r="J7" s="800" t="s">
        <v>62</v>
      </c>
      <c r="K7" s="800" t="s">
        <v>63</v>
      </c>
      <c r="L7" s="800" t="s">
        <v>64</v>
      </c>
      <c r="M7" s="800" t="s">
        <v>65</v>
      </c>
      <c r="N7" s="800" t="s">
        <v>66</v>
      </c>
    </row>
    <row r="8" spans="1:14" ht="15" customHeight="1">
      <c r="A8" s="807" t="s">
        <v>90</v>
      </c>
      <c r="B8" s="814">
        <f>'C-72'!B8/'C-71'!B8*1000</f>
        <v>17.419862248516004</v>
      </c>
      <c r="C8" s="815">
        <f>'C-72'!C8/'C-71'!C8*1000</f>
        <v>1.4417765026384948</v>
      </c>
      <c r="D8" s="815">
        <f>('C-72'!D8/'C-71'!D8)*1000</f>
        <v>1.4390116573899676</v>
      </c>
      <c r="E8" s="815">
        <f>('C-72'!E8/'C-71'!E8)*1000</f>
        <v>1.4401738305937759</v>
      </c>
      <c r="F8" s="815">
        <f>('C-72'!F8/'C-71'!F8)*1000</f>
        <v>1.444369997065541</v>
      </c>
      <c r="G8" s="815">
        <f>('C-72'!G8/'C-71'!G8)*1000</f>
        <v>1.4528234886020275</v>
      </c>
      <c r="H8" s="815">
        <f>('C-72'!H8/'C-71'!H8)*1000</f>
        <v>1.4511564539774806</v>
      </c>
      <c r="I8" s="815">
        <f>('C-72'!I8/'C-71'!I8)*1000</f>
        <v>1.4530451416156618</v>
      </c>
      <c r="J8" s="815">
        <f>('C-72'!J8/'C-71'!J8)*1000</f>
        <v>1.4400721023748491</v>
      </c>
      <c r="K8" s="815">
        <f>('C-72'!K8/'C-71'!K8)*1000</f>
        <v>1.4384526899689045</v>
      </c>
      <c r="L8" s="815">
        <f>('C-72'!L8/'C-71'!L8)*1000</f>
        <v>1.4515892364200931</v>
      </c>
      <c r="M8" s="815">
        <f>('C-72'!M8/'C-71'!M8)*1000</f>
        <v>1.4803892606491111</v>
      </c>
      <c r="N8" s="815">
        <f>('C-72'!N8/'C-71'!N8)*1000</f>
        <v>1.4867312170996536</v>
      </c>
    </row>
    <row r="9" spans="1:14" ht="13" customHeight="1">
      <c r="A9" s="234" t="s">
        <v>21</v>
      </c>
      <c r="B9" s="849">
        <f>('C-72'!B9/'C-71'!B9)*1000</f>
        <v>9.0102956554767708</v>
      </c>
      <c r="C9" s="665">
        <f>('C-72'!C9/'C-71'!C9)*1000</f>
        <v>0.67851570881226064</v>
      </c>
      <c r="D9" s="665">
        <f>('C-72'!D9/'C-71'!D9)*1000</f>
        <v>0.54787889278680457</v>
      </c>
      <c r="E9" s="665">
        <f>('C-72'!E9/'C-71'!E9)*1000</f>
        <v>0.5463092662258846</v>
      </c>
      <c r="F9" s="665">
        <f>('C-72'!F9/'C-71'!F9)*1000</f>
        <v>0.541744874715262</v>
      </c>
      <c r="G9" s="665">
        <f>('C-72'!G9/'C-71'!G9)*1000</f>
        <v>0.52480919751538957</v>
      </c>
      <c r="H9" s="665">
        <f>('C-72'!H9/'C-71'!H9)*1000</f>
        <v>0.56646237925775289</v>
      </c>
      <c r="I9" s="665">
        <f>('C-72'!I9/'C-71'!I9)*1000</f>
        <v>0.54307138384470888</v>
      </c>
      <c r="J9" s="665">
        <f>('C-72'!J9/'C-71'!J9)*1000</f>
        <v>1.4697304001140845</v>
      </c>
      <c r="K9" s="665">
        <f>('C-72'!K9/'C-71'!K9)*1000</f>
        <v>1.4986101788082868</v>
      </c>
      <c r="L9" s="665">
        <f>('C-72'!L9/'C-71'!L9)*1000</f>
        <v>1.4774436532963355</v>
      </c>
      <c r="M9" s="665">
        <f>('C-72'!M9/'C-71'!M9)*1000</f>
        <v>0.93397570021839282</v>
      </c>
      <c r="N9" s="665">
        <f>('C-72'!N9/'C-71'!N9)*1000</f>
        <v>1.4296925275644541</v>
      </c>
    </row>
    <row r="10" spans="1:14" ht="13" customHeight="1">
      <c r="A10" s="234" t="s">
        <v>22</v>
      </c>
      <c r="B10" s="849">
        <f>('C-72'!B10/'C-71'!B10)*1000</f>
        <v>12.413587394876741</v>
      </c>
      <c r="C10" s="665">
        <f>('C-72'!C10/'C-71'!C10)*1000</f>
        <v>1.2683272471032552</v>
      </c>
      <c r="D10" s="665">
        <f>('C-72'!D10/'C-71'!D10)*1000</f>
        <v>1.0445071596776316</v>
      </c>
      <c r="E10" s="665">
        <f>('C-72'!E10/'C-71'!E10)*1000</f>
        <v>0.96671702719468522</v>
      </c>
      <c r="F10" s="665">
        <f>('C-72'!F10/'C-71'!F10)*1000</f>
        <v>0.94500695741716711</v>
      </c>
      <c r="G10" s="665">
        <f>('C-72'!G10/'C-71'!G10)*1000</f>
        <v>0.91906939517187403</v>
      </c>
      <c r="H10" s="665">
        <f>('C-72'!H10/'C-71'!H10)*1000</f>
        <v>0.93724336514949602</v>
      </c>
      <c r="I10" s="665">
        <f>('C-72'!I10/'C-71'!I10)*1000</f>
        <v>0.97911284849471991</v>
      </c>
      <c r="J10" s="665">
        <f>('C-72'!J10/'C-71'!J10)*1000</f>
        <v>1.3914510840964869</v>
      </c>
      <c r="K10" s="665">
        <f>('C-72'!K10/'C-71'!K10)*1000</f>
        <v>0.92241406671980408</v>
      </c>
      <c r="L10" s="665">
        <f>('C-72'!L10/'C-71'!L10)*1000</f>
        <v>0.96073909706217953</v>
      </c>
      <c r="M10" s="665">
        <f>('C-72'!M10/'C-71'!M10)*1000</f>
        <v>1.101788422654058</v>
      </c>
      <c r="N10" s="665">
        <f>('C-72'!N10/'C-71'!N10)*1000</f>
        <v>0.98991153304441726</v>
      </c>
    </row>
    <row r="11" spans="1:14" ht="13" customHeight="1">
      <c r="A11" s="234" t="s">
        <v>23</v>
      </c>
      <c r="B11" s="849">
        <f>('C-72'!B11/'C-71'!B11)*1000</f>
        <v>16.326020367374298</v>
      </c>
      <c r="C11" s="665">
        <f>('C-72'!C11/'C-71'!C11)*1000</f>
        <v>1.29528330835937</v>
      </c>
      <c r="D11" s="665">
        <f>('C-72'!D11/'C-71'!D11)*1000</f>
        <v>1.3078707840874129</v>
      </c>
      <c r="E11" s="665">
        <f>('C-72'!E11/'C-71'!E11)*1000</f>
        <v>1.3043538590593446</v>
      </c>
      <c r="F11" s="665">
        <f>('C-72'!F11/'C-71'!F11)*1000</f>
        <v>1.2056184680194559</v>
      </c>
      <c r="G11" s="665">
        <f>('C-72'!G11/'C-71'!G11)*1000</f>
        <v>1.2398625391109501</v>
      </c>
      <c r="H11" s="665">
        <f>('C-72'!H11/'C-71'!H11)*1000</f>
        <v>1.3134025758890031</v>
      </c>
      <c r="I11" s="665">
        <f>('C-72'!I11/'C-71'!I11)*1000</f>
        <v>1.3148675224992512</v>
      </c>
      <c r="J11" s="665">
        <f>('C-72'!J11/'C-71'!J11)*1000</f>
        <v>1.3654007735305604</v>
      </c>
      <c r="K11" s="665">
        <f>('C-72'!K11/'C-71'!K11)*1000</f>
        <v>1.5533943286977709</v>
      </c>
      <c r="L11" s="665">
        <f>('C-72'!L11/'C-71'!L11)*1000</f>
        <v>1.5591320833905749</v>
      </c>
      <c r="M11" s="665">
        <f>('C-72'!M11/'C-71'!M11)*1000</f>
        <v>1.5705222671583485</v>
      </c>
      <c r="N11" s="665">
        <f>('C-72'!N11/'C-71'!N11)*1000</f>
        <v>1.4253373260892281</v>
      </c>
    </row>
    <row r="12" spans="1:14" ht="13" customHeight="1">
      <c r="A12" s="184" t="s">
        <v>24</v>
      </c>
      <c r="B12" s="849">
        <f>('C-72'!B12/'C-71'!B12)*1000</f>
        <v>18.410727039279958</v>
      </c>
      <c r="C12" s="665">
        <f>('C-72'!C12/'C-71'!C12)*1000</f>
        <v>1.418080545641802</v>
      </c>
      <c r="D12" s="665">
        <f>('C-72'!D12/'C-71'!D12)*1000</f>
        <v>1.4388739742874337</v>
      </c>
      <c r="E12" s="665">
        <f>('C-72'!E12/'C-71'!E12)*1000</f>
        <v>1.4483242202477202</v>
      </c>
      <c r="F12" s="665">
        <f>('C-72'!F12/'C-71'!F12)*1000</f>
        <v>1.4266166664672952</v>
      </c>
      <c r="G12" s="665">
        <f>('C-72'!G12/'C-71'!G12)*1000</f>
        <v>1.5249912063061053</v>
      </c>
      <c r="H12" s="665">
        <f>('C-72'!H12/'C-71'!H12)*1000</f>
        <v>1.5241275132769598</v>
      </c>
      <c r="I12" s="665">
        <f>('C-72'!I12/'C-71'!I12)*1000</f>
        <v>1.5442999460049558</v>
      </c>
      <c r="J12" s="665">
        <f>('C-72'!J12/'C-71'!J12)*1000</f>
        <v>1.6241651580108847</v>
      </c>
      <c r="K12" s="665">
        <f>('C-72'!K12/'C-71'!K12)*1000</f>
        <v>1.5210560656517615</v>
      </c>
      <c r="L12" s="665">
        <f>('C-72'!L12/'C-71'!L12)*1000</f>
        <v>1.5546618408658648</v>
      </c>
      <c r="M12" s="665">
        <f>('C-72'!M12/'C-71'!M12)*1000</f>
        <v>1.659736805990228</v>
      </c>
      <c r="N12" s="665">
        <f>('C-72'!N12/'C-71'!N12)*1000</f>
        <v>1.7330705733109621</v>
      </c>
    </row>
    <row r="13" spans="1:14" ht="13" customHeight="1">
      <c r="A13" s="184" t="s">
        <v>25</v>
      </c>
      <c r="B13" s="849">
        <f>('C-72'!B13/'C-71'!B13)*1000</f>
        <v>5.6143731271852646</v>
      </c>
      <c r="C13" s="665">
        <f>('C-72'!C13/'C-71'!C13)*1000</f>
        <v>0.45977949662551554</v>
      </c>
      <c r="D13" s="665">
        <f>('C-72'!D13/'C-71'!D13)*1000</f>
        <v>0.44676813531732973</v>
      </c>
      <c r="E13" s="665">
        <f>('C-72'!E13/'C-71'!E13)*1000</f>
        <v>0.46473251840326291</v>
      </c>
      <c r="F13" s="665">
        <f>('C-72'!F13/'C-71'!F13)*1000</f>
        <v>0.45967009154902877</v>
      </c>
      <c r="G13" s="665">
        <f>('C-72'!G13/'C-71'!G13)*1000</f>
        <v>0.46866017833911372</v>
      </c>
      <c r="H13" s="665">
        <f>('C-72'!H13/'C-71'!H13)*1000</f>
        <v>0.4787272149952988</v>
      </c>
      <c r="I13" s="665">
        <f>('C-72'!I13/'C-71'!I13)*1000</f>
        <v>0.45227405485286082</v>
      </c>
      <c r="J13" s="665">
        <f>('C-72'!J13/'C-71'!J13)*1000</f>
        <v>0.46244725098097084</v>
      </c>
      <c r="K13" s="665">
        <f>('C-72'!K13/'C-71'!K13)*1000</f>
        <v>0.50387130363214272</v>
      </c>
      <c r="L13" s="665">
        <f>('C-72'!L13/'C-71'!L13)*1000</f>
        <v>0.46935694243390896</v>
      </c>
      <c r="M13" s="665">
        <f>('C-72'!M13/'C-71'!M13)*1000</f>
        <v>0.46616526177455636</v>
      </c>
      <c r="N13" s="665">
        <f>('C-72'!N13/'C-71'!N13)*1000</f>
        <v>0.48532009390457614</v>
      </c>
    </row>
    <row r="14" spans="1:14" ht="13" customHeight="1">
      <c r="A14" s="236" t="s">
        <v>97</v>
      </c>
      <c r="B14" s="849">
        <f>('C-72'!B14/'C-71'!B14)*1000</f>
        <v>6.7349761971569482</v>
      </c>
      <c r="C14" s="665">
        <f>('C-72'!C14/'C-71'!C14)*1000</f>
        <v>0.53330471846524741</v>
      </c>
      <c r="D14" s="665">
        <f>('C-72'!D14/'C-71'!D14)*1000</f>
        <v>0.51771881659254493</v>
      </c>
      <c r="E14" s="665">
        <f>('C-72'!E14/'C-71'!E14)*1000</f>
        <v>0.53029238973027681</v>
      </c>
      <c r="F14" s="665">
        <f>('C-72'!F14/'C-71'!F14)*1000</f>
        <v>0.54864319136995043</v>
      </c>
      <c r="G14" s="665">
        <f>('C-72'!G14/'C-71'!G14)*1000</f>
        <v>0.53743354080095807</v>
      </c>
      <c r="H14" s="665">
        <f>('C-72'!H14/'C-71'!H14)*1000</f>
        <v>0.54432178021587496</v>
      </c>
      <c r="I14" s="665">
        <f>('C-72'!I14/'C-71'!I14)*1000</f>
        <v>0.5228658504600342</v>
      </c>
      <c r="J14" s="665">
        <f>('C-72'!J14/'C-71'!J14)*1000</f>
        <v>0.5706142150945015</v>
      </c>
      <c r="K14" s="665">
        <f>('C-72'!K14/'C-71'!K14)*1000</f>
        <v>0.67702506321977929</v>
      </c>
      <c r="L14" s="665">
        <f>('C-72'!L14/'C-71'!L14)*1000</f>
        <v>0.60249579681548038</v>
      </c>
      <c r="M14" s="665">
        <f>('C-72'!M14/'C-71'!M14)*1000</f>
        <v>0.56999547494702385</v>
      </c>
      <c r="N14" s="665">
        <f>('C-72'!N14/'C-71'!N14)*1000</f>
        <v>0.61447782859903866</v>
      </c>
    </row>
    <row r="15" spans="1:14" ht="13" customHeight="1">
      <c r="A15" s="236" t="s">
        <v>98</v>
      </c>
      <c r="B15" s="849">
        <f>('C-72'!B15/'C-71'!B15)*1000</f>
        <v>4.5653147527365254</v>
      </c>
      <c r="C15" s="665">
        <f>('C-72'!C15/'C-71'!C15)*1000</f>
        <v>0.38687558322727988</v>
      </c>
      <c r="D15" s="665">
        <f>('C-72'!D15/'C-71'!D15)*1000</f>
        <v>0.37320728366546707</v>
      </c>
      <c r="E15" s="665">
        <f>('C-72'!E15/'C-71'!E15)*1000</f>
        <v>0.40328545891635337</v>
      </c>
      <c r="F15" s="665">
        <f>('C-72'!F15/'C-71'!F15)*1000</f>
        <v>0.37544100697541122</v>
      </c>
      <c r="G15" s="665">
        <f>('C-72'!G15/'C-71'!G15)*1000</f>
        <v>0.40340113090838248</v>
      </c>
      <c r="H15" s="665">
        <f>('C-72'!H15/'C-71'!H15)*1000</f>
        <v>0.42171700758935099</v>
      </c>
      <c r="I15" s="665">
        <f>('C-72'!I15/'C-71'!I15)*1000</f>
        <v>0.39349895164100274</v>
      </c>
      <c r="J15" s="665">
        <f>('C-72'!J15/'C-71'!J15)*1000</f>
        <v>0.37821789771664444</v>
      </c>
      <c r="K15" s="665">
        <f>('C-72'!K15/'C-71'!K15)*1000</f>
        <v>0.35733162604907509</v>
      </c>
      <c r="L15" s="665">
        <f>('C-72'!L15/'C-71'!L15)*1000</f>
        <v>0.34213831984607546</v>
      </c>
      <c r="M15" s="665">
        <f>('C-72'!M15/'C-71'!M15)*1000</f>
        <v>0.36343230670516519</v>
      </c>
      <c r="N15" s="665">
        <f>('C-72'!N15/'C-71'!N15)*1000</f>
        <v>0.3586861303246961</v>
      </c>
    </row>
    <row r="16" spans="1:14" ht="13" customHeight="1">
      <c r="A16" s="236" t="s">
        <v>99</v>
      </c>
      <c r="B16" s="849">
        <f>('C-72'!B16/'C-71'!B16)*1000</f>
        <v>4.7209051120391523</v>
      </c>
      <c r="C16" s="665">
        <f>('C-72'!C16/'C-71'!C16)*1000</f>
        <v>0.39691435390989893</v>
      </c>
      <c r="D16" s="665">
        <f>('C-72'!D16/'C-71'!D16)*1000</f>
        <v>0.3906146646925221</v>
      </c>
      <c r="E16" s="665">
        <f>('C-72'!E16/'C-71'!E16)*1000</f>
        <v>0.39483800020108584</v>
      </c>
      <c r="F16" s="665">
        <f>('C-72'!F16/'C-71'!F16)*1000</f>
        <v>0.37922930617041328</v>
      </c>
      <c r="G16" s="665">
        <f>('C-72'!G16/'C-71'!G16)*1000</f>
        <v>0.39835036612772701</v>
      </c>
      <c r="H16" s="665">
        <f>('C-72'!H16/'C-71'!H16)*1000</f>
        <v>0.40184989429175477</v>
      </c>
      <c r="I16" s="665">
        <f>('C-72'!I16/'C-71'!I16)*1000</f>
        <v>0.40135819155138602</v>
      </c>
      <c r="J16" s="665">
        <f>('C-72'!J16/'C-71'!J16)*1000</f>
        <v>0.40112423202744751</v>
      </c>
      <c r="K16" s="665">
        <f>('C-72'!K16/'C-71'!K16)*1000</f>
        <v>0.40173757163801144</v>
      </c>
      <c r="L16" s="665">
        <f>('C-72'!L16/'C-71'!L16)*1000</f>
        <v>0.39602224552368565</v>
      </c>
      <c r="M16" s="665">
        <f>('C-72'!M16/'C-71'!M16)*1000</f>
        <v>0.37976366440667075</v>
      </c>
      <c r="N16" s="665">
        <f>('C-72'!N16/'C-71'!N16)*1000</f>
        <v>0.37934035181236669</v>
      </c>
    </row>
    <row r="17" spans="1:14" ht="13" customHeight="1">
      <c r="A17" s="234" t="s">
        <v>29</v>
      </c>
      <c r="B17" s="849">
        <f>('C-72'!B17/'C-71'!B17)*1000</f>
        <v>10.986055003112316</v>
      </c>
      <c r="C17" s="665">
        <f>('C-72'!C17/'C-71'!C17)*1000</f>
        <v>0.95514123544065577</v>
      </c>
      <c r="D17" s="665">
        <f>('C-72'!D17/'C-71'!D17)*1000</f>
        <v>1.0529655934945179</v>
      </c>
      <c r="E17" s="665">
        <f>('C-72'!E17/'C-71'!E17)*1000</f>
        <v>1.0181885934197255</v>
      </c>
      <c r="F17" s="665">
        <f>('C-72'!F17/'C-71'!F17)*1000</f>
        <v>1.0559840821618591</v>
      </c>
      <c r="G17" s="665">
        <f>('C-72'!G17/'C-71'!G17)*1000</f>
        <v>1.0117002832567377</v>
      </c>
      <c r="H17" s="665">
        <f>('C-72'!H17/'C-71'!H17)*1000</f>
        <v>0.9763615320013832</v>
      </c>
      <c r="I17" s="665">
        <f>('C-72'!I17/'C-71'!I17)*1000</f>
        <v>0.93115150174846928</v>
      </c>
      <c r="J17" s="665">
        <f>('C-72'!J17/'C-71'!J17)*1000</f>
        <v>0.7241821083303055</v>
      </c>
      <c r="K17" s="665">
        <f>('C-72'!K17/'C-71'!K17)*1000</f>
        <v>0.7812053765860083</v>
      </c>
      <c r="L17" s="665">
        <f>('C-72'!L17/'C-71'!L17)*1000</f>
        <v>0.77912160583454337</v>
      </c>
      <c r="M17" s="665">
        <f>('C-72'!M17/'C-71'!M17)*1000</f>
        <v>0.79097498735769434</v>
      </c>
      <c r="N17" s="665">
        <f>('C-72'!N17/'C-71'!N17)*1000</f>
        <v>0.68081803397954377</v>
      </c>
    </row>
    <row r="18" spans="1:14" ht="13" customHeight="1">
      <c r="A18" s="184" t="s">
        <v>30</v>
      </c>
      <c r="B18" s="849">
        <f>('C-72'!B18/'C-71'!B18)*1000</f>
        <v>6.4584484854866746</v>
      </c>
      <c r="C18" s="665">
        <f>('C-72'!C18/'C-71'!C18)*1000</f>
        <v>0.56279910147475343</v>
      </c>
      <c r="D18" s="665">
        <f>('C-72'!D18/'C-71'!D18)*1000</f>
        <v>0.54786316093402865</v>
      </c>
      <c r="E18" s="665">
        <f>('C-72'!E18/'C-71'!E18)*1000</f>
        <v>0.52458226803804653</v>
      </c>
      <c r="F18" s="665">
        <f>('C-72'!F18/'C-71'!F18)*1000</f>
        <v>0.52243152207220322</v>
      </c>
      <c r="G18" s="665">
        <f>('C-72'!G18/'C-71'!G18)*1000</f>
        <v>0.52595674240530932</v>
      </c>
      <c r="H18" s="665">
        <f>('C-72'!H18/'C-71'!H18)*1000</f>
        <v>0.52316933448064384</v>
      </c>
      <c r="I18" s="665">
        <f>('C-72'!I18/'C-71'!I18)*1000</f>
        <v>0.50034126257566969</v>
      </c>
      <c r="J18" s="665">
        <f>('C-72'!J18/'C-71'!J18)*1000</f>
        <v>0.50721508890759004</v>
      </c>
      <c r="K18" s="665">
        <f>('C-72'!K18/'C-71'!K18)*1000</f>
        <v>0.54694658421767295</v>
      </c>
      <c r="L18" s="665">
        <f>('C-72'!L18/'C-71'!L18)*1000</f>
        <v>0.56440796897153545</v>
      </c>
      <c r="M18" s="665">
        <f>('C-72'!M18/'C-71'!M18)*1000</f>
        <v>0.56284182053673393</v>
      </c>
      <c r="N18" s="665">
        <f>('C-72'!N18/'C-71'!N18)*1000</f>
        <v>0.57044791029987918</v>
      </c>
    </row>
    <row r="19" spans="1:14" ht="13" customHeight="1">
      <c r="A19" s="184" t="s">
        <v>31</v>
      </c>
      <c r="B19" s="849">
        <f>('C-72'!B19/'C-71'!B19)*1000</f>
        <v>18.072030493772097</v>
      </c>
      <c r="C19" s="665">
        <f>('C-72'!C19/'C-71'!C19)*1000</f>
        <v>1.5039870062226268</v>
      </c>
      <c r="D19" s="665">
        <f>('C-72'!D19/'C-71'!D19)*1000</f>
        <v>1.5025546314834197</v>
      </c>
      <c r="E19" s="665">
        <f>('C-72'!E19/'C-71'!E19)*1000</f>
        <v>1.4798007000349658</v>
      </c>
      <c r="F19" s="665">
        <f>('C-72'!F19/'C-71'!F19)*1000</f>
        <v>1.5078458739473146</v>
      </c>
      <c r="G19" s="665">
        <f>('C-72'!G19/'C-71'!G19)*1000</f>
        <v>1.4940088587325144</v>
      </c>
      <c r="H19" s="665">
        <f>('C-72'!H19/'C-71'!H19)*1000</f>
        <v>1.466893671864181</v>
      </c>
      <c r="I19" s="665">
        <f>('C-72'!I19/'C-71'!I19)*1000</f>
        <v>1.461716337397202</v>
      </c>
      <c r="J19" s="665">
        <f>('C-72'!J19/'C-71'!J19)*1000</f>
        <v>1.4692323995246932</v>
      </c>
      <c r="K19" s="665">
        <f>('C-72'!K19/'C-71'!K19)*1000</f>
        <v>1.5034986083429649</v>
      </c>
      <c r="L19" s="665">
        <f>('C-72'!L19/'C-71'!L19)*1000</f>
        <v>1.5414387940946621</v>
      </c>
      <c r="M19" s="665">
        <f>('C-72'!M19/'C-71'!M19)*1000</f>
        <v>1.5623276696888193</v>
      </c>
      <c r="N19" s="665">
        <f>('C-72'!N19/'C-71'!N19)*1000</f>
        <v>1.5806477248027022</v>
      </c>
    </row>
    <row r="20" spans="1:14" ht="13" customHeight="1">
      <c r="A20" s="234" t="s">
        <v>32</v>
      </c>
      <c r="B20" s="849">
        <f>('C-72'!B20/'C-71'!B20)*1000</f>
        <v>19.67291167195857</v>
      </c>
      <c r="C20" s="665">
        <f>('C-72'!C20/'C-71'!C20)*1000</f>
        <v>1.6473804556701002</v>
      </c>
      <c r="D20" s="665">
        <f>('C-72'!D20/'C-71'!D20)*1000</f>
        <v>1.6397035242190356</v>
      </c>
      <c r="E20" s="665">
        <f>('C-72'!E20/'C-71'!E20)*1000</f>
        <v>1.6875908514543916</v>
      </c>
      <c r="F20" s="665">
        <f>('C-72'!F20/'C-71'!F20)*1000</f>
        <v>1.6831905886156273</v>
      </c>
      <c r="G20" s="665">
        <f>('C-72'!G20/'C-71'!G20)*1000</f>
        <v>1.6896960446198563</v>
      </c>
      <c r="H20" s="665">
        <f>('C-72'!H20/'C-71'!H20)*1000</f>
        <v>1.6943632144336058</v>
      </c>
      <c r="I20" s="665">
        <f>('C-72'!I20/'C-71'!I20)*1000</f>
        <v>1.689842813599254</v>
      </c>
      <c r="J20" s="665">
        <f>('C-72'!J20/'C-71'!J20)*1000</f>
        <v>1.6081539030677454</v>
      </c>
      <c r="K20" s="665">
        <f>('C-72'!K20/'C-71'!K20)*1000</f>
        <v>1.5906010380711131</v>
      </c>
      <c r="L20" s="665">
        <f>('C-72'!L20/'C-71'!L20)*1000</f>
        <v>1.5926105362516989</v>
      </c>
      <c r="M20" s="665">
        <f>('C-72'!M20/'C-71'!M20)*1000</f>
        <v>1.5873463610521941</v>
      </c>
      <c r="N20" s="665">
        <f>('C-72'!N20/'C-71'!N20)*1000</f>
        <v>1.5752792677383862</v>
      </c>
    </row>
    <row r="21" spans="1:14" ht="13" customHeight="1">
      <c r="A21" s="234" t="s">
        <v>33</v>
      </c>
      <c r="B21" s="849">
        <f>('C-72'!B21/'C-71'!B21)*1000</f>
        <v>7.1610286400374799</v>
      </c>
      <c r="C21" s="665">
        <f>('C-72'!C21/'C-71'!C21)*1000</f>
        <v>0.53080964728879276</v>
      </c>
      <c r="D21" s="665">
        <f>('C-72'!D21/'C-71'!D21)*1000</f>
        <v>0.52660940010656188</v>
      </c>
      <c r="E21" s="665">
        <f>('C-72'!E21/'C-71'!E21)*1000</f>
        <v>0.51342705442875614</v>
      </c>
      <c r="F21" s="665">
        <f>('C-72'!F21/'C-71'!F21)*1000</f>
        <v>0.55159453490220145</v>
      </c>
      <c r="G21" s="665">
        <f>('C-72'!G21/'C-71'!G21)*1000</f>
        <v>0.56166769269301164</v>
      </c>
      <c r="H21" s="665">
        <f>('C-72'!H21/'C-71'!H21)*1000</f>
        <v>0.53888880139017958</v>
      </c>
      <c r="I21" s="665">
        <f>('C-72'!I21/'C-71'!I21)*1000</f>
        <v>0.56031386937950012</v>
      </c>
      <c r="J21" s="665">
        <f>('C-72'!J21/'C-71'!J21)*1000</f>
        <v>0.56760407787722622</v>
      </c>
      <c r="K21" s="665">
        <f>('C-72'!K21/'C-71'!K21)*1000</f>
        <v>0.68146895832356746</v>
      </c>
      <c r="L21" s="665">
        <f>('C-72'!L21/'C-71'!L21)*1000</f>
        <v>0.68589789478463181</v>
      </c>
      <c r="M21" s="665">
        <f>('C-72'!M21/'C-71'!M21)*1000</f>
        <v>0.72579895755578239</v>
      </c>
      <c r="N21" s="665">
        <f>('C-72'!N21/'C-71'!N21)*1000</f>
        <v>0.77917632557370209</v>
      </c>
    </row>
    <row r="22" spans="1:14" ht="13" customHeight="1">
      <c r="A22" s="234" t="s">
        <v>34</v>
      </c>
      <c r="B22" s="849">
        <f>('C-72'!B22/'C-71'!B22)*1000</f>
        <v>4.7689924897912475</v>
      </c>
      <c r="C22" s="665">
        <f>('C-72'!C22/'C-71'!C22)*1000</f>
        <v>0.3980956705309156</v>
      </c>
      <c r="D22" s="665">
        <f>('C-72'!D22/'C-71'!D22)*1000</f>
        <v>0.39171288549678901</v>
      </c>
      <c r="E22" s="665">
        <f>('C-72'!E22/'C-71'!E22)*1000</f>
        <v>0.41463166964120868</v>
      </c>
      <c r="F22" s="665">
        <f>('C-72'!F22/'C-71'!F22)*1000</f>
        <v>0.42810618644012155</v>
      </c>
      <c r="G22" s="665">
        <f>('C-72'!G22/'C-71'!G22)*1000</f>
        <v>0.42154377773739826</v>
      </c>
      <c r="H22" s="665">
        <f>('C-72'!H22/'C-71'!H22)*1000</f>
        <v>0.40434620488468248</v>
      </c>
      <c r="I22" s="665">
        <f>('C-72'!I22/'C-71'!I22)*1000</f>
        <v>0.39570655848546316</v>
      </c>
      <c r="J22" s="665">
        <f>('C-72'!J22/'C-71'!J22)*1000</f>
        <v>0.3874282463670683</v>
      </c>
      <c r="K22" s="665">
        <f>('C-72'!K22/'C-71'!K22)*1000</f>
        <v>0.38852469183657651</v>
      </c>
      <c r="L22" s="665">
        <f>('C-72'!L22/'C-71'!L22)*1000</f>
        <v>0.37881436946885716</v>
      </c>
      <c r="M22" s="665">
        <f>('C-72'!M22/'C-71'!M22)*1000</f>
        <v>0.38408583470545588</v>
      </c>
      <c r="N22" s="665">
        <f>('C-72'!N22/'C-71'!N22)*1000</f>
        <v>0.38627877853413856</v>
      </c>
    </row>
    <row r="23" spans="1:14" ht="13" customHeight="1">
      <c r="A23" s="234" t="s">
        <v>35</v>
      </c>
      <c r="B23" s="849">
        <f>('C-72'!B23/'C-71'!B23)*1000</f>
        <v>6.697252729260998</v>
      </c>
      <c r="C23" s="665">
        <f>('C-72'!C23/'C-71'!C23)*1000</f>
        <v>0.58017278258755312</v>
      </c>
      <c r="D23" s="665">
        <f>('C-72'!D23/'C-71'!D23)*1000</f>
        <v>0.55881339336348834</v>
      </c>
      <c r="E23" s="665">
        <f>('C-72'!E23/'C-71'!E23)*1000</f>
        <v>0.59346654469707827</v>
      </c>
      <c r="F23" s="665">
        <f>('C-72'!F23/'C-71'!F23)*1000</f>
        <v>0.57604884315528293</v>
      </c>
      <c r="G23" s="665">
        <f>('C-72'!G23/'C-71'!G23)*1000</f>
        <v>0.58251647936667383</v>
      </c>
      <c r="H23" s="665">
        <f>('C-72'!H23/'C-71'!H23)*1000</f>
        <v>0.56633703916948108</v>
      </c>
      <c r="I23" s="665">
        <f>('C-72'!I23/'C-71'!I23)*1000</f>
        <v>0.54989641980443971</v>
      </c>
      <c r="J23" s="665">
        <f>('C-72'!J23/'C-71'!J23)*1000</f>
        <v>0.54320182489773894</v>
      </c>
      <c r="K23" s="665">
        <f>('C-72'!K23/'C-71'!K23)*1000</f>
        <v>0.52401698936942021</v>
      </c>
      <c r="L23" s="665">
        <f>('C-72'!L23/'C-71'!L23)*1000</f>
        <v>0.53646967683848013</v>
      </c>
      <c r="M23" s="665">
        <f>('C-72'!M23/'C-71'!M23)*1000</f>
        <v>0.5286004346636336</v>
      </c>
      <c r="N23" s="665">
        <f>('C-72'!N23/'C-71'!N23)*1000</f>
        <v>0.54506170517594343</v>
      </c>
    </row>
    <row r="24" spans="1:14" ht="13" customHeight="1">
      <c r="A24" s="234" t="s">
        <v>36</v>
      </c>
      <c r="B24" s="849">
        <f>('C-72'!B24/'C-71'!B24)*1000</f>
        <v>4.3780053682337101</v>
      </c>
      <c r="C24" s="665">
        <f>('C-72'!C24/'C-71'!C24)*1000</f>
        <v>0.37324434705821069</v>
      </c>
      <c r="D24" s="665">
        <f>('C-72'!D24/'C-71'!D24)*1000</f>
        <v>0.37660524121559669</v>
      </c>
      <c r="E24" s="665">
        <f>('C-72'!E24/'C-71'!E24)*1000</f>
        <v>0.35462062472309275</v>
      </c>
      <c r="F24" s="665">
        <f>('C-72'!F24/'C-71'!F24)*1000</f>
        <v>0.3625091308472278</v>
      </c>
      <c r="G24" s="665">
        <f>('C-72'!G24/'C-71'!G24)*1000</f>
        <v>0.35779402799776194</v>
      </c>
      <c r="H24" s="665">
        <f>('C-72'!H24/'C-71'!H24)*1000</f>
        <v>0.3749625828522557</v>
      </c>
      <c r="I24" s="665">
        <f>('C-72'!I24/'C-71'!I24)*1000</f>
        <v>0.37218607111290508</v>
      </c>
      <c r="J24" s="665">
        <f>('C-72'!J24/'C-71'!J24)*1000</f>
        <v>0.35882451003440979</v>
      </c>
      <c r="K24" s="665">
        <f>('C-72'!K24/'C-71'!K24)*1000</f>
        <v>0.35650775720311717</v>
      </c>
      <c r="L24" s="665">
        <f>('C-72'!L24/'C-71'!L24)*1000</f>
        <v>0.35993306400389963</v>
      </c>
      <c r="M24" s="665">
        <f>('C-72'!M24/'C-71'!M24)*1000</f>
        <v>0.36289435366445555</v>
      </c>
      <c r="N24" s="665">
        <f>('C-72'!N24/'C-71'!N24)*1000</f>
        <v>0.36779322009728005</v>
      </c>
    </row>
    <row r="25" spans="1:14" ht="13" customHeight="1">
      <c r="A25" s="184" t="s">
        <v>37</v>
      </c>
      <c r="B25" s="849">
        <f>('C-72'!B25/'C-71'!B25)*1000</f>
        <v>16.657076867746269</v>
      </c>
      <c r="C25" s="665">
        <f>('C-72'!C25/'C-71'!C25)*1000</f>
        <v>1.3898388522646525</v>
      </c>
      <c r="D25" s="665">
        <f>('C-72'!D25/'C-71'!D25)*1000</f>
        <v>1.3907071165391089</v>
      </c>
      <c r="E25" s="665">
        <f>('C-72'!E25/'C-71'!E25)*1000</f>
        <v>1.3915277370506363</v>
      </c>
      <c r="F25" s="665">
        <f>('C-72'!F25/'C-71'!F25)*1000</f>
        <v>1.4207818887517258</v>
      </c>
      <c r="G25" s="665">
        <f>('C-72'!G25/'C-71'!G25)*1000</f>
        <v>1.4324066440279273</v>
      </c>
      <c r="H25" s="665">
        <f>('C-72'!H25/'C-71'!H25)*1000</f>
        <v>1.4951055435598055</v>
      </c>
      <c r="I25" s="665">
        <f>('C-72'!I25/'C-71'!I25)*1000</f>
        <v>1.4098916294418782</v>
      </c>
      <c r="J25" s="665">
        <f>('C-72'!J25/'C-71'!J25)*1000</f>
        <v>1.344895138093914</v>
      </c>
      <c r="K25" s="665">
        <f>('C-72'!K25/'C-71'!K25)*1000</f>
        <v>1.3408454843279802</v>
      </c>
      <c r="L25" s="665">
        <f>('C-72'!L25/'C-71'!L25)*1000</f>
        <v>1.2594115798518088</v>
      </c>
      <c r="M25" s="665">
        <f>('C-72'!M25/'C-71'!M25)*1000</f>
        <v>1.4006273721412574</v>
      </c>
      <c r="N25" s="665">
        <f>('C-72'!N25/'C-71'!N25)*1000</f>
        <v>1.4011495661322677</v>
      </c>
    </row>
    <row r="26" spans="1:14" ht="13" customHeight="1">
      <c r="A26" s="234" t="s">
        <v>38</v>
      </c>
      <c r="B26" s="849">
        <f>('C-72'!B26/'C-71'!B26)*1000</f>
        <v>10.863722465842562</v>
      </c>
      <c r="C26" s="665">
        <f>('C-72'!C26/'C-71'!C26)*1000</f>
        <v>0.78848045583114168</v>
      </c>
      <c r="D26" s="665">
        <f>('C-72'!D26/'C-71'!D26)*1000</f>
        <v>0.91600211429413858</v>
      </c>
      <c r="E26" s="665">
        <f>('C-72'!E26/'C-71'!E26)*1000</f>
        <v>0.98632791155727817</v>
      </c>
      <c r="F26" s="665">
        <f>('C-72'!F26/'C-71'!F26)*1000</f>
        <v>0.85232378481276716</v>
      </c>
      <c r="G26" s="665">
        <f>('C-72'!G26/'C-71'!G26)*1000</f>
        <v>0.9844891968020224</v>
      </c>
      <c r="H26" s="665">
        <f>('C-72'!H26/'C-71'!H26)*1000</f>
        <v>0.87415082687161194</v>
      </c>
      <c r="I26" s="665">
        <f>('C-72'!I26/'C-71'!I26)*1000</f>
        <v>0.92136077194337762</v>
      </c>
      <c r="J26" s="665">
        <f>('C-72'!J26/'C-71'!J26)*1000</f>
        <v>0.96300863692134087</v>
      </c>
      <c r="K26" s="665">
        <f>('C-72'!K26/'C-71'!K26)*1000</f>
        <v>0.95111008737323466</v>
      </c>
      <c r="L26" s="665">
        <f>('C-72'!L26/'C-71'!L26)*1000</f>
        <v>1.0479917667291161</v>
      </c>
      <c r="M26" s="665">
        <f>('C-72'!M26/'C-71'!M26)*1000</f>
        <v>0.82529702331297905</v>
      </c>
      <c r="N26" s="665">
        <f>('C-72'!N26/'C-71'!N26)*1000</f>
        <v>0.78733885477492005</v>
      </c>
    </row>
    <row r="27" spans="1:14" ht="13" customHeight="1">
      <c r="A27" s="234" t="s">
        <v>39</v>
      </c>
      <c r="B27" s="849">
        <f>('C-72'!B27/'C-71'!B27)*1000</f>
        <v>16.983439817520136</v>
      </c>
      <c r="C27" s="665">
        <f>('C-72'!C27/'C-71'!C27)*1000</f>
        <v>1.3973680201112213</v>
      </c>
      <c r="D27" s="665">
        <f>('C-72'!D27/'C-71'!D27)*1000</f>
        <v>1.3893029928286267</v>
      </c>
      <c r="E27" s="665">
        <f>('C-72'!E27/'C-71'!E27)*1000</f>
        <v>1.4263782916198275</v>
      </c>
      <c r="F27" s="665">
        <f>('C-72'!F27/'C-71'!F27)*1000</f>
        <v>1.3844125175396877</v>
      </c>
      <c r="G27" s="665">
        <f>('C-72'!G27/'C-71'!G27)*1000</f>
        <v>1.3363626608802435</v>
      </c>
      <c r="H27" s="665">
        <f>('C-72'!H27/'C-71'!H27)*1000</f>
        <v>1.4302631762660662</v>
      </c>
      <c r="I27" s="665">
        <f>('C-72'!I27/'C-71'!I27)*1000</f>
        <v>1.4119025841887844</v>
      </c>
      <c r="J27" s="665">
        <f>('C-72'!J27/'C-71'!J27)*1000</f>
        <v>1.3950617357230455</v>
      </c>
      <c r="K27" s="665">
        <f>('C-72'!K27/'C-71'!K27)*1000</f>
        <v>1.424827975612005</v>
      </c>
      <c r="L27" s="665">
        <f>('C-72'!L27/'C-71'!L27)*1000</f>
        <v>1.5917812704308762</v>
      </c>
      <c r="M27" s="665">
        <f>('C-72'!M27/'C-71'!M27)*1000</f>
        <v>1.4314344757779032</v>
      </c>
      <c r="N27" s="665">
        <f>('C-72'!N27/'C-71'!N27)*1000</f>
        <v>1.3839822950068399</v>
      </c>
    </row>
    <row r="28" spans="1:14" ht="13" customHeight="1">
      <c r="A28" s="234" t="s">
        <v>40</v>
      </c>
      <c r="B28" s="849">
        <f>('C-72'!B28/'C-71'!B28)*1000</f>
        <v>5.3409862170415563</v>
      </c>
      <c r="C28" s="665">
        <f>('C-72'!C28/'C-71'!C28)*1000</f>
        <v>0.50578578410249408</v>
      </c>
      <c r="D28" s="665">
        <f>('C-72'!D28/'C-71'!D28)*1000</f>
        <v>0.50550734488559967</v>
      </c>
      <c r="E28" s="665">
        <f>('C-72'!E28/'C-71'!E28)*1000</f>
        <v>0.46028766512588282</v>
      </c>
      <c r="F28" s="665">
        <f>('C-72'!F28/'C-71'!F28)*1000</f>
        <v>0.44983727913009847</v>
      </c>
      <c r="G28" s="665">
        <f>('C-72'!G28/'C-71'!G28)*1000</f>
        <v>0.4298344557451107</v>
      </c>
      <c r="H28" s="665">
        <f>('C-72'!H28/'C-71'!H28)*1000</f>
        <v>0.4282128803374794</v>
      </c>
      <c r="I28" s="665">
        <f>('C-72'!I28/'C-71'!I28)*1000</f>
        <v>0.45022664170628079</v>
      </c>
      <c r="J28" s="665">
        <f>('C-72'!J28/'C-71'!J28)*1000</f>
        <v>0.44619906088889905</v>
      </c>
      <c r="K28" s="665">
        <f>('C-72'!K28/'C-71'!K28)*1000</f>
        <v>0.42554207369277114</v>
      </c>
      <c r="L28" s="665">
        <f>('C-72'!L28/'C-71'!L28)*1000</f>
        <v>0.41143178527975471</v>
      </c>
      <c r="M28" s="665">
        <f>('C-72'!M28/'C-71'!M28)*1000</f>
        <v>0.44967096644723176</v>
      </c>
      <c r="N28" s="665">
        <f>('C-72'!N28/'C-71'!N28)*1000</f>
        <v>0.42835473416686698</v>
      </c>
    </row>
    <row r="29" spans="1:14" ht="13" customHeight="1">
      <c r="A29" s="184" t="s">
        <v>41</v>
      </c>
      <c r="B29" s="849">
        <f>('C-72'!B29/'C-71'!B29)*1000</f>
        <v>4.9604322195031409</v>
      </c>
      <c r="C29" s="665">
        <f>('C-72'!C29/'C-71'!C29)*1000</f>
        <v>0.40223122851648735</v>
      </c>
      <c r="D29" s="665">
        <f>('C-72'!D29/'C-71'!D29)*1000</f>
        <v>0.38789007453688018</v>
      </c>
      <c r="E29" s="665">
        <f>('C-72'!E29/'C-71'!E29)*1000</f>
        <v>0.41260224293263847</v>
      </c>
      <c r="F29" s="665">
        <f>('C-72'!F29/'C-71'!F29)*1000</f>
        <v>0.4378940941531092</v>
      </c>
      <c r="G29" s="665">
        <f>('C-72'!G29/'C-71'!G29)*1000</f>
        <v>0.44249075946718741</v>
      </c>
      <c r="H29" s="665">
        <f>('C-72'!H29/'C-71'!H29)*1000</f>
        <v>0.43595884837115273</v>
      </c>
      <c r="I29" s="665">
        <f>('C-72'!I29/'C-71'!I29)*1000</f>
        <v>0.41750809150759494</v>
      </c>
      <c r="J29" s="665">
        <f>('C-72'!J29/'C-71'!J29)*1000</f>
        <v>0.38014408702108343</v>
      </c>
      <c r="K29" s="665">
        <f>('C-72'!K29/'C-71'!K29)*1000</f>
        <v>0.37494794263201225</v>
      </c>
      <c r="L29" s="665">
        <f>('C-72'!L29/'C-71'!L29)*1000</f>
        <v>0.38560240741263913</v>
      </c>
      <c r="M29" s="665">
        <f>('C-72'!M29/'C-71'!M29)*1000</f>
        <v>0.43301863984446581</v>
      </c>
      <c r="N29" s="665">
        <f>('C-72'!N29/'C-71'!N29)*1000</f>
        <v>0.43526288440340871</v>
      </c>
    </row>
    <row r="30" spans="1:14" ht="13" customHeight="1">
      <c r="A30" s="236" t="s">
        <v>100</v>
      </c>
      <c r="B30" s="849">
        <f>('C-72'!B30/'C-71'!B30)*1000</f>
        <v>5.142626662923206</v>
      </c>
      <c r="C30" s="665">
        <f>('C-72'!C30/'C-71'!C30)*1000</f>
        <v>0.42109359685044029</v>
      </c>
      <c r="D30" s="665">
        <f>('C-72'!D30/'C-71'!D30)*1000</f>
        <v>0.41588832330409969</v>
      </c>
      <c r="E30" s="665">
        <f>('C-72'!E30/'C-71'!E30)*1000</f>
        <v>0.42769895320973639</v>
      </c>
      <c r="F30" s="665">
        <f>('C-72'!F30/'C-71'!F30)*1000</f>
        <v>0.43768244183734339</v>
      </c>
      <c r="G30" s="665">
        <f>('C-72'!G30/'C-71'!G30)*1000</f>
        <v>0.46012826326358747</v>
      </c>
      <c r="H30" s="665">
        <f>('C-72'!H30/'C-71'!H30)*1000</f>
        <v>0.45364481763824199</v>
      </c>
      <c r="I30" s="665">
        <f>('C-72'!I30/'C-71'!I30)*1000</f>
        <v>0.42991592465145978</v>
      </c>
      <c r="J30" s="665">
        <f>('C-72'!J30/'C-71'!J30)*1000</f>
        <v>0.3940988377636892</v>
      </c>
      <c r="K30" s="665">
        <f>('C-72'!K30/'C-71'!K30)*1000</f>
        <v>0.39748927200030354</v>
      </c>
      <c r="L30" s="665">
        <f>('C-72'!L30/'C-71'!L30)*1000</f>
        <v>0.39696870092589193</v>
      </c>
      <c r="M30" s="665">
        <f>('C-72'!M30/'C-71'!M30)*1000</f>
        <v>0.4316429112271547</v>
      </c>
      <c r="N30" s="665">
        <f>('C-72'!N30/'C-71'!N30)*1000</f>
        <v>0.44745849854221559</v>
      </c>
    </row>
    <row r="31" spans="1:14" ht="13" customHeight="1">
      <c r="A31" s="236" t="s">
        <v>101</v>
      </c>
      <c r="B31" s="849">
        <f>('C-72'!B31/'C-71'!B31)*1000</f>
        <v>4.7795736773652138</v>
      </c>
      <c r="C31" s="665">
        <f>('C-72'!C31/'C-71'!C31)*1000</f>
        <v>0.38282344569530674</v>
      </c>
      <c r="D31" s="665">
        <f>('C-72'!D31/'C-71'!D31)*1000</f>
        <v>0.35856967140501272</v>
      </c>
      <c r="E31" s="665">
        <f>('C-72'!E31/'C-71'!E31)*1000</f>
        <v>0.39637066291506345</v>
      </c>
      <c r="F31" s="665">
        <f>('C-72'!F31/'C-71'!F31)*1000</f>
        <v>0.43813074000033347</v>
      </c>
      <c r="G31" s="665">
        <f>('C-72'!G31/'C-71'!G31)*1000</f>
        <v>0.42192810210709164</v>
      </c>
      <c r="H31" s="665">
        <f>('C-72'!H31/'C-71'!H31)*1000</f>
        <v>0.41589446354128567</v>
      </c>
      <c r="I31" s="665">
        <f>('C-72'!I31/'C-71'!I31)*1000</f>
        <v>0.40415269769750661</v>
      </c>
      <c r="J31" s="665">
        <f>('C-72'!J31/'C-71'!J31)*1000</f>
        <v>0.36505545176292881</v>
      </c>
      <c r="K31" s="665">
        <f>('C-72'!K31/'C-71'!K31)*1000</f>
        <v>0.36648949987012208</v>
      </c>
      <c r="L31" s="665">
        <f>('C-72'!L31/'C-71'!L31)*1000</f>
        <v>0.37535608230890416</v>
      </c>
      <c r="M31" s="665">
        <f>('C-72'!M31/'C-71'!M31)*1000</f>
        <v>0.43427917803820837</v>
      </c>
      <c r="N31" s="665">
        <f>('C-72'!N31/'C-71'!N31)*1000</f>
        <v>0.42400540250660418</v>
      </c>
    </row>
    <row r="32" spans="1:14" ht="13" customHeight="1">
      <c r="A32" s="234" t="s">
        <v>44</v>
      </c>
      <c r="B32" s="849">
        <f>('C-72'!B32/'C-71'!B32)*1000</f>
        <v>3.7385679631979989</v>
      </c>
      <c r="C32" s="665">
        <f>('C-72'!C32/'C-71'!C32)*1000</f>
        <v>0.25936235154236398</v>
      </c>
      <c r="D32" s="665">
        <f>('C-72'!D32/'C-71'!D32)*1000</f>
        <v>0.25574521681989243</v>
      </c>
      <c r="E32" s="665">
        <f>('C-72'!E32/'C-71'!E32)*1000</f>
        <v>0.34501814701410682</v>
      </c>
      <c r="F32" s="665">
        <f>('C-72'!F32/'C-71'!F32)*1000</f>
        <v>0.34064770870679589</v>
      </c>
      <c r="G32" s="665">
        <f>('C-72'!G32/'C-71'!G32)*1000</f>
        <v>0.36438905327671511</v>
      </c>
      <c r="H32" s="665">
        <f>('C-72'!H32/'C-71'!H32)*1000</f>
        <v>0.37180399671502873</v>
      </c>
      <c r="I32" s="665">
        <f>('C-72'!I32/'C-71'!I32)*1000</f>
        <v>0.34192039904395716</v>
      </c>
      <c r="J32" s="665">
        <f>('C-72'!J32/'C-71'!J32)*1000</f>
        <v>0.31426663075721911</v>
      </c>
      <c r="K32" s="665">
        <f>('C-72'!K32/'C-71'!K32)*1000</f>
        <v>0.29561444542187965</v>
      </c>
      <c r="L32" s="665">
        <f>('C-72'!L32/'C-71'!L32)*1000</f>
        <v>0.26881774191946195</v>
      </c>
      <c r="M32" s="665">
        <f>('C-72'!M32/'C-71'!M32)*1000</f>
        <v>0.27009916799803957</v>
      </c>
      <c r="N32" s="665">
        <f>('C-72'!N32/'C-71'!N32)*1000</f>
        <v>0.27134731390471706</v>
      </c>
    </row>
    <row r="33" spans="1:14" ht="13" customHeight="1">
      <c r="A33" s="234" t="s">
        <v>45</v>
      </c>
      <c r="B33" s="849">
        <f>('C-72'!B33/'C-71'!B33)*1000</f>
        <v>4.7162666537930349</v>
      </c>
      <c r="C33" s="665">
        <f>('C-72'!C33/'C-71'!C33)*1000</f>
        <v>0.39526872305148719</v>
      </c>
      <c r="D33" s="665">
        <f>('C-72'!D33/'C-71'!D33)*1000</f>
        <v>0.40081284134100564</v>
      </c>
      <c r="E33" s="665">
        <f>('C-72'!E33/'C-71'!E33)*1000</f>
        <v>0.400425271314162</v>
      </c>
      <c r="F33" s="665">
        <f>('C-72'!F33/'C-71'!F33)*1000</f>
        <v>0.39374700576271271</v>
      </c>
      <c r="G33" s="665">
        <f>('C-72'!G33/'C-71'!G33)*1000</f>
        <v>0.39104791926493537</v>
      </c>
      <c r="H33" s="665">
        <f>('C-72'!H33/'C-71'!H33)*1000</f>
        <v>0.4056684934241484</v>
      </c>
      <c r="I33" s="665">
        <f>('C-72'!I33/'C-71'!I33)*1000</f>
        <v>0.38579051308343781</v>
      </c>
      <c r="J33" s="665">
        <f>('C-72'!J33/'C-71'!J33)*1000</f>
        <v>0.37332458627514564</v>
      </c>
      <c r="K33" s="665">
        <f>('C-72'!K33/'C-71'!K33)*1000</f>
        <v>0.3944186342554909</v>
      </c>
      <c r="L33" s="665">
        <f>('C-72'!L33/'C-71'!L33)*1000</f>
        <v>0.39961402050327399</v>
      </c>
      <c r="M33" s="665">
        <f>('C-72'!M33/'C-71'!M33)*1000</f>
        <v>0.39046114531941667</v>
      </c>
      <c r="N33" s="665">
        <f>('C-72'!N33/'C-71'!N33)*1000</f>
        <v>0.38681888279952326</v>
      </c>
    </row>
    <row r="34" spans="1:14" ht="13" customHeight="1">
      <c r="A34" s="184" t="s">
        <v>46</v>
      </c>
      <c r="B34" s="849">
        <f>('C-72'!B34/'C-71'!B34)*1000</f>
        <v>15.363895241480819</v>
      </c>
      <c r="C34" s="665">
        <f>('C-72'!C34/'C-71'!C34)*1000</f>
        <v>1.4022124255140731</v>
      </c>
      <c r="D34" s="665">
        <f>('C-72'!D34/'C-71'!D34)*1000</f>
        <v>1.3985411925305309</v>
      </c>
      <c r="E34" s="665">
        <f>('C-72'!E34/'C-71'!E34)*1000</f>
        <v>1.3168651093646415</v>
      </c>
      <c r="F34" s="665">
        <f>('C-72'!F34/'C-71'!F34)*1000</f>
        <v>1.3283111906966893</v>
      </c>
      <c r="G34" s="665">
        <f>('C-72'!G34/'C-71'!G34)*1000</f>
        <v>1.2470538295162823</v>
      </c>
      <c r="H34" s="665">
        <f>('C-72'!H34/'C-71'!H34)*1000</f>
        <v>1.2311522284151419</v>
      </c>
      <c r="I34" s="665">
        <f>('C-72'!I34/'C-71'!I34)*1000</f>
        <v>1.3073713125201325</v>
      </c>
      <c r="J34" s="665">
        <f>('C-72'!J34/'C-71'!J34)*1000</f>
        <v>1.1818016244770817</v>
      </c>
      <c r="K34" s="665">
        <f>('C-72'!K34/'C-71'!K34)*1000</f>
        <v>1.212150919344323</v>
      </c>
      <c r="L34" s="665">
        <f>('C-72'!L34/'C-71'!L34)*1000</f>
        <v>1.204743692137104</v>
      </c>
      <c r="M34" s="665">
        <f>('C-72'!M34/'C-71'!M34)*1000</f>
        <v>1.2654059157790747</v>
      </c>
      <c r="N34" s="665">
        <f>('C-72'!N34/'C-71'!N34)*1000</f>
        <v>1.3161679757979357</v>
      </c>
    </row>
    <row r="35" spans="1:14" ht="13" customHeight="1">
      <c r="A35" s="184" t="s">
        <v>47</v>
      </c>
      <c r="B35" s="849">
        <f>('C-72'!B35/'C-71'!B35)*1000</f>
        <v>13.459371059319068</v>
      </c>
      <c r="C35" s="665">
        <f>('C-72'!C35/'C-71'!C35)*1000</f>
        <v>1.1360442310040697</v>
      </c>
      <c r="D35" s="665">
        <f>('C-72'!D35/'C-71'!D35)*1000</f>
        <v>1.1247827775132679</v>
      </c>
      <c r="E35" s="665">
        <f>('C-72'!E35/'C-71'!E35)*1000</f>
        <v>1.0578529842851558</v>
      </c>
      <c r="F35" s="665">
        <f>('C-72'!F35/'C-71'!F35)*1000</f>
        <v>1.0123312449382302</v>
      </c>
      <c r="G35" s="665">
        <f>('C-72'!G35/'C-71'!G35)*1000</f>
        <v>1.0438709174359997</v>
      </c>
      <c r="H35" s="665">
        <f>('C-72'!H35/'C-71'!H35)*1000</f>
        <v>1.0050176725989328</v>
      </c>
      <c r="I35" s="665">
        <f>('C-72'!I35/'C-71'!I35)*1000</f>
        <v>1.0250410957451324</v>
      </c>
      <c r="J35" s="665">
        <f>('C-72'!J35/'C-71'!J35)*1000</f>
        <v>1.0371621085209857</v>
      </c>
      <c r="K35" s="665">
        <f>('C-72'!K35/'C-71'!K35)*1000</f>
        <v>1.4240284692096765</v>
      </c>
      <c r="L35" s="665">
        <f>('C-72'!L35/'C-71'!L35)*1000</f>
        <v>1.4092452339618076</v>
      </c>
      <c r="M35" s="665">
        <f>('C-72'!M35/'C-71'!M35)*1000</f>
        <v>1.2204080412958984</v>
      </c>
      <c r="N35" s="665">
        <f>('C-72'!N35/'C-71'!N35)*1000</f>
        <v>1.1141858575570254</v>
      </c>
    </row>
    <row r="36" spans="1:14" ht="13" customHeight="1">
      <c r="A36" s="184" t="s">
        <v>48</v>
      </c>
      <c r="B36" s="849">
        <f>('C-72'!B36/'C-71'!B36)*1000</f>
        <v>14.04659788275387</v>
      </c>
      <c r="C36" s="665">
        <f>('C-72'!C36/'C-71'!C36)*1000</f>
        <v>1.147142994476037</v>
      </c>
      <c r="D36" s="665">
        <f>('C-72'!D36/'C-71'!D36)*1000</f>
        <v>1.1442307513906913</v>
      </c>
      <c r="E36" s="665">
        <f>('C-72'!E36/'C-71'!E36)*1000</f>
        <v>1.1220839494768522</v>
      </c>
      <c r="F36" s="665">
        <f>('C-72'!F36/'C-71'!F36)*1000</f>
        <v>1.2200301267506855</v>
      </c>
      <c r="G36" s="665">
        <f>('C-72'!G36/'C-71'!G36)*1000</f>
        <v>1.160897269217112</v>
      </c>
      <c r="H36" s="665">
        <f>('C-72'!H36/'C-71'!H36)*1000</f>
        <v>1.16373366042546</v>
      </c>
      <c r="I36" s="665">
        <f>('C-72'!I36/'C-71'!I36)*1000</f>
        <v>1.203669582009991</v>
      </c>
      <c r="J36" s="665">
        <f>('C-72'!J36/'C-71'!J36)*1000</f>
        <v>1.21677700104315</v>
      </c>
      <c r="K36" s="665">
        <f>('C-72'!K36/'C-71'!K36)*1000</f>
        <v>1.2715019480911618</v>
      </c>
      <c r="L36" s="665">
        <f>('C-72'!L36/'C-71'!L36)*1000</f>
        <v>1.1942883462701417</v>
      </c>
      <c r="M36" s="665">
        <f>('C-72'!M36/'C-71'!M36)*1000</f>
        <v>1.1145540724578566</v>
      </c>
      <c r="N36" s="665">
        <f>('C-72'!N36/'C-71'!N36)*1000</f>
        <v>1.0891412935289193</v>
      </c>
    </row>
    <row r="37" spans="1:14" ht="13" customHeight="1" thickBot="1">
      <c r="A37" s="237" t="s">
        <v>49</v>
      </c>
      <c r="B37" s="850">
        <f>('C-72'!B37/'C-71'!B37)*1000</f>
        <v>16.744931039946298</v>
      </c>
      <c r="C37" s="666">
        <f>('C-72'!C37/'C-71'!C37)*1000</f>
        <v>1.4635835837651645</v>
      </c>
      <c r="D37" s="666">
        <f>('C-72'!D37/'C-71'!D37)*1000</f>
        <v>1.4603248497250287</v>
      </c>
      <c r="E37" s="666">
        <f>('C-72'!E37/'C-71'!E37)*1000</f>
        <v>1.4666653429764169</v>
      </c>
      <c r="F37" s="666">
        <f>('C-72'!F37/'C-71'!F37)*1000</f>
        <v>1.4850715582770688</v>
      </c>
      <c r="G37" s="666">
        <f>('C-72'!G37/'C-71'!G37)*1000</f>
        <v>1.4748082255401702</v>
      </c>
      <c r="H37" s="666">
        <f>('C-72'!H37/'C-71'!H37)*1000</f>
        <v>1.5436420402022804</v>
      </c>
      <c r="I37" s="666">
        <f>('C-72'!I37/'C-71'!I37)*1000</f>
        <v>1.4289454796898517</v>
      </c>
      <c r="J37" s="666">
        <f>('C-72'!J37/'C-71'!J37)*1000</f>
        <v>1.412791334236454</v>
      </c>
      <c r="K37" s="666">
        <f>('C-72'!K37/'C-71'!K37)*1000</f>
        <v>1.3113870781550458</v>
      </c>
      <c r="L37" s="666">
        <f>('C-72'!L37/'C-71'!L37)*1000</f>
        <v>1.1784246376100773</v>
      </c>
      <c r="M37" s="666">
        <f>('C-72'!M37/'C-71'!M37)*1000</f>
        <v>1.2499293548935348</v>
      </c>
      <c r="N37" s="666">
        <f>('C-72'!N37/'C-71'!N37)*1000</f>
        <v>1.2176754288029672</v>
      </c>
    </row>
    <row r="38" spans="1:14" ht="9" customHeight="1">
      <c r="A38" s="999" t="s">
        <v>538</v>
      </c>
      <c r="B38" s="1040"/>
      <c r="C38" s="1040"/>
      <c r="D38" s="1040"/>
      <c r="E38" s="1040"/>
      <c r="F38" s="376"/>
    </row>
    <row r="39" spans="1:14" ht="9" customHeight="1">
      <c r="A39" s="999" t="s">
        <v>367</v>
      </c>
      <c r="B39" s="1040"/>
      <c r="C39" s="1040"/>
      <c r="D39" s="1040"/>
      <c r="E39" s="1040"/>
      <c r="F39" s="376"/>
    </row>
    <row r="40" spans="1:14" ht="9" customHeight="1">
      <c r="A40" s="1001" t="s">
        <v>366</v>
      </c>
      <c r="B40" s="1040"/>
      <c r="C40" s="1040"/>
      <c r="D40" s="1040"/>
      <c r="E40" s="1040"/>
      <c r="F40" s="376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75">
    <tabColor theme="9" tint="0.59999389629810485"/>
  </sheetPr>
  <dimension ref="A4:Q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7" ht="13" customHeight="1">
      <c r="A4" s="367" t="s">
        <v>453</v>
      </c>
      <c r="B4" s="363"/>
    </row>
    <row r="5" spans="1:17" ht="13" customHeight="1">
      <c r="A5" s="371" t="s">
        <v>238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7" ht="5" customHeight="1" thickBot="1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7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239"/>
      <c r="P7" s="239"/>
      <c r="Q7" s="242"/>
    </row>
    <row r="8" spans="1:17" ht="15" customHeight="1">
      <c r="A8" s="807" t="s">
        <v>90</v>
      </c>
      <c r="B8" s="812">
        <f t="shared" ref="B8:B37" si="0">AVERAGE(C8:N8)</f>
        <v>932744.58550394361</v>
      </c>
      <c r="C8" s="812">
        <f>(C9+C10+C11+C12+C13+C17+C18+C19+C20+C21+C22+C23+C24+C25+C26+C27+C28+C29+C32+C33+C34+C35+C36+C37)</f>
        <v>908144.76</v>
      </c>
      <c r="D8" s="812">
        <f t="shared" ref="D8:N8" si="1">(D9+D10+D11+D12+D13+D17+D18+D19+D20+D21+D22+D23+D24+D25+D26+D27+D28+D29+D32+D33+D34+D35+D36+D37)</f>
        <v>947100.49</v>
      </c>
      <c r="E8" s="812">
        <f t="shared" si="1"/>
        <v>967875.94400000002</v>
      </c>
      <c r="F8" s="812">
        <f t="shared" si="1"/>
        <v>986337.36</v>
      </c>
      <c r="G8" s="812">
        <f t="shared" si="1"/>
        <v>987482.74500000011</v>
      </c>
      <c r="H8" s="812">
        <f t="shared" si="1"/>
        <v>968059.45500000007</v>
      </c>
      <c r="I8" s="812">
        <f t="shared" si="1"/>
        <v>931340.05499999993</v>
      </c>
      <c r="J8" s="812">
        <f t="shared" si="1"/>
        <v>916303.72</v>
      </c>
      <c r="K8" s="812">
        <f t="shared" si="1"/>
        <v>898487.96</v>
      </c>
      <c r="L8" s="812">
        <f t="shared" si="1"/>
        <v>885672.61704732198</v>
      </c>
      <c r="M8" s="812">
        <f t="shared" si="1"/>
        <v>898389.96</v>
      </c>
      <c r="N8" s="812">
        <f t="shared" si="1"/>
        <v>897739.96</v>
      </c>
      <c r="Q8" s="242"/>
    </row>
    <row r="9" spans="1:17" ht="13" customHeight="1">
      <c r="A9" s="234" t="s">
        <v>21</v>
      </c>
      <c r="B9" s="840">
        <f t="shared" si="0"/>
        <v>299.75</v>
      </c>
      <c r="C9" s="378">
        <f>+'[2]VAC-LE 04-01'!E1388</f>
        <v>324</v>
      </c>
      <c r="D9" s="378">
        <f>+'[2]VAC-LE 04-01'!F1388</f>
        <v>294</v>
      </c>
      <c r="E9" s="378">
        <f>+'[2]VAC-LE 04-01'!G1388</f>
        <v>284</v>
      </c>
      <c r="F9" s="378">
        <f>+'[2]VAC-LE 04-01'!H1388</f>
        <v>274</v>
      </c>
      <c r="G9" s="378">
        <f>+'[2]VAC-LE 04-01'!I1388</f>
        <v>302</v>
      </c>
      <c r="H9" s="378">
        <f>+'[2]VAC-LE 04-01'!J1388</f>
        <v>299</v>
      </c>
      <c r="I9" s="378">
        <f>+'[2]VAC-LE 04-01'!K1388</f>
        <v>283</v>
      </c>
      <c r="J9" s="378">
        <f>+'[2]VAC-LE 04-01'!L1388</f>
        <v>298</v>
      </c>
      <c r="K9" s="378">
        <f>+'[2]VAC-LE 04-01'!M1388</f>
        <v>312</v>
      </c>
      <c r="L9" s="378">
        <f>+'[2]VAC-LE 04-01'!N1388</f>
        <v>308</v>
      </c>
      <c r="M9" s="378">
        <f>+'[2]VAC-LE 04-01'!O1388</f>
        <v>305</v>
      </c>
      <c r="N9" s="378">
        <f>+'[2]VAC-LE 04-01'!P1388</f>
        <v>314</v>
      </c>
      <c r="Q9" s="242"/>
    </row>
    <row r="10" spans="1:17" ht="13" customHeight="1">
      <c r="A10" s="234" t="s">
        <v>22</v>
      </c>
      <c r="B10" s="840">
        <f t="shared" si="0"/>
        <v>24340.999753943499</v>
      </c>
      <c r="C10" s="378">
        <f>+'[2]VAC-LE 04-01'!E1391</f>
        <v>24782</v>
      </c>
      <c r="D10" s="378">
        <f>+'[2]VAC-LE 04-01'!F1391</f>
        <v>24751</v>
      </c>
      <c r="E10" s="378">
        <f>+'[2]VAC-LE 04-01'!G1391</f>
        <v>24751</v>
      </c>
      <c r="F10" s="378">
        <f>+'[2]VAC-LE 04-01'!H1391</f>
        <v>26820.2</v>
      </c>
      <c r="G10" s="378">
        <f>+'[2]VAC-LE 04-01'!I1391</f>
        <v>24751</v>
      </c>
      <c r="H10" s="378">
        <f>+'[2]VAC-LE 04-01'!J1391</f>
        <v>24751</v>
      </c>
      <c r="I10" s="378">
        <f>+'[2]VAC-LE 04-01'!K1391</f>
        <v>24751</v>
      </c>
      <c r="J10" s="378">
        <f>+'[2]VAC-LE 04-01'!L1391</f>
        <v>21751</v>
      </c>
      <c r="K10" s="378">
        <f>+'[2]VAC-LE 04-01'!M1391</f>
        <v>20672</v>
      </c>
      <c r="L10" s="378">
        <f>+'[2]VAC-LE 04-01'!N1391</f>
        <v>24750.797047322005</v>
      </c>
      <c r="M10" s="378">
        <f>+'[2]VAC-LE 04-01'!O1391</f>
        <v>24810</v>
      </c>
      <c r="N10" s="378">
        <f>+'[2]VAC-LE 04-01'!P1391</f>
        <v>24751</v>
      </c>
      <c r="Q10" s="242"/>
    </row>
    <row r="11" spans="1:17" ht="13" customHeight="1">
      <c r="A11" s="234" t="s">
        <v>23</v>
      </c>
      <c r="B11" s="840">
        <f t="shared" si="0"/>
        <v>18100.895333333334</v>
      </c>
      <c r="C11" s="378">
        <f>+'[2]VAC-LE 04-01'!E1394</f>
        <v>16213</v>
      </c>
      <c r="D11" s="378">
        <f>+'[2]VAC-LE 04-01'!F1394</f>
        <v>16043.92</v>
      </c>
      <c r="E11" s="378">
        <f>+'[2]VAC-LE 04-01'!G1394</f>
        <v>16904.223999999998</v>
      </c>
      <c r="F11" s="378">
        <f>+'[2]VAC-LE 04-01'!H1394</f>
        <v>17680.2</v>
      </c>
      <c r="G11" s="378">
        <f>+'[2]VAC-LE 04-01'!I1394</f>
        <v>17860.400000000001</v>
      </c>
      <c r="H11" s="378">
        <f>+'[2]VAC-LE 04-01'!J1394</f>
        <v>17930</v>
      </c>
      <c r="I11" s="378">
        <f>+'[2]VAC-LE 04-01'!K1394</f>
        <v>17506</v>
      </c>
      <c r="J11" s="378">
        <f>+'[2]VAC-LE 04-01'!L1394</f>
        <v>18327</v>
      </c>
      <c r="K11" s="378">
        <f>+'[2]VAC-LE 04-01'!M1394</f>
        <v>19060</v>
      </c>
      <c r="L11" s="378">
        <f>+'[2]VAC-LE 04-01'!N1394</f>
        <v>20374</v>
      </c>
      <c r="M11" s="378">
        <f>+'[2]VAC-LE 04-01'!O1394</f>
        <v>19642</v>
      </c>
      <c r="N11" s="378">
        <f>+'[2]VAC-LE 04-01'!P1394</f>
        <v>19670</v>
      </c>
      <c r="Q11" s="242"/>
    </row>
    <row r="12" spans="1:17" ht="13" customHeight="1">
      <c r="A12" s="184" t="s">
        <v>24</v>
      </c>
      <c r="B12" s="840">
        <f t="shared" si="0"/>
        <v>52129.25</v>
      </c>
      <c r="C12" s="378">
        <f>+'[2]VAC-LE 04-01'!E1397</f>
        <v>50165</v>
      </c>
      <c r="D12" s="378">
        <f>+'[2]VAC-LE 04-01'!F1397</f>
        <v>50165</v>
      </c>
      <c r="E12" s="378">
        <f>+'[2]VAC-LE 04-01'!G1397</f>
        <v>50165</v>
      </c>
      <c r="F12" s="378">
        <f>+'[2]VAC-LE 04-01'!H1397</f>
        <v>53808</v>
      </c>
      <c r="G12" s="378">
        <f>+'[2]VAC-LE 04-01'!I1397</f>
        <v>53808</v>
      </c>
      <c r="H12" s="378">
        <f>+'[2]VAC-LE 04-01'!J1397</f>
        <v>53808</v>
      </c>
      <c r="I12" s="378">
        <f>+'[2]VAC-LE 04-01'!K1397</f>
        <v>53440</v>
      </c>
      <c r="J12" s="378">
        <f>+'[2]VAC-LE 04-01'!L1397</f>
        <v>53440</v>
      </c>
      <c r="K12" s="378">
        <f>+'[2]VAC-LE 04-01'!M1397</f>
        <v>53440</v>
      </c>
      <c r="L12" s="378">
        <f>+'[2]VAC-LE 04-01'!N1397</f>
        <v>51104</v>
      </c>
      <c r="M12" s="378">
        <f>+'[2]VAC-LE 04-01'!O1397</f>
        <v>51104</v>
      </c>
      <c r="N12" s="378">
        <f>+'[2]VAC-LE 04-01'!P1397</f>
        <v>51104</v>
      </c>
      <c r="Q12" s="242"/>
    </row>
    <row r="13" spans="1:17" ht="13" customHeight="1">
      <c r="A13" s="184" t="s">
        <v>25</v>
      </c>
      <c r="B13" s="840">
        <f t="shared" si="0"/>
        <v>169643.54166666666</v>
      </c>
      <c r="C13" s="378">
        <f>+'[2]VAC-LE 04-01'!E1400</f>
        <v>163227</v>
      </c>
      <c r="D13" s="378">
        <f>+'[2]VAC-LE 04-01'!F1400</f>
        <v>167871</v>
      </c>
      <c r="E13" s="378">
        <f>+'[2]VAC-LE 04-01'!G1400</f>
        <v>167543</v>
      </c>
      <c r="F13" s="378">
        <f>+'[2]VAC-LE 04-01'!H1400</f>
        <v>167703</v>
      </c>
      <c r="G13" s="378">
        <f>+'[2]VAC-LE 04-01'!I1400</f>
        <v>171958</v>
      </c>
      <c r="H13" s="378">
        <f>+'[2]VAC-LE 04-01'!J1400</f>
        <v>171026.4</v>
      </c>
      <c r="I13" s="378">
        <f>+'[2]VAC-LE 04-01'!K1400</f>
        <v>170388</v>
      </c>
      <c r="J13" s="378">
        <f>+'[2]VAC-LE 04-01'!L1400</f>
        <v>170848</v>
      </c>
      <c r="K13" s="378">
        <f>+'[2]VAC-LE 04-01'!M1400</f>
        <v>171326</v>
      </c>
      <c r="L13" s="378">
        <f>+'[2]VAC-LE 04-01'!N1400</f>
        <v>164724.1</v>
      </c>
      <c r="M13" s="378">
        <f>+'[2]VAC-LE 04-01'!O1400</f>
        <v>173096</v>
      </c>
      <c r="N13" s="378">
        <f>+'[2]VAC-LE 04-01'!P1400</f>
        <v>176012</v>
      </c>
      <c r="Q13" s="242"/>
    </row>
    <row r="14" spans="1:17" ht="13" customHeight="1">
      <c r="A14" s="236" t="s">
        <v>97</v>
      </c>
      <c r="B14" s="840">
        <f t="shared" si="0"/>
        <v>100286.58333333333</v>
      </c>
      <c r="C14" s="378">
        <f>+'[2]VAC-LE 04-01'!E1403</f>
        <v>95639</v>
      </c>
      <c r="D14" s="378">
        <f>+'[2]VAC-LE 04-01'!F1403</f>
        <v>100266</v>
      </c>
      <c r="E14" s="378">
        <f>+'[2]VAC-LE 04-01'!G1403</f>
        <v>101509</v>
      </c>
      <c r="F14" s="378">
        <f>+'[2]VAC-LE 04-01'!H1403</f>
        <v>102148</v>
      </c>
      <c r="G14" s="378">
        <f>+'[2]VAC-LE 04-01'!I1403</f>
        <v>101648</v>
      </c>
      <c r="H14" s="378">
        <f>+'[2]VAC-LE 04-01'!J1403</f>
        <v>101170</v>
      </c>
      <c r="I14" s="378">
        <f>+'[2]VAC-LE 04-01'!K1403</f>
        <v>100779</v>
      </c>
      <c r="J14" s="378">
        <f>+'[2]VAC-LE 04-01'!L1403</f>
        <v>101097</v>
      </c>
      <c r="K14" s="378">
        <f>+'[2]VAC-LE 04-01'!M1403</f>
        <v>101580</v>
      </c>
      <c r="L14" s="378">
        <f>+'[2]VAC-LE 04-01'!N1403</f>
        <v>95848</v>
      </c>
      <c r="M14" s="378">
        <f>+'[2]VAC-LE 04-01'!O1403</f>
        <v>101421</v>
      </c>
      <c r="N14" s="378">
        <f>+'[2]VAC-LE 04-01'!P1403</f>
        <v>100334</v>
      </c>
      <c r="Q14" s="242"/>
    </row>
    <row r="15" spans="1:17" ht="13" customHeight="1">
      <c r="A15" s="236" t="s">
        <v>98</v>
      </c>
      <c r="B15" s="840">
        <f t="shared" si="0"/>
        <v>63450.375</v>
      </c>
      <c r="C15" s="378">
        <f>+'[2]VAC-LE 04-01'!E1406</f>
        <v>62898</v>
      </c>
      <c r="D15" s="378">
        <f>+'[2]VAC-LE 04-01'!F1406</f>
        <v>61845</v>
      </c>
      <c r="E15" s="378">
        <f>+'[2]VAC-LE 04-01'!G1406</f>
        <v>60324</v>
      </c>
      <c r="F15" s="378">
        <f>+'[2]VAC-LE 04-01'!H1406</f>
        <v>59678.400000000001</v>
      </c>
      <c r="G15" s="378">
        <f>+'[2]VAC-LE 04-01'!I1406</f>
        <v>64257</v>
      </c>
      <c r="H15" s="378">
        <f>+'[2]VAC-LE 04-01'!J1406</f>
        <v>63699</v>
      </c>
      <c r="I15" s="378">
        <f>+'[2]VAC-LE 04-01'!K1406</f>
        <v>63511</v>
      </c>
      <c r="J15" s="378">
        <f>+'[2]VAC-LE 04-01'!L1406</f>
        <v>63714</v>
      </c>
      <c r="K15" s="378">
        <f>+'[2]VAC-LE 04-01'!M1406</f>
        <v>63679</v>
      </c>
      <c r="L15" s="378">
        <f>+'[2]VAC-LE 04-01'!N1406</f>
        <v>62872.1</v>
      </c>
      <c r="M15" s="378">
        <f>+'[2]VAC-LE 04-01'!O1406</f>
        <v>65438</v>
      </c>
      <c r="N15" s="378">
        <f>+'[2]VAC-LE 04-01'!P1406</f>
        <v>69489</v>
      </c>
      <c r="Q15" s="242"/>
    </row>
    <row r="16" spans="1:17" ht="13" customHeight="1">
      <c r="A16" s="236" t="s">
        <v>99</v>
      </c>
      <c r="B16" s="840">
        <f t="shared" si="0"/>
        <v>5906.583333333333</v>
      </c>
      <c r="C16" s="378">
        <f>+'[2]VAC-LE 04-01'!E1409</f>
        <v>4690</v>
      </c>
      <c r="D16" s="378">
        <f>+'[2]VAC-LE 04-01'!F1409</f>
        <v>5760</v>
      </c>
      <c r="E16" s="378">
        <f>+'[2]VAC-LE 04-01'!G1409</f>
        <v>5710</v>
      </c>
      <c r="F16" s="378">
        <f>+'[2]VAC-LE 04-01'!H1409</f>
        <v>5876.6</v>
      </c>
      <c r="G16" s="378">
        <f>+'[2]VAC-LE 04-01'!I1409</f>
        <v>6053</v>
      </c>
      <c r="H16" s="378">
        <f>+'[2]VAC-LE 04-01'!J1409</f>
        <v>6157.4</v>
      </c>
      <c r="I16" s="378">
        <f>+'[2]VAC-LE 04-01'!K1409</f>
        <v>6098</v>
      </c>
      <c r="J16" s="378">
        <f>+'[2]VAC-LE 04-01'!L1409</f>
        <v>6037</v>
      </c>
      <c r="K16" s="378">
        <f>+'[2]VAC-LE 04-01'!M1409</f>
        <v>6067</v>
      </c>
      <c r="L16" s="378">
        <f>+'[2]VAC-LE 04-01'!N1409</f>
        <v>6004</v>
      </c>
      <c r="M16" s="378">
        <f>+'[2]VAC-LE 04-01'!O1409</f>
        <v>6237</v>
      </c>
      <c r="N16" s="378">
        <f>+'[2]VAC-LE 04-01'!P1409</f>
        <v>6189</v>
      </c>
      <c r="Q16" s="242"/>
    </row>
    <row r="17" spans="1:17" ht="13" customHeight="1">
      <c r="A17" s="234" t="s">
        <v>29</v>
      </c>
      <c r="B17" s="840">
        <f t="shared" si="0"/>
        <v>80864.333333333328</v>
      </c>
      <c r="C17" s="378">
        <f>+'[2]VAC-LE 04-01'!E1412</f>
        <v>81334</v>
      </c>
      <c r="D17" s="378">
        <f>+'[2]VAC-LE 04-01'!F1412</f>
        <v>81054</v>
      </c>
      <c r="E17" s="378">
        <f>+'[2]VAC-LE 04-01'!G1412</f>
        <v>81262</v>
      </c>
      <c r="F17" s="378">
        <f>+'[2]VAC-LE 04-01'!H1412</f>
        <v>80559</v>
      </c>
      <c r="G17" s="378">
        <f>+'[2]VAC-LE 04-01'!I1412</f>
        <v>81705</v>
      </c>
      <c r="H17" s="378">
        <f>+'[2]VAC-LE 04-01'!J1412</f>
        <v>81567</v>
      </c>
      <c r="I17" s="378">
        <f>+'[2]VAC-LE 04-01'!K1412</f>
        <v>81606</v>
      </c>
      <c r="J17" s="378">
        <f>+'[2]VAC-LE 04-01'!L1412</f>
        <v>81657</v>
      </c>
      <c r="K17" s="378">
        <f>+'[2]VAC-LE 04-01'!M1412</f>
        <v>79843</v>
      </c>
      <c r="L17" s="378">
        <f>+'[2]VAC-LE 04-01'!N1412</f>
        <v>79783</v>
      </c>
      <c r="M17" s="378">
        <f>+'[2]VAC-LE 04-01'!O1412</f>
        <v>80063</v>
      </c>
      <c r="N17" s="378">
        <f>+'[2]VAC-LE 04-01'!P1412</f>
        <v>79939</v>
      </c>
      <c r="Q17" s="242"/>
    </row>
    <row r="18" spans="1:17" ht="13" customHeight="1">
      <c r="A18" s="184" t="s">
        <v>30</v>
      </c>
      <c r="B18" s="840">
        <f t="shared" si="0"/>
        <v>16461.5</v>
      </c>
      <c r="C18" s="378">
        <f>+'[2]VAC-LE 04-01'!E1415</f>
        <v>16301</v>
      </c>
      <c r="D18" s="378">
        <f>+'[2]VAC-LE 04-01'!F1415</f>
        <v>16146</v>
      </c>
      <c r="E18" s="378">
        <f>+'[2]VAC-LE 04-01'!G1415</f>
        <v>16151</v>
      </c>
      <c r="F18" s="378">
        <f>+'[2]VAC-LE 04-01'!H1415</f>
        <v>16943</v>
      </c>
      <c r="G18" s="378">
        <f>+'[2]VAC-LE 04-01'!I1415</f>
        <v>16943</v>
      </c>
      <c r="H18" s="378">
        <f>+'[2]VAC-LE 04-01'!J1415</f>
        <v>16898</v>
      </c>
      <c r="I18" s="378">
        <f>+'[2]VAC-LE 04-01'!K1415</f>
        <v>16075</v>
      </c>
      <c r="J18" s="378">
        <f>+'[2]VAC-LE 04-01'!L1415</f>
        <v>16811</v>
      </c>
      <c r="K18" s="378">
        <f>+'[2]VAC-LE 04-01'!M1415</f>
        <v>15845</v>
      </c>
      <c r="L18" s="378">
        <f>+'[2]VAC-LE 04-01'!N1415</f>
        <v>16852</v>
      </c>
      <c r="M18" s="378">
        <f>+'[2]VAC-LE 04-01'!O1415</f>
        <v>15861</v>
      </c>
      <c r="N18" s="378">
        <f>+'[2]VAC-LE 04-01'!P1415</f>
        <v>16712</v>
      </c>
      <c r="Q18" s="242"/>
    </row>
    <row r="19" spans="1:17" ht="13" customHeight="1">
      <c r="A19" s="184" t="s">
        <v>31</v>
      </c>
      <c r="B19" s="840">
        <f t="shared" si="0"/>
        <v>74209.007083333316</v>
      </c>
      <c r="C19" s="378">
        <f>+'[2]VAC-LE 04-01'!E1418</f>
        <v>72749.959999999992</v>
      </c>
      <c r="D19" s="378">
        <f>+'[2]VAC-LE 04-01'!F1418</f>
        <v>74161.97</v>
      </c>
      <c r="E19" s="378">
        <f>+'[2]VAC-LE 04-01'!G1418</f>
        <v>75136.72</v>
      </c>
      <c r="F19" s="378">
        <f>+'[2]VAC-LE 04-01'!H1418</f>
        <v>76195.959999999992</v>
      </c>
      <c r="G19" s="378">
        <f>+'[2]VAC-LE 04-01'!I1418</f>
        <v>74112.044999999998</v>
      </c>
      <c r="H19" s="378">
        <f>+'[2]VAC-LE 04-01'!J1418</f>
        <v>74198.054999999993</v>
      </c>
      <c r="I19" s="378">
        <f>+'[2]VAC-LE 04-01'!K1418</f>
        <v>74275.054999999993</v>
      </c>
      <c r="J19" s="378">
        <f>+'[2]VAC-LE 04-01'!L1418</f>
        <v>75327.72</v>
      </c>
      <c r="K19" s="378">
        <f>+'[2]VAC-LE 04-01'!M1418</f>
        <v>73438.959999999992</v>
      </c>
      <c r="L19" s="378">
        <f>+'[2]VAC-LE 04-01'!N1418</f>
        <v>72809.72</v>
      </c>
      <c r="M19" s="378">
        <f>+'[2]VAC-LE 04-01'!O1418</f>
        <v>75924.959999999992</v>
      </c>
      <c r="N19" s="378">
        <f>+'[2]VAC-LE 04-01'!P1418</f>
        <v>72176.959999999992</v>
      </c>
      <c r="Q19" s="242"/>
    </row>
    <row r="20" spans="1:17" ht="13" customHeight="1">
      <c r="A20" s="234" t="s">
        <v>32</v>
      </c>
      <c r="B20" s="840">
        <f t="shared" si="0"/>
        <v>15390.083333333334</v>
      </c>
      <c r="C20" s="378">
        <f>+'[2]VAC-LE 04-01'!E1421</f>
        <v>15798</v>
      </c>
      <c r="D20" s="378">
        <f>+'[2]VAC-LE 04-01'!F1421</f>
        <v>15950</v>
      </c>
      <c r="E20" s="378">
        <f>+'[2]VAC-LE 04-01'!G1421</f>
        <v>15949</v>
      </c>
      <c r="F20" s="378">
        <f>+'[2]VAC-LE 04-01'!H1421</f>
        <v>15124</v>
      </c>
      <c r="G20" s="378">
        <f>+'[2]VAC-LE 04-01'!I1421</f>
        <v>15126</v>
      </c>
      <c r="H20" s="378">
        <f>+'[2]VAC-LE 04-01'!J1421</f>
        <v>15074</v>
      </c>
      <c r="I20" s="378">
        <f>+'[2]VAC-LE 04-01'!K1421</f>
        <v>15150</v>
      </c>
      <c r="J20" s="378">
        <f>+'[2]VAC-LE 04-01'!L1421</f>
        <v>15122</v>
      </c>
      <c r="K20" s="378">
        <f>+'[2]VAC-LE 04-01'!M1421</f>
        <v>15189</v>
      </c>
      <c r="L20" s="378">
        <f>+'[2]VAC-LE 04-01'!N1421</f>
        <v>15191</v>
      </c>
      <c r="M20" s="378">
        <f>+'[2]VAC-LE 04-01'!O1421</f>
        <v>15874</v>
      </c>
      <c r="N20" s="378">
        <f>+'[2]VAC-LE 04-01'!P1421</f>
        <v>15134</v>
      </c>
      <c r="Q20" s="242"/>
    </row>
    <row r="21" spans="1:17" ht="13" customHeight="1">
      <c r="A21" s="234" t="s">
        <v>33</v>
      </c>
      <c r="B21" s="840">
        <f t="shared" si="0"/>
        <v>39351.75</v>
      </c>
      <c r="C21" s="378">
        <f>+'[2]VAC-LE 04-01'!E1424</f>
        <v>41403</v>
      </c>
      <c r="D21" s="378">
        <f>+'[2]VAC-LE 04-01'!F1424</f>
        <v>41331</v>
      </c>
      <c r="E21" s="378">
        <f>+'[2]VAC-LE 04-01'!G1424</f>
        <v>41611</v>
      </c>
      <c r="F21" s="378">
        <f>+'[2]VAC-LE 04-01'!H1424</f>
        <v>41892</v>
      </c>
      <c r="G21" s="378">
        <f>+'[2]VAC-LE 04-01'!I1424</f>
        <v>40983</v>
      </c>
      <c r="H21" s="378">
        <f>+'[2]VAC-LE 04-01'!J1424</f>
        <v>40090</v>
      </c>
      <c r="I21" s="378">
        <f>+'[2]VAC-LE 04-01'!K1424</f>
        <v>38524</v>
      </c>
      <c r="J21" s="378">
        <f>+'[2]VAC-LE 04-01'!L1424</f>
        <v>37953</v>
      </c>
      <c r="K21" s="378">
        <f>+'[2]VAC-LE 04-01'!M1424</f>
        <v>37416</v>
      </c>
      <c r="L21" s="378">
        <f>+'[2]VAC-LE 04-01'!N1424</f>
        <v>36398</v>
      </c>
      <c r="M21" s="378">
        <f>+'[2]VAC-LE 04-01'!O1424</f>
        <v>37012</v>
      </c>
      <c r="N21" s="378">
        <f>+'[2]VAC-LE 04-01'!P1424</f>
        <v>37608</v>
      </c>
      <c r="Q21" s="242"/>
    </row>
    <row r="22" spans="1:17" ht="13" customHeight="1">
      <c r="A22" s="234" t="s">
        <v>34</v>
      </c>
      <c r="B22" s="840">
        <f t="shared" si="0"/>
        <v>30414.5</v>
      </c>
      <c r="C22" s="378">
        <f>+'[2]VAC-LE 04-01'!E1427</f>
        <v>30417</v>
      </c>
      <c r="D22" s="378">
        <f>+'[2]VAC-LE 04-01'!F1427</f>
        <v>30417</v>
      </c>
      <c r="E22" s="378">
        <f>+'[2]VAC-LE 04-01'!G1427</f>
        <v>30417</v>
      </c>
      <c r="F22" s="378">
        <f>+'[2]VAC-LE 04-01'!H1427</f>
        <v>30417</v>
      </c>
      <c r="G22" s="378">
        <f>+'[2]VAC-LE 04-01'!I1427</f>
        <v>30417</v>
      </c>
      <c r="H22" s="378">
        <f>+'[2]VAC-LE 04-01'!J1427</f>
        <v>30417</v>
      </c>
      <c r="I22" s="378">
        <f>+'[2]VAC-LE 04-01'!K1427</f>
        <v>30417</v>
      </c>
      <c r="J22" s="378">
        <f>+'[2]VAC-LE 04-01'!L1427</f>
        <v>30417</v>
      </c>
      <c r="K22" s="378">
        <f>+'[2]VAC-LE 04-01'!M1427</f>
        <v>30417</v>
      </c>
      <c r="L22" s="378">
        <f>+'[2]VAC-LE 04-01'!N1427</f>
        <v>30417</v>
      </c>
      <c r="M22" s="378">
        <f>+'[2]VAC-LE 04-01'!O1427</f>
        <v>30387</v>
      </c>
      <c r="N22" s="378">
        <f>+'[2]VAC-LE 04-01'!P1427</f>
        <v>30417</v>
      </c>
      <c r="Q22" s="242"/>
    </row>
    <row r="23" spans="1:17" ht="13" customHeight="1">
      <c r="A23" s="234" t="s">
        <v>35</v>
      </c>
      <c r="B23" s="840">
        <f t="shared" si="0"/>
        <v>41667.333333333336</v>
      </c>
      <c r="C23" s="378">
        <f>+'[2]VAC-LE 04-01'!E1430</f>
        <v>41316</v>
      </c>
      <c r="D23" s="378">
        <f>+'[2]VAC-LE 04-01'!F1430</f>
        <v>41409</v>
      </c>
      <c r="E23" s="378">
        <f>+'[2]VAC-LE 04-01'!G1430</f>
        <v>42035</v>
      </c>
      <c r="F23" s="378">
        <f>+'[2]VAC-LE 04-01'!H1430</f>
        <v>41922</v>
      </c>
      <c r="G23" s="378">
        <f>+'[2]VAC-LE 04-01'!I1430</f>
        <v>42197</v>
      </c>
      <c r="H23" s="378">
        <f>+'[2]VAC-LE 04-01'!J1430</f>
        <v>42231</v>
      </c>
      <c r="I23" s="378">
        <f>+'[2]VAC-LE 04-01'!K1430</f>
        <v>42361</v>
      </c>
      <c r="J23" s="378">
        <f>+'[2]VAC-LE 04-01'!L1430</f>
        <v>42222</v>
      </c>
      <c r="K23" s="378">
        <f>+'[2]VAC-LE 04-01'!M1430</f>
        <v>41731</v>
      </c>
      <c r="L23" s="378">
        <f>+'[2]VAC-LE 04-01'!N1430</f>
        <v>41327</v>
      </c>
      <c r="M23" s="378">
        <f>+'[2]VAC-LE 04-01'!O1430</f>
        <v>40548</v>
      </c>
      <c r="N23" s="378">
        <f>+'[2]VAC-LE 04-01'!P1430</f>
        <v>40709</v>
      </c>
      <c r="Q23" s="242"/>
    </row>
    <row r="24" spans="1:17" ht="13" customHeight="1">
      <c r="A24" s="234" t="s">
        <v>36</v>
      </c>
      <c r="B24" s="840">
        <f t="shared" si="0"/>
        <v>12360.925000000001</v>
      </c>
      <c r="C24" s="378">
        <f>+'[2]VAC-LE 04-01'!E1433</f>
        <v>11680.4</v>
      </c>
      <c r="D24" s="378">
        <f>+'[2]VAC-LE 04-01'!F1433</f>
        <v>12598.4</v>
      </c>
      <c r="E24" s="378">
        <f>+'[2]VAC-LE 04-01'!G1433</f>
        <v>12496</v>
      </c>
      <c r="F24" s="378">
        <f>+'[2]VAC-LE 04-01'!H1433</f>
        <v>13680</v>
      </c>
      <c r="G24" s="378">
        <f>+'[2]VAC-LE 04-01'!I1433</f>
        <v>13347.3</v>
      </c>
      <c r="H24" s="378">
        <f>+'[2]VAC-LE 04-01'!J1433</f>
        <v>12760</v>
      </c>
      <c r="I24" s="378">
        <f>+'[2]VAC-LE 04-01'!K1433</f>
        <v>11672</v>
      </c>
      <c r="J24" s="378">
        <f>+'[2]VAC-LE 04-01'!L1433</f>
        <v>12078</v>
      </c>
      <c r="K24" s="378">
        <f>+'[2]VAC-LE 04-01'!M1433</f>
        <v>12123</v>
      </c>
      <c r="L24" s="378">
        <f>+'[2]VAC-LE 04-01'!N1433</f>
        <v>12094</v>
      </c>
      <c r="M24" s="378">
        <f>+'[2]VAC-LE 04-01'!O1433</f>
        <v>11860</v>
      </c>
      <c r="N24" s="378">
        <f>+'[2]VAC-LE 04-01'!P1433</f>
        <v>11942</v>
      </c>
      <c r="Q24" s="242"/>
    </row>
    <row r="25" spans="1:17" ht="13" customHeight="1">
      <c r="A25" s="184" t="s">
        <v>37</v>
      </c>
      <c r="B25" s="840">
        <f t="shared" si="0"/>
        <v>75901.333333333328</v>
      </c>
      <c r="C25" s="378">
        <f>+'[2]VAC-LE 04-01'!E1436</f>
        <v>75607</v>
      </c>
      <c r="D25" s="378">
        <f>+'[2]VAC-LE 04-01'!F1436</f>
        <v>75658</v>
      </c>
      <c r="E25" s="378">
        <f>+'[2]VAC-LE 04-01'!G1436</f>
        <v>75727</v>
      </c>
      <c r="F25" s="378">
        <f>+'[2]VAC-LE 04-01'!H1436</f>
        <v>75747</v>
      </c>
      <c r="G25" s="378">
        <f>+'[2]VAC-LE 04-01'!I1436</f>
        <v>75915</v>
      </c>
      <c r="H25" s="378">
        <f>+'[2]VAC-LE 04-01'!J1436</f>
        <v>75996</v>
      </c>
      <c r="I25" s="378">
        <f>+'[2]VAC-LE 04-01'!K1436</f>
        <v>76054</v>
      </c>
      <c r="J25" s="378">
        <f>+'[2]VAC-LE 04-01'!L1436</f>
        <v>76118</v>
      </c>
      <c r="K25" s="378">
        <f>+'[2]VAC-LE 04-01'!M1436</f>
        <v>76062</v>
      </c>
      <c r="L25" s="378">
        <f>+'[2]VAC-LE 04-01'!N1436</f>
        <v>75994</v>
      </c>
      <c r="M25" s="378">
        <f>+'[2]VAC-LE 04-01'!O1436</f>
        <v>75965</v>
      </c>
      <c r="N25" s="378">
        <f>+'[2]VAC-LE 04-01'!P1436</f>
        <v>75973</v>
      </c>
      <c r="Q25" s="242"/>
    </row>
    <row r="26" spans="1:17" ht="13" customHeight="1">
      <c r="A26" s="234" t="s">
        <v>38</v>
      </c>
      <c r="B26" s="840">
        <f t="shared" si="0"/>
        <v>5738.416666666667</v>
      </c>
      <c r="C26" s="378">
        <f>+'[2]VAC-LE 04-01'!E1439</f>
        <v>5715</v>
      </c>
      <c r="D26" s="378">
        <f>+'[2]VAC-LE 04-01'!F1439</f>
        <v>5702</v>
      </c>
      <c r="E26" s="378">
        <f>+'[2]VAC-LE 04-01'!G1439</f>
        <v>5762</v>
      </c>
      <c r="F26" s="378">
        <f>+'[2]VAC-LE 04-01'!H1439</f>
        <v>5771</v>
      </c>
      <c r="G26" s="378">
        <f>+'[2]VAC-LE 04-01'!I1439</f>
        <v>5758</v>
      </c>
      <c r="H26" s="378">
        <f>+'[2]VAC-LE 04-01'!J1439</f>
        <v>5925</v>
      </c>
      <c r="I26" s="378">
        <f>+'[2]VAC-LE 04-01'!K1439</f>
        <v>5705</v>
      </c>
      <c r="J26" s="378">
        <f>+'[2]VAC-LE 04-01'!L1439</f>
        <v>5720</v>
      </c>
      <c r="K26" s="378">
        <f>+'[2]VAC-LE 04-01'!M1439</f>
        <v>5678</v>
      </c>
      <c r="L26" s="378">
        <f>+'[2]VAC-LE 04-01'!N1439</f>
        <v>5654</v>
      </c>
      <c r="M26" s="378">
        <f>+'[2]VAC-LE 04-01'!O1439</f>
        <v>5684</v>
      </c>
      <c r="N26" s="378">
        <f>+'[2]VAC-LE 04-01'!P1439</f>
        <v>5787</v>
      </c>
      <c r="Q26" s="242"/>
    </row>
    <row r="27" spans="1:17" ht="13" customHeight="1">
      <c r="A27" s="234" t="s">
        <v>39</v>
      </c>
      <c r="B27" s="840">
        <f t="shared" si="0"/>
        <v>5450.583333333333</v>
      </c>
      <c r="C27" s="378">
        <f>+'[2]VAC-LE 04-01'!E1442</f>
        <v>5446</v>
      </c>
      <c r="D27" s="378">
        <f>+'[2]VAC-LE 04-01'!F1442</f>
        <v>5451</v>
      </c>
      <c r="E27" s="378">
        <f>+'[2]VAC-LE 04-01'!G1442</f>
        <v>5451</v>
      </c>
      <c r="F27" s="378">
        <f>+'[2]VAC-LE 04-01'!H1442</f>
        <v>5451</v>
      </c>
      <c r="G27" s="378">
        <f>+'[2]VAC-LE 04-01'!I1442</f>
        <v>5451</v>
      </c>
      <c r="H27" s="378">
        <f>+'[2]VAC-LE 04-01'!J1442</f>
        <v>5451</v>
      </c>
      <c r="I27" s="378">
        <f>+'[2]VAC-LE 04-01'!K1442</f>
        <v>5451</v>
      </c>
      <c r="J27" s="378">
        <f>+'[2]VAC-LE 04-01'!L1442</f>
        <v>5451</v>
      </c>
      <c r="K27" s="378">
        <f>+'[2]VAC-LE 04-01'!M1442</f>
        <v>5451</v>
      </c>
      <c r="L27" s="378">
        <f>+'[2]VAC-LE 04-01'!N1442</f>
        <v>5451</v>
      </c>
      <c r="M27" s="378">
        <f>+'[2]VAC-LE 04-01'!O1442</f>
        <v>5451</v>
      </c>
      <c r="N27" s="378">
        <f>+'[2]VAC-LE 04-01'!P1442</f>
        <v>5451</v>
      </c>
      <c r="Q27" s="242"/>
    </row>
    <row r="28" spans="1:17" ht="13" customHeight="1">
      <c r="A28" s="234" t="s">
        <v>40</v>
      </c>
      <c r="B28" s="840">
        <f t="shared" si="0"/>
        <v>31394.5</v>
      </c>
      <c r="C28" s="378">
        <f>+'[2]VAC-LE 04-01'!E1445</f>
        <v>15676</v>
      </c>
      <c r="D28" s="378">
        <f>+'[2]VAC-LE 04-01'!F1445</f>
        <v>27050</v>
      </c>
      <c r="E28" s="378">
        <f>+'[2]VAC-LE 04-01'!G1445</f>
        <v>45455</v>
      </c>
      <c r="F28" s="378">
        <f>+'[2]VAC-LE 04-01'!H1445</f>
        <v>55290</v>
      </c>
      <c r="G28" s="378">
        <f>+'[2]VAC-LE 04-01'!I1445</f>
        <v>63853</v>
      </c>
      <c r="H28" s="378">
        <f>+'[2]VAC-LE 04-01'!J1445</f>
        <v>50850</v>
      </c>
      <c r="I28" s="378">
        <f>+'[2]VAC-LE 04-01'!K1445</f>
        <v>33550</v>
      </c>
      <c r="J28" s="378">
        <f>+'[2]VAC-LE 04-01'!L1445</f>
        <v>26950</v>
      </c>
      <c r="K28" s="378">
        <f>+'[2]VAC-LE 04-01'!M1445</f>
        <v>20550</v>
      </c>
      <c r="L28" s="378">
        <f>+'[2]VAC-LE 04-01'!N1445</f>
        <v>14780</v>
      </c>
      <c r="M28" s="378">
        <f>+'[2]VAC-LE 04-01'!O1445</f>
        <v>11750</v>
      </c>
      <c r="N28" s="378">
        <f>+'[2]VAC-LE 04-01'!P1445</f>
        <v>10980</v>
      </c>
      <c r="Q28" s="242"/>
    </row>
    <row r="29" spans="1:17" ht="13" customHeight="1">
      <c r="A29" s="184" t="s">
        <v>41</v>
      </c>
      <c r="B29" s="840">
        <f t="shared" si="0"/>
        <v>30696.883333333331</v>
      </c>
      <c r="C29" s="378">
        <f>+'[2]VAC-LE 04-01'!E1448</f>
        <v>30830.400000000001</v>
      </c>
      <c r="D29" s="378">
        <f>+'[2]VAC-LE 04-01'!F1448</f>
        <v>30940.2</v>
      </c>
      <c r="E29" s="378">
        <f>+'[2]VAC-LE 04-01'!G1448</f>
        <v>31030</v>
      </c>
      <c r="F29" s="378">
        <f>+'[2]VAC-LE 04-01'!H1448</f>
        <v>32670</v>
      </c>
      <c r="G29" s="378">
        <f>+'[2]VAC-LE 04-01'!I1448</f>
        <v>32566</v>
      </c>
      <c r="H29" s="378">
        <f>+'[2]VAC-LE 04-01'!J1448</f>
        <v>32457</v>
      </c>
      <c r="I29" s="378">
        <f>+'[2]VAC-LE 04-01'!K1448</f>
        <v>32137</v>
      </c>
      <c r="J29" s="378">
        <f>+'[2]VAC-LE 04-01'!L1448</f>
        <v>30197</v>
      </c>
      <c r="K29" s="378">
        <f>+'[2]VAC-LE 04-01'!M1448</f>
        <v>29802</v>
      </c>
      <c r="L29" s="378">
        <f>+'[2]VAC-LE 04-01'!N1448</f>
        <v>28388</v>
      </c>
      <c r="M29" s="378">
        <f>+'[2]VAC-LE 04-01'!O1448</f>
        <v>28802</v>
      </c>
      <c r="N29" s="378">
        <f>+'[2]VAC-LE 04-01'!P1448</f>
        <v>28543</v>
      </c>
      <c r="Q29" s="242"/>
    </row>
    <row r="30" spans="1:17" ht="13" customHeight="1">
      <c r="A30" s="236" t="s">
        <v>100</v>
      </c>
      <c r="B30" s="840">
        <f t="shared" si="0"/>
        <v>19190.083333333332</v>
      </c>
      <c r="C30" s="378">
        <f>+'[2]VAC-LE 04-01'!E1451</f>
        <v>19050</v>
      </c>
      <c r="D30" s="378">
        <f>+'[2]VAC-LE 04-01'!F1451</f>
        <v>19130</v>
      </c>
      <c r="E30" s="378">
        <f>+'[2]VAC-LE 04-01'!G1451</f>
        <v>19170</v>
      </c>
      <c r="F30" s="378">
        <f>+'[2]VAC-LE 04-01'!H1451</f>
        <v>20690</v>
      </c>
      <c r="G30" s="378">
        <f>+'[2]VAC-LE 04-01'!I1451</f>
        <v>20436</v>
      </c>
      <c r="H30" s="378">
        <f>+'[2]VAC-LE 04-01'!J1451</f>
        <v>20367</v>
      </c>
      <c r="I30" s="378">
        <f>+'[2]VAC-LE 04-01'!K1451</f>
        <v>20267</v>
      </c>
      <c r="J30" s="378">
        <f>+'[2]VAC-LE 04-01'!L1451</f>
        <v>19437</v>
      </c>
      <c r="K30" s="378">
        <f>+'[2]VAC-LE 04-01'!M1451</f>
        <v>18934</v>
      </c>
      <c r="L30" s="378">
        <f>+'[2]VAC-LE 04-01'!N1451</f>
        <v>18020</v>
      </c>
      <c r="M30" s="378">
        <f>+'[2]VAC-LE 04-01'!O1451</f>
        <v>17534</v>
      </c>
      <c r="N30" s="378">
        <f>+'[2]VAC-LE 04-01'!P1451</f>
        <v>17246</v>
      </c>
      <c r="Q30" s="242"/>
    </row>
    <row r="31" spans="1:17" ht="13" customHeight="1">
      <c r="A31" s="236" t="s">
        <v>101</v>
      </c>
      <c r="B31" s="840">
        <f t="shared" si="0"/>
        <v>11506.800000000001</v>
      </c>
      <c r="C31" s="378">
        <f>+'[2]VAC-LE 04-01'!E1454</f>
        <v>11780.4</v>
      </c>
      <c r="D31" s="378">
        <f>+'[2]VAC-LE 04-01'!F1454</f>
        <v>11810.2</v>
      </c>
      <c r="E31" s="378">
        <f>+'[2]VAC-LE 04-01'!G1454</f>
        <v>11860</v>
      </c>
      <c r="F31" s="378">
        <f>+'[2]VAC-LE 04-01'!H1454</f>
        <v>11980</v>
      </c>
      <c r="G31" s="378">
        <f>+'[2]VAC-LE 04-01'!I1454</f>
        <v>12130</v>
      </c>
      <c r="H31" s="378">
        <f>+'[2]VAC-LE 04-01'!J1454</f>
        <v>12090</v>
      </c>
      <c r="I31" s="378">
        <f>+'[2]VAC-LE 04-01'!K1454</f>
        <v>11870</v>
      </c>
      <c r="J31" s="378">
        <f>+'[2]VAC-LE 04-01'!L1454</f>
        <v>10760</v>
      </c>
      <c r="K31" s="378">
        <f>+'[2]VAC-LE 04-01'!M1454</f>
        <v>10868</v>
      </c>
      <c r="L31" s="378">
        <f>+'[2]VAC-LE 04-01'!N1454</f>
        <v>10368</v>
      </c>
      <c r="M31" s="378">
        <f>+'[2]VAC-LE 04-01'!O1454</f>
        <v>11268</v>
      </c>
      <c r="N31" s="378">
        <f>+'[2]VAC-LE 04-01'!P1454</f>
        <v>11297</v>
      </c>
      <c r="Q31" s="242"/>
    </row>
    <row r="32" spans="1:17" ht="13" customHeight="1">
      <c r="A32" s="234" t="s">
        <v>44</v>
      </c>
      <c r="B32" s="840">
        <f t="shared" si="0"/>
        <v>83162</v>
      </c>
      <c r="C32" s="378">
        <f>+'[2]VAC-LE 04-01'!E1457</f>
        <v>83162</v>
      </c>
      <c r="D32" s="378">
        <f>+'[2]VAC-LE 04-01'!F1457</f>
        <v>83162</v>
      </c>
      <c r="E32" s="378">
        <f>+'[2]VAC-LE 04-01'!G1457</f>
        <v>83162</v>
      </c>
      <c r="F32" s="378">
        <f>+'[2]VAC-LE 04-01'!H1457</f>
        <v>83162</v>
      </c>
      <c r="G32" s="378">
        <f>+'[2]VAC-LE 04-01'!I1457</f>
        <v>83162</v>
      </c>
      <c r="H32" s="378">
        <f>+'[2]VAC-LE 04-01'!J1457</f>
        <v>83162</v>
      </c>
      <c r="I32" s="378">
        <f>+'[2]VAC-LE 04-01'!K1457</f>
        <v>83162</v>
      </c>
      <c r="J32" s="378">
        <f>+'[2]VAC-LE 04-01'!L1457</f>
        <v>83162</v>
      </c>
      <c r="K32" s="378">
        <f>+'[2]VAC-LE 04-01'!M1457</f>
        <v>83162</v>
      </c>
      <c r="L32" s="378">
        <f>+'[2]VAC-LE 04-01'!N1457</f>
        <v>83162</v>
      </c>
      <c r="M32" s="378">
        <f>+'[2]VAC-LE 04-01'!O1457</f>
        <v>83162</v>
      </c>
      <c r="N32" s="378">
        <f>+'[2]VAC-LE 04-01'!P1457</f>
        <v>83162</v>
      </c>
      <c r="Q32" s="242"/>
    </row>
    <row r="33" spans="1:17" ht="13" customHeight="1">
      <c r="A33" s="234" t="s">
        <v>45</v>
      </c>
      <c r="B33" s="840">
        <f t="shared" si="0"/>
        <v>98942.083333333328</v>
      </c>
      <c r="C33" s="378">
        <f>+'[2]VAC-LE 04-01'!E1460</f>
        <v>100140</v>
      </c>
      <c r="D33" s="378">
        <f>+'[2]VAC-LE 04-01'!F1460</f>
        <v>120700</v>
      </c>
      <c r="E33" s="378">
        <f>+'[2]VAC-LE 04-01'!G1460</f>
        <v>120330</v>
      </c>
      <c r="F33" s="378">
        <f>+'[2]VAC-LE 04-01'!H1460</f>
        <v>119170</v>
      </c>
      <c r="G33" s="378">
        <f>+'[2]VAC-LE 04-01'!I1460</f>
        <v>111140</v>
      </c>
      <c r="H33" s="378">
        <f>+'[2]VAC-LE 04-01'!J1460</f>
        <v>106700</v>
      </c>
      <c r="I33" s="378">
        <f>+'[2]VAC-LE 04-01'!K1460</f>
        <v>92350</v>
      </c>
      <c r="J33" s="378">
        <f>+'[2]VAC-LE 04-01'!L1460</f>
        <v>85895</v>
      </c>
      <c r="K33" s="378">
        <f>+'[2]VAC-LE 04-01'!M1460</f>
        <v>80475</v>
      </c>
      <c r="L33" s="378">
        <f>+'[2]VAC-LE 04-01'!N1460</f>
        <v>79700</v>
      </c>
      <c r="M33" s="378">
        <f>+'[2]VAC-LE 04-01'!O1460</f>
        <v>85365</v>
      </c>
      <c r="N33" s="378">
        <f>+'[2]VAC-LE 04-01'!P1460</f>
        <v>85340</v>
      </c>
      <c r="Q33" s="242"/>
    </row>
    <row r="34" spans="1:17" ht="13" customHeight="1">
      <c r="A34" s="184" t="s">
        <v>46</v>
      </c>
      <c r="B34" s="840">
        <f t="shared" si="0"/>
        <v>20316.416666666668</v>
      </c>
      <c r="C34" s="378">
        <f>+'[2]VAC-LE 04-01'!E1463</f>
        <v>20179</v>
      </c>
      <c r="D34" s="378">
        <f>+'[2]VAC-LE 04-01'!F1463</f>
        <v>20215</v>
      </c>
      <c r="E34" s="378">
        <f>+'[2]VAC-LE 04-01'!G1463</f>
        <v>20161</v>
      </c>
      <c r="F34" s="378">
        <f>+'[2]VAC-LE 04-01'!H1463</f>
        <v>20116</v>
      </c>
      <c r="G34" s="378">
        <f>+'[2]VAC-LE 04-01'!I1463</f>
        <v>20195</v>
      </c>
      <c r="H34" s="378">
        <f>+'[2]VAC-LE 04-01'!J1463</f>
        <v>20366</v>
      </c>
      <c r="I34" s="378">
        <f>+'[2]VAC-LE 04-01'!K1463</f>
        <v>20526</v>
      </c>
      <c r="J34" s="378">
        <f>+'[2]VAC-LE 04-01'!L1463</f>
        <v>20543</v>
      </c>
      <c r="K34" s="378">
        <f>+'[2]VAC-LE 04-01'!M1463</f>
        <v>20473</v>
      </c>
      <c r="L34" s="378">
        <f>+'[2]VAC-LE 04-01'!N1463</f>
        <v>20259</v>
      </c>
      <c r="M34" s="378">
        <f>+'[2]VAC-LE 04-01'!O1463</f>
        <v>20259</v>
      </c>
      <c r="N34" s="378">
        <f>+'[2]VAC-LE 04-01'!P1463</f>
        <v>20505</v>
      </c>
      <c r="Q34" s="242"/>
    </row>
    <row r="35" spans="1:17" ht="13" customHeight="1">
      <c r="A35" s="184" t="s">
        <v>47</v>
      </c>
      <c r="B35" s="840">
        <f t="shared" si="0"/>
        <v>1216.5</v>
      </c>
      <c r="C35" s="378">
        <f>+'[2]VAC-LE 04-01'!E1466</f>
        <v>1239</v>
      </c>
      <c r="D35" s="378">
        <f>+'[2]VAC-LE 04-01'!F1466</f>
        <v>1242</v>
      </c>
      <c r="E35" s="378">
        <f>+'[2]VAC-LE 04-01'!G1466</f>
        <v>1223</v>
      </c>
      <c r="F35" s="378">
        <f>+'[2]VAC-LE 04-01'!H1466</f>
        <v>1190</v>
      </c>
      <c r="G35" s="378">
        <f>+'[2]VAC-LE 04-01'!I1466</f>
        <v>1204</v>
      </c>
      <c r="H35" s="378">
        <f>+'[2]VAC-LE 04-01'!J1466</f>
        <v>1241</v>
      </c>
      <c r="I35" s="378">
        <f>+'[2]VAC-LE 04-01'!K1466</f>
        <v>1213</v>
      </c>
      <c r="J35" s="378">
        <f>+'[2]VAC-LE 04-01'!L1466</f>
        <v>1216</v>
      </c>
      <c r="K35" s="378">
        <f>+'[2]VAC-LE 04-01'!M1466</f>
        <v>1208</v>
      </c>
      <c r="L35" s="378">
        <f>+'[2]VAC-LE 04-01'!N1466</f>
        <v>1218</v>
      </c>
      <c r="M35" s="378">
        <f>+'[2]VAC-LE 04-01'!O1466</f>
        <v>1217</v>
      </c>
      <c r="N35" s="378">
        <f>+'[2]VAC-LE 04-01'!P1466</f>
        <v>1187</v>
      </c>
      <c r="Q35" s="242"/>
    </row>
    <row r="36" spans="1:17" ht="13" customHeight="1">
      <c r="A36" s="184" t="s">
        <v>48</v>
      </c>
      <c r="B36" s="840">
        <f t="shared" si="0"/>
        <v>3692.4166666666665</v>
      </c>
      <c r="C36" s="378">
        <f>+'[2]VAC-LE 04-01'!E1469</f>
        <v>3486</v>
      </c>
      <c r="D36" s="378">
        <f>+'[2]VAC-LE 04-01'!F1469</f>
        <v>3786</v>
      </c>
      <c r="E36" s="378">
        <f>+'[2]VAC-LE 04-01'!G1469</f>
        <v>3881</v>
      </c>
      <c r="F36" s="378">
        <f>+'[2]VAC-LE 04-01'!H1469</f>
        <v>3805</v>
      </c>
      <c r="G36" s="378">
        <f>+'[2]VAC-LE 04-01'!I1469</f>
        <v>3655</v>
      </c>
      <c r="H36" s="378">
        <f>+'[2]VAC-LE 04-01'!J1469</f>
        <v>3855</v>
      </c>
      <c r="I36" s="378">
        <f>+'[2]VAC-LE 04-01'!K1469</f>
        <v>3804</v>
      </c>
      <c r="J36" s="378">
        <f>+'[2]VAC-LE 04-01'!L1469</f>
        <v>3768</v>
      </c>
      <c r="K36" s="378">
        <f>+'[2]VAC-LE 04-01'!M1469</f>
        <v>3768</v>
      </c>
      <c r="L36" s="378">
        <f>+'[2]VAC-LE 04-01'!N1469</f>
        <v>3896</v>
      </c>
      <c r="M36" s="378">
        <f>+'[2]VAC-LE 04-01'!O1469</f>
        <v>3351</v>
      </c>
      <c r="N36" s="378">
        <f>+'[2]VAC-LE 04-01'!P1469</f>
        <v>3254</v>
      </c>
      <c r="Q36" s="242"/>
    </row>
    <row r="37" spans="1:17" ht="13" customHeight="1" thickBot="1">
      <c r="A37" s="237" t="s">
        <v>49</v>
      </c>
      <c r="B37" s="848">
        <f t="shared" si="0"/>
        <v>999.58333333333337</v>
      </c>
      <c r="C37" s="379">
        <f>+'[2]VAC-LE 04-01'!E1472</f>
        <v>954</v>
      </c>
      <c r="D37" s="379">
        <f>+'[2]VAC-LE 04-01'!F1472</f>
        <v>1002</v>
      </c>
      <c r="E37" s="379">
        <f>+'[2]VAC-LE 04-01'!G1472</f>
        <v>989</v>
      </c>
      <c r="F37" s="379">
        <f>+'[2]VAC-LE 04-01'!H1472</f>
        <v>947</v>
      </c>
      <c r="G37" s="379">
        <f>+'[2]VAC-LE 04-01'!I1472</f>
        <v>1074</v>
      </c>
      <c r="H37" s="379">
        <f>+'[2]VAC-LE 04-01'!J1472</f>
        <v>1007</v>
      </c>
      <c r="I37" s="379">
        <f>+'[2]VAC-LE 04-01'!K1472</f>
        <v>940</v>
      </c>
      <c r="J37" s="379">
        <f>+'[2]VAC-LE 04-01'!L1472</f>
        <v>1032</v>
      </c>
      <c r="K37" s="379">
        <f>+'[2]VAC-LE 04-01'!M1472</f>
        <v>1046</v>
      </c>
      <c r="L37" s="379">
        <f>+'[2]VAC-LE 04-01'!N1472</f>
        <v>1038</v>
      </c>
      <c r="M37" s="379">
        <f>+'[2]VAC-LE 04-01'!O1472</f>
        <v>897</v>
      </c>
      <c r="N37" s="379">
        <f>+'[2]VAC-LE 04-01'!P1472</f>
        <v>1069</v>
      </c>
      <c r="Q37" s="242"/>
    </row>
    <row r="38" spans="1:17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7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7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7" ht="13" customHeight="1">
      <c r="A41" s="12"/>
    </row>
    <row r="42" spans="1:17" ht="13" customHeight="1">
      <c r="A42" s="114"/>
    </row>
    <row r="43" spans="1:17" ht="13" customHeight="1">
      <c r="A43" s="158"/>
    </row>
    <row r="44" spans="1:17" ht="13" customHeight="1">
      <c r="A44" s="30"/>
    </row>
    <row r="45" spans="1:17" ht="13" customHeight="1">
      <c r="A45" s="57"/>
    </row>
    <row r="46" spans="1:17" ht="13" customHeight="1">
      <c r="A46" s="30"/>
    </row>
    <row r="47" spans="1:17" ht="13" customHeight="1">
      <c r="A47" s="114"/>
    </row>
    <row r="48" spans="1:17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76">
    <tabColor theme="9" tint="0.59999389629810485"/>
  </sheetPr>
  <dimension ref="A4:N5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454</v>
      </c>
      <c r="B4" s="363"/>
    </row>
    <row r="5" spans="1:14" ht="13" customHeight="1">
      <c r="A5" s="371" t="s">
        <v>236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4" ht="5" customHeight="1" thickBot="1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11">
        <f t="shared" ref="B8:B37" si="0">SUM(C8:N8)</f>
        <v>2184934.5376475891</v>
      </c>
      <c r="C8" s="812">
        <f>(C9+C10+C11+C12+C13+C17++C18+C19+C20+C21+C22+C23+C24+C25+C26+C27+C28+C29+C32+C33+C34+C35+C36+C37+C38)</f>
        <v>181396.41995426756</v>
      </c>
      <c r="D8" s="812">
        <f t="shared" ref="D8:N8" si="1">(D9+D10+D11+D12+D13+D17++D18+D19+D20+D21+D22+D23+D24+D25+D26+D27+D28+D29+D32+D33+D34+D35+D36+D37+D38)</f>
        <v>176859.19669767987</v>
      </c>
      <c r="E8" s="812">
        <f t="shared" si="1"/>
        <v>190547.89279171429</v>
      </c>
      <c r="F8" s="812">
        <f t="shared" si="1"/>
        <v>192591.36846434048</v>
      </c>
      <c r="G8" s="812">
        <f t="shared" si="1"/>
        <v>195443.6647639458</v>
      </c>
      <c r="H8" s="812">
        <f t="shared" si="1"/>
        <v>189162.90115400543</v>
      </c>
      <c r="I8" s="812">
        <f t="shared" si="1"/>
        <v>184681.7741756913</v>
      </c>
      <c r="J8" s="812">
        <f t="shared" si="1"/>
        <v>180103.04805507854</v>
      </c>
      <c r="K8" s="812">
        <f t="shared" si="1"/>
        <v>172111.77701747027</v>
      </c>
      <c r="L8" s="812">
        <f t="shared" si="1"/>
        <v>173405.06409187018</v>
      </c>
      <c r="M8" s="812">
        <f t="shared" si="1"/>
        <v>173219.6445950995</v>
      </c>
      <c r="N8" s="812">
        <f t="shared" si="1"/>
        <v>175411.78588642599</v>
      </c>
    </row>
    <row r="9" spans="1:14" ht="13" customHeight="1">
      <c r="A9" s="234" t="s">
        <v>21</v>
      </c>
      <c r="B9" s="834">
        <f t="shared" si="0"/>
        <v>324.47107999999997</v>
      </c>
      <c r="C9" s="378">
        <f>+'[2]VAC-LE 04-01'!E1389</f>
        <v>25.34</v>
      </c>
      <c r="D9" s="378">
        <f>+'[2]VAC-LE 04-01'!F1389</f>
        <v>26.126000000000001</v>
      </c>
      <c r="E9" s="378">
        <f>+'[2]VAC-LE 04-01'!G1389</f>
        <v>27.341999999999999</v>
      </c>
      <c r="F9" s="378">
        <f>+'[2]VAC-LE 04-01'!H1389</f>
        <v>26.32</v>
      </c>
      <c r="G9" s="378">
        <f>+'[2]VAC-LE 04-01'!I1389</f>
        <v>27.384</v>
      </c>
      <c r="H9" s="378">
        <f>+'[2]VAC-LE 04-01'!J1389</f>
        <v>26.25</v>
      </c>
      <c r="I9" s="378">
        <f>+'[2]VAC-LE 04-01'!K1389</f>
        <v>26.297999999999998</v>
      </c>
      <c r="J9" s="378">
        <f>+'[2]VAC-LE 04-01'!L1389</f>
        <v>25.571999999999999</v>
      </c>
      <c r="K9" s="378">
        <f>+'[2]VAC-LE 04-01'!M1389</f>
        <v>26.84328</v>
      </c>
      <c r="L9" s="378">
        <f>+'[2]VAC-LE 04-01'!N1389</f>
        <v>26.65</v>
      </c>
      <c r="M9" s="378">
        <f>+'[2]VAC-LE 04-01'!O1389</f>
        <v>29.3658</v>
      </c>
      <c r="N9" s="378">
        <f>+'[2]VAC-LE 04-01'!P1389</f>
        <v>30.98</v>
      </c>
    </row>
    <row r="10" spans="1:14" ht="13" customHeight="1">
      <c r="A10" s="234" t="s">
        <v>22</v>
      </c>
      <c r="B10" s="834">
        <f t="shared" si="0"/>
        <v>43392.219259376849</v>
      </c>
      <c r="C10" s="378">
        <f>+'[2]VAC-LE 04-01'!E1392</f>
        <v>2902.5141537138516</v>
      </c>
      <c r="D10" s="378">
        <f>+'[2]VAC-LE 04-01'!F1392</f>
        <v>3127.1695682217987</v>
      </c>
      <c r="E10" s="378">
        <f>+'[2]VAC-LE 04-01'!G1392</f>
        <v>3593.322701324244</v>
      </c>
      <c r="F10" s="378">
        <f>+'[2]VAC-LE 04-01'!H1392</f>
        <v>4738.8764760155027</v>
      </c>
      <c r="G10" s="378">
        <f>+'[2]VAC-LE 04-01'!I1392</f>
        <v>5151.6470825145907</v>
      </c>
      <c r="H10" s="378">
        <f>+'[2]VAC-LE 04-01'!J1392</f>
        <v>4698.7283924997982</v>
      </c>
      <c r="I10" s="378">
        <f>+'[2]VAC-LE 04-01'!K1392</f>
        <v>4281.4820787460412</v>
      </c>
      <c r="J10" s="378">
        <f>+'[2]VAC-LE 04-01'!L1392</f>
        <v>3451.3642268594849</v>
      </c>
      <c r="K10" s="378">
        <f>+'[2]VAC-LE 04-01'!M1392</f>
        <v>2798.4848081511082</v>
      </c>
      <c r="L10" s="378">
        <f>+'[2]VAC-LE 04-01'!N1392</f>
        <v>2690.2791747772003</v>
      </c>
      <c r="M10" s="378">
        <f>+'[2]VAC-LE 04-01'!O1392</f>
        <v>2884.8020107994653</v>
      </c>
      <c r="N10" s="378">
        <f>+'[2]VAC-LE 04-01'!P1392</f>
        <v>3073.5485857537656</v>
      </c>
    </row>
    <row r="11" spans="1:14" ht="13" customHeight="1">
      <c r="A11" s="234" t="s">
        <v>23</v>
      </c>
      <c r="B11" s="834">
        <f t="shared" si="0"/>
        <v>48054.659976731207</v>
      </c>
      <c r="C11" s="378">
        <f>+'[2]VAC-LE 04-01'!E1395</f>
        <v>4050.7049999999999</v>
      </c>
      <c r="D11" s="378">
        <f>+'[2]VAC-LE 04-01'!F1395</f>
        <v>3874.6239999999998</v>
      </c>
      <c r="E11" s="378">
        <f>+'[2]VAC-LE 04-01'!G1395</f>
        <v>3612.4</v>
      </c>
      <c r="F11" s="378">
        <f>+'[2]VAC-LE 04-01'!H1395</f>
        <v>3630.5897</v>
      </c>
      <c r="G11" s="378">
        <f>+'[2]VAC-LE 04-01'!I1395</f>
        <v>3736.47</v>
      </c>
      <c r="H11" s="378">
        <f>+'[2]VAC-LE 04-01'!J1395</f>
        <v>3868.6469999999999</v>
      </c>
      <c r="I11" s="378">
        <f>+'[2]VAC-LE 04-01'!K1395</f>
        <v>3726.8976767312001</v>
      </c>
      <c r="J11" s="378">
        <f>+'[2]VAC-LE 04-01'!L1395</f>
        <v>3982.4688999999998</v>
      </c>
      <c r="K11" s="378">
        <f>+'[2]VAC-LE 04-01'!M1395</f>
        <v>4046.748</v>
      </c>
      <c r="L11" s="378">
        <f>+'[2]VAC-LE 04-01'!N1395</f>
        <v>4580.1270000000004</v>
      </c>
      <c r="M11" s="378">
        <f>+'[2]VAC-LE 04-01'!O1395</f>
        <v>4468.6139999999996</v>
      </c>
      <c r="N11" s="378">
        <f>+'[2]VAC-LE 04-01'!P1395</f>
        <v>4476.3687</v>
      </c>
    </row>
    <row r="12" spans="1:14" ht="13" customHeight="1">
      <c r="A12" s="184" t="s">
        <v>24</v>
      </c>
      <c r="B12" s="834">
        <f t="shared" si="0"/>
        <v>160701.33991999997</v>
      </c>
      <c r="C12" s="378">
        <f>+'[2]VAC-LE 04-01'!E1398</f>
        <v>12621.71255</v>
      </c>
      <c r="D12" s="378">
        <f>+'[2]VAC-LE 04-01'!F1398</f>
        <v>12538.547230000002</v>
      </c>
      <c r="E12" s="378">
        <f>+'[2]VAC-LE 04-01'!G1398</f>
        <v>12608.069080000001</v>
      </c>
      <c r="F12" s="378">
        <f>+'[2]VAC-LE 04-01'!H1398</f>
        <v>13213.035880000003</v>
      </c>
      <c r="G12" s="378">
        <f>+'[2]VAC-LE 04-01'!I1398</f>
        <v>13012.308530000002</v>
      </c>
      <c r="H12" s="378">
        <f>+'[2]VAC-LE 04-01'!J1398</f>
        <v>13472.877330000001</v>
      </c>
      <c r="I12" s="378">
        <f>+'[2]VAC-LE 04-01'!K1398</f>
        <v>13804.394030000001</v>
      </c>
      <c r="J12" s="378">
        <f>+'[2]VAC-LE 04-01'!L1398</f>
        <v>13950.126619999997</v>
      </c>
      <c r="K12" s="378">
        <f>+'[2]VAC-LE 04-01'!M1398</f>
        <v>14008.77802</v>
      </c>
      <c r="L12" s="378">
        <f>+'[2]VAC-LE 04-01'!N1398</f>
        <v>13779.061299999998</v>
      </c>
      <c r="M12" s="378">
        <f>+'[2]VAC-LE 04-01'!O1398</f>
        <v>13930.14424</v>
      </c>
      <c r="N12" s="378">
        <f>+'[2]VAC-LE 04-01'!P1398</f>
        <v>13762.285110000001</v>
      </c>
    </row>
    <row r="13" spans="1:14" ht="13" customHeight="1">
      <c r="A13" s="184" t="s">
        <v>25</v>
      </c>
      <c r="B13" s="834">
        <f t="shared" si="0"/>
        <v>380550.04370449198</v>
      </c>
      <c r="C13" s="378">
        <f>+'[2]VAC-LE 04-01'!E1401</f>
        <v>32062.867153670002</v>
      </c>
      <c r="D13" s="378">
        <f>+'[2]VAC-LE 04-01'!F1401</f>
        <v>31168.593480572003</v>
      </c>
      <c r="E13" s="378">
        <f>+'[2]VAC-LE 04-01'!G1401</f>
        <v>30952.164524029999</v>
      </c>
      <c r="F13" s="378">
        <f>+'[2]VAC-LE 04-01'!H1401</f>
        <v>31398.865278249996</v>
      </c>
      <c r="G13" s="378">
        <f>+'[2]VAC-LE 04-01'!I1401</f>
        <v>32114.119841345004</v>
      </c>
      <c r="H13" s="378">
        <f>+'[2]VAC-LE 04-01'!J1401</f>
        <v>33103.174307550005</v>
      </c>
      <c r="I13" s="378">
        <f>+'[2]VAC-LE 04-01'!K1401</f>
        <v>32593.439227035</v>
      </c>
      <c r="J13" s="378">
        <f>+'[2]VAC-LE 04-01'!L1401</f>
        <v>31954.925532844998</v>
      </c>
      <c r="K13" s="378">
        <f>+'[2]VAC-LE 04-01'!M1401</f>
        <v>31104.040313950001</v>
      </c>
      <c r="L13" s="378">
        <f>+'[2]VAC-LE 04-01'!N1401</f>
        <v>30261.053547000007</v>
      </c>
      <c r="M13" s="378">
        <f>+'[2]VAC-LE 04-01'!O1401</f>
        <v>31755.272634450001</v>
      </c>
      <c r="N13" s="378">
        <f>+'[2]VAC-LE 04-01'!P1401</f>
        <v>32081.527863795003</v>
      </c>
    </row>
    <row r="14" spans="1:14" ht="13" customHeight="1">
      <c r="A14" s="236" t="s">
        <v>97</v>
      </c>
      <c r="B14" s="834">
        <f t="shared" si="0"/>
        <v>231898.16126977204</v>
      </c>
      <c r="C14" s="378">
        <f>+'[2]VAC-LE 04-01'!E1404</f>
        <v>19600.327482569999</v>
      </c>
      <c r="D14" s="378">
        <f>+'[2]VAC-LE 04-01'!F1404</f>
        <v>19074.853480572005</v>
      </c>
      <c r="E14" s="378">
        <f>+'[2]VAC-LE 04-01'!G1404</f>
        <v>19488.271524029999</v>
      </c>
      <c r="F14" s="378">
        <f>+'[2]VAC-LE 04-01'!H1404</f>
        <v>20185.932278249998</v>
      </c>
      <c r="G14" s="378">
        <f>+'[2]VAC-LE 04-01'!I1404</f>
        <v>20158.453123245006</v>
      </c>
      <c r="H14" s="378">
        <f>+'[2]VAC-LE 04-01'!J1404</f>
        <v>20133.691704450004</v>
      </c>
      <c r="I14" s="378">
        <f>+'[2]VAC-LE 04-01'!K1404</f>
        <v>20046.244074615002</v>
      </c>
      <c r="J14" s="378">
        <f>+'[2]VAC-LE 04-01'!L1404</f>
        <v>19337.931532844999</v>
      </c>
      <c r="K14" s="378">
        <f>+'[2]VAC-LE 04-01'!M1404</f>
        <v>18646.937113950004</v>
      </c>
      <c r="L14" s="378">
        <f>+'[2]VAC-LE 04-01'!N1404</f>
        <v>17816.352147000005</v>
      </c>
      <c r="M14" s="378">
        <f>+'[2]VAC-LE 04-01'!O1404</f>
        <v>19048.537944449999</v>
      </c>
      <c r="N14" s="378">
        <f>+'[2]VAC-LE 04-01'!P1404</f>
        <v>18360.628863795006</v>
      </c>
    </row>
    <row r="15" spans="1:14" ht="13" customHeight="1">
      <c r="A15" s="236" t="s">
        <v>98</v>
      </c>
      <c r="B15" s="834">
        <f t="shared" si="0"/>
        <v>139997.43644799999</v>
      </c>
      <c r="C15" s="378">
        <f>+'[2]VAC-LE 04-01'!E1407</f>
        <v>11822.061671100002</v>
      </c>
      <c r="D15" s="378">
        <f>+'[2]VAC-LE 04-01'!F1407</f>
        <v>11358.3</v>
      </c>
      <c r="E15" s="378">
        <f>+'[2]VAC-LE 04-01'!G1407</f>
        <v>10878.42</v>
      </c>
      <c r="F15" s="378">
        <f>+'[2]VAC-LE 04-01'!H1407</f>
        <v>10540.47</v>
      </c>
      <c r="G15" s="378">
        <f>+'[2]VAC-LE 04-01'!I1407</f>
        <v>11156.389575200001</v>
      </c>
      <c r="H15" s="378">
        <f>+'[2]VAC-LE 04-01'!J1407</f>
        <v>12149.1356031</v>
      </c>
      <c r="I15" s="378">
        <f>+'[2]VAC-LE 04-01'!K1407</f>
        <v>11824.292598599999</v>
      </c>
      <c r="J15" s="378">
        <f>+'[2]VAC-LE 04-01'!L1407</f>
        <v>11898.347</v>
      </c>
      <c r="K15" s="378">
        <f>+'[2]VAC-LE 04-01'!M1407</f>
        <v>11736.762000000001</v>
      </c>
      <c r="L15" s="378">
        <f>+'[2]VAC-LE 04-01'!N1407</f>
        <v>11726.387000000001</v>
      </c>
      <c r="M15" s="378">
        <f>+'[2]VAC-LE 04-01'!O1407</f>
        <v>11926.4</v>
      </c>
      <c r="N15" s="378">
        <f>+'[2]VAC-LE 04-01'!P1407</f>
        <v>12980.471</v>
      </c>
    </row>
    <row r="16" spans="1:14" ht="13" customHeight="1">
      <c r="A16" s="236" t="s">
        <v>99</v>
      </c>
      <c r="B16" s="834">
        <f t="shared" si="0"/>
        <v>8654.4459867200003</v>
      </c>
      <c r="C16" s="378">
        <f>+'[2]VAC-LE 04-01'!E1410</f>
        <v>640.47799999999995</v>
      </c>
      <c r="D16" s="378">
        <f>+'[2]VAC-LE 04-01'!F1410</f>
        <v>735.44</v>
      </c>
      <c r="E16" s="378">
        <f>+'[2]VAC-LE 04-01'!G1410</f>
        <v>585.47299999999996</v>
      </c>
      <c r="F16" s="378">
        <f>+'[2]VAC-LE 04-01'!H1410</f>
        <v>672.46299999999997</v>
      </c>
      <c r="G16" s="378">
        <f>+'[2]VAC-LE 04-01'!I1410</f>
        <v>799.27714289999994</v>
      </c>
      <c r="H16" s="378">
        <f>+'[2]VAC-LE 04-01'!J1410</f>
        <v>820.34699999999998</v>
      </c>
      <c r="I16" s="378">
        <f>+'[2]VAC-LE 04-01'!K1410</f>
        <v>722.90255382000009</v>
      </c>
      <c r="J16" s="378">
        <f>+'[2]VAC-LE 04-01'!L1410</f>
        <v>718.64700000000005</v>
      </c>
      <c r="K16" s="378">
        <f>+'[2]VAC-LE 04-01'!M1410</f>
        <v>720.34119999999996</v>
      </c>
      <c r="L16" s="378">
        <f>+'[2]VAC-LE 04-01'!N1410</f>
        <v>718.31439999999998</v>
      </c>
      <c r="M16" s="378">
        <f>+'[2]VAC-LE 04-01'!O1410</f>
        <v>780.33469000000002</v>
      </c>
      <c r="N16" s="378">
        <f>+'[2]VAC-LE 04-01'!P1410</f>
        <v>740.428</v>
      </c>
    </row>
    <row r="17" spans="1:14" ht="13" customHeight="1">
      <c r="A17" s="234" t="s">
        <v>29</v>
      </c>
      <c r="B17" s="834">
        <f t="shared" si="0"/>
        <v>103409.71310699999</v>
      </c>
      <c r="C17" s="378">
        <f>+'[2]VAC-LE 04-01'!E1413</f>
        <v>8874.6738093000022</v>
      </c>
      <c r="D17" s="378">
        <f>+'[2]VAC-LE 04-01'!F1413</f>
        <v>8137.094427</v>
      </c>
      <c r="E17" s="378">
        <f>+'[2]VAC-LE 04-01'!G1413</f>
        <v>8947.3838597999984</v>
      </c>
      <c r="F17" s="378">
        <f>+'[2]VAC-LE 04-01'!H1413</f>
        <v>8636.4334214999999</v>
      </c>
      <c r="G17" s="378">
        <f>+'[2]VAC-LE 04-01'!I1413</f>
        <v>8998.0584345000043</v>
      </c>
      <c r="H17" s="378">
        <f>+'[2]VAC-LE 04-01'!J1413</f>
        <v>8702.4283605000001</v>
      </c>
      <c r="I17" s="378">
        <f>+'[2]VAC-LE 04-01'!K1413</f>
        <v>8808.9947541000001</v>
      </c>
      <c r="J17" s="378">
        <f>+'[2]VAC-LE 04-01'!L1413</f>
        <v>8691.9546447000012</v>
      </c>
      <c r="K17" s="378">
        <f>+'[2]VAC-LE 04-01'!M1413</f>
        <v>8206.3596924000012</v>
      </c>
      <c r="L17" s="378">
        <f>+'[2]VAC-LE 04-01'!N1413</f>
        <v>8454.1509197999985</v>
      </c>
      <c r="M17" s="378">
        <f>+'[2]VAC-LE 04-01'!O1413</f>
        <v>8318.3632101000003</v>
      </c>
      <c r="N17" s="378">
        <f>+'[2]VAC-LE 04-01'!P1413</f>
        <v>8633.8175733000007</v>
      </c>
    </row>
    <row r="18" spans="1:14" ht="13" customHeight="1">
      <c r="A18" s="184" t="s">
        <v>30</v>
      </c>
      <c r="B18" s="834">
        <f t="shared" si="0"/>
        <v>20090.646555324369</v>
      </c>
      <c r="C18" s="378">
        <f>+'[2]VAC-LE 04-01'!E1416</f>
        <v>1911.175</v>
      </c>
      <c r="D18" s="378">
        <f>+'[2]VAC-LE 04-01'!F1416</f>
        <v>1861</v>
      </c>
      <c r="E18" s="378">
        <f>+'[2]VAC-LE 04-01'!G1416</f>
        <v>1749.6869999999999</v>
      </c>
      <c r="F18" s="378">
        <f>+'[2]VAC-LE 04-01'!H1416</f>
        <v>1721.9161899999999</v>
      </c>
      <c r="G18" s="378">
        <f>+'[2]VAC-LE 04-01'!I1416</f>
        <v>1718.3349700000001</v>
      </c>
      <c r="H18" s="378">
        <f>+'[2]VAC-LE 04-01'!J1416</f>
        <v>1716.4782822</v>
      </c>
      <c r="I18" s="378">
        <f>+'[2]VAC-LE 04-01'!K1416</f>
        <v>1775.4782822</v>
      </c>
      <c r="J18" s="378">
        <f>+'[2]VAC-LE 04-01'!L1416</f>
        <v>1622.4644691999999</v>
      </c>
      <c r="K18" s="378">
        <f>+'[2]VAC-LE 04-01'!M1416</f>
        <v>1529.9323435931699</v>
      </c>
      <c r="L18" s="378">
        <f>+'[2]VAC-LE 04-01'!N1416</f>
        <v>1552.9755560000001</v>
      </c>
      <c r="M18" s="378">
        <f>+'[2]VAC-LE 04-01'!O1416</f>
        <v>1463.8868600000001</v>
      </c>
      <c r="N18" s="378">
        <f>+'[2]VAC-LE 04-01'!P1416</f>
        <v>1467.3176021311999</v>
      </c>
    </row>
    <row r="19" spans="1:14" ht="13" customHeight="1">
      <c r="A19" s="184" t="s">
        <v>31</v>
      </c>
      <c r="B19" s="834">
        <f t="shared" si="0"/>
        <v>364677.18417850503</v>
      </c>
      <c r="C19" s="378">
        <f>+'[2]VAC-LE 04-01'!E1419</f>
        <v>30643.334172559997</v>
      </c>
      <c r="D19" s="378">
        <f>+'[2]VAC-LE 04-01'!F1419</f>
        <v>29170.953323729998</v>
      </c>
      <c r="E19" s="378">
        <f>+'[2]VAC-LE 04-01'!G1419</f>
        <v>30134.487319479998</v>
      </c>
      <c r="F19" s="378">
        <f>+'[2]VAC-LE 04-01'!H1419</f>
        <v>30584.772808105001</v>
      </c>
      <c r="G19" s="378">
        <f>+'[2]VAC-LE 04-01'!I1419</f>
        <v>30634.673773189996</v>
      </c>
      <c r="H19" s="378">
        <f>+'[2]VAC-LE 04-01'!J1419</f>
        <v>30263.489016220003</v>
      </c>
      <c r="I19" s="378">
        <f>+'[2]VAC-LE 04-01'!K1419</f>
        <v>30484.598798440002</v>
      </c>
      <c r="J19" s="378">
        <f>+'[2]VAC-LE 04-01'!L1419</f>
        <v>30964.809932989996</v>
      </c>
      <c r="K19" s="378">
        <f>+'[2]VAC-LE 04-01'!M1419</f>
        <v>29945.714407240001</v>
      </c>
      <c r="L19" s="378">
        <f>+'[2]VAC-LE 04-01'!N1419</f>
        <v>30426.676536810002</v>
      </c>
      <c r="M19" s="378">
        <f>+'[2]VAC-LE 04-01'!O1419</f>
        <v>31002.721447720003</v>
      </c>
      <c r="N19" s="378">
        <f>+'[2]VAC-LE 04-01'!P1419</f>
        <v>30420.952642019998</v>
      </c>
    </row>
    <row r="20" spans="1:14" ht="13" customHeight="1">
      <c r="A20" s="234" t="s">
        <v>32</v>
      </c>
      <c r="B20" s="834">
        <f t="shared" si="0"/>
        <v>85602.637403936998</v>
      </c>
      <c r="C20" s="378">
        <f>+'[2]VAC-LE 04-01'!E1422</f>
        <v>6906.9608419500018</v>
      </c>
      <c r="D20" s="378">
        <f>+'[2]VAC-LE 04-01'!F1422</f>
        <v>6678.0157995000009</v>
      </c>
      <c r="E20" s="378">
        <f>+'[2]VAC-LE 04-01'!G1422</f>
        <v>6874.5657194999994</v>
      </c>
      <c r="F20" s="378">
        <f>+'[2]VAC-LE 04-01'!H1422</f>
        <v>6862.4620020000011</v>
      </c>
      <c r="G20" s="378">
        <f>+'[2]VAC-LE 04-01'!I1422</f>
        <v>7049.4429965040008</v>
      </c>
      <c r="H20" s="378">
        <f>+'[2]VAC-LE 04-01'!J1422</f>
        <v>7059.069472725002</v>
      </c>
      <c r="I20" s="378">
        <f>+'[2]VAC-LE 04-01'!K1422</f>
        <v>7146.6332466329995</v>
      </c>
      <c r="J20" s="378">
        <f>+'[2]VAC-LE 04-01'!L1422</f>
        <v>7241.9696511300008</v>
      </c>
      <c r="K20" s="378">
        <f>+'[2]VAC-LE 04-01'!M1422</f>
        <v>7288.8818949270008</v>
      </c>
      <c r="L20" s="378">
        <f>+'[2]VAC-LE 04-01'!N1422</f>
        <v>7577.9256781440008</v>
      </c>
      <c r="M20" s="378">
        <f>+'[2]VAC-LE 04-01'!O1422</f>
        <v>7454.7387383940022</v>
      </c>
      <c r="N20" s="378">
        <f>+'[2]VAC-LE 04-01'!P1422</f>
        <v>7461.9713625299992</v>
      </c>
    </row>
    <row r="21" spans="1:14" ht="13" customHeight="1">
      <c r="A21" s="234" t="s">
        <v>33</v>
      </c>
      <c r="B21" s="834">
        <f t="shared" si="0"/>
        <v>60173.606383776001</v>
      </c>
      <c r="C21" s="378">
        <f>+'[2]VAC-LE 04-01'!E1425</f>
        <v>5514.1982606879992</v>
      </c>
      <c r="D21" s="378">
        <f>+'[2]VAC-LE 04-01'!F1425</f>
        <v>5162.8865647140019</v>
      </c>
      <c r="E21" s="378">
        <f>+'[2]VAC-LE 04-01'!G1425</f>
        <v>5454.2178524699984</v>
      </c>
      <c r="F21" s="378">
        <f>+'[2]VAC-LE 04-01'!H1425</f>
        <v>5341.5763733700023</v>
      </c>
      <c r="G21" s="378">
        <f>+'[2]VAC-LE 04-01'!I1425</f>
        <v>5300.7257848500021</v>
      </c>
      <c r="H21" s="378">
        <f>+'[2]VAC-LE 04-01'!J1425</f>
        <v>5067.0750028500051</v>
      </c>
      <c r="I21" s="378">
        <f>+'[2]VAC-LE 04-01'!K1425</f>
        <v>4938.2523244799977</v>
      </c>
      <c r="J21" s="378">
        <f>+'[2]VAC-LE 04-01'!L1425</f>
        <v>4840.059742020002</v>
      </c>
      <c r="K21" s="378">
        <f>+'[2]VAC-LE 04-01'!M1425</f>
        <v>4572.7291402199999</v>
      </c>
      <c r="L21" s="378">
        <f>+'[2]VAC-LE 04-01'!N1425</f>
        <v>4598.947185930002</v>
      </c>
      <c r="M21" s="378">
        <f>+'[2]VAC-LE 04-01'!O1425</f>
        <v>4499.7973516799993</v>
      </c>
      <c r="N21" s="378">
        <f>+'[2]VAC-LE 04-01'!P1425</f>
        <v>4883.1408005039975</v>
      </c>
    </row>
    <row r="22" spans="1:14" ht="13" customHeight="1">
      <c r="A22" s="234" t="s">
        <v>34</v>
      </c>
      <c r="B22" s="834">
        <f t="shared" si="0"/>
        <v>38819.700320454009</v>
      </c>
      <c r="C22" s="378">
        <f>+'[2]VAC-LE 04-01'!E1428</f>
        <v>3250.5423601770008</v>
      </c>
      <c r="D22" s="378">
        <f>+'[2]VAC-LE 04-01'!F1428</f>
        <v>3018.6154572389996</v>
      </c>
      <c r="E22" s="378">
        <f>+'[2]VAC-LE 04-01'!G1428</f>
        <v>3311.4036093389991</v>
      </c>
      <c r="F22" s="378">
        <f>+'[2]VAC-LE 04-01'!H1428</f>
        <v>3180.6882192420012</v>
      </c>
      <c r="G22" s="378">
        <f>+'[2]VAC-LE 04-01'!I1428</f>
        <v>3302.4521127960002</v>
      </c>
      <c r="H22" s="378">
        <f>+'[2]VAC-LE 04-01'!J1428</f>
        <v>3243.4403323140009</v>
      </c>
      <c r="I22" s="378">
        <f>+'[2]VAC-LE 04-01'!K1428</f>
        <v>3253.0597166339994</v>
      </c>
      <c r="J22" s="378">
        <f>+'[2]VAC-LE 04-01'!L1428</f>
        <v>3213.896866353</v>
      </c>
      <c r="K22" s="378">
        <f>+'[2]VAC-LE 04-01'!M1428</f>
        <v>3157.8462693900005</v>
      </c>
      <c r="L22" s="378">
        <f>+'[2]VAC-LE 04-01'!N1428</f>
        <v>3804.1353160740014</v>
      </c>
      <c r="M22" s="378">
        <f>+'[2]VAC-LE 04-01'!O1428</f>
        <v>3138.4831808610011</v>
      </c>
      <c r="N22" s="378">
        <f>+'[2]VAC-LE 04-01'!P1428</f>
        <v>2945.1368800350001</v>
      </c>
    </row>
    <row r="23" spans="1:14" ht="13" customHeight="1">
      <c r="A23" s="234" t="s">
        <v>35</v>
      </c>
      <c r="B23" s="834">
        <f t="shared" si="0"/>
        <v>59726.242538100014</v>
      </c>
      <c r="C23" s="378">
        <f>+'[2]VAC-LE 04-01'!E1431</f>
        <v>4924.7161874999983</v>
      </c>
      <c r="D23" s="378">
        <f>+'[2]VAC-LE 04-01'!F1431</f>
        <v>4634.9857080000011</v>
      </c>
      <c r="E23" s="378">
        <f>+'[2]VAC-LE 04-01'!G1431</f>
        <v>5125.8897791999989</v>
      </c>
      <c r="F23" s="378">
        <f>+'[2]VAC-LE 04-01'!H1431</f>
        <v>5010.536447999998</v>
      </c>
      <c r="G23" s="378">
        <f>+'[2]VAC-LE 04-01'!I1431</f>
        <v>5168.366859599998</v>
      </c>
      <c r="H23" s="378">
        <f>+'[2]VAC-LE 04-01'!J1431</f>
        <v>5020.1595486000006</v>
      </c>
      <c r="I23" s="378">
        <f>+'[2]VAC-LE 04-01'!K1431</f>
        <v>5137.5898674000018</v>
      </c>
      <c r="J23" s="378">
        <f>+'[2]VAC-LE 04-01'!L1431</f>
        <v>5110.1523657000025</v>
      </c>
      <c r="K23" s="378">
        <f>+'[2]VAC-LE 04-01'!M1431</f>
        <v>4910.7202641000013</v>
      </c>
      <c r="L23" s="378">
        <f>+'[2]VAC-LE 04-01'!N1431</f>
        <v>4987.0980765000022</v>
      </c>
      <c r="M23" s="378">
        <f>+'[2]VAC-LE 04-01'!O1431</f>
        <v>4779.6770052000029</v>
      </c>
      <c r="N23" s="378">
        <f>+'[2]VAC-LE 04-01'!P1431</f>
        <v>4916.3504283000029</v>
      </c>
    </row>
    <row r="24" spans="1:14" ht="13" customHeight="1">
      <c r="A24" s="234" t="s">
        <v>36</v>
      </c>
      <c r="B24" s="834">
        <f t="shared" si="0"/>
        <v>22553.269700000001</v>
      </c>
      <c r="C24" s="378">
        <f>+'[2]VAC-LE 04-01'!E1434</f>
        <v>1685.654</v>
      </c>
      <c r="D24" s="378">
        <f>+'[2]VAC-LE 04-01'!F1434</f>
        <v>1753.4731999999999</v>
      </c>
      <c r="E24" s="378">
        <f>+'[2]VAC-LE 04-01'!G1434</f>
        <v>1739.4559999999999</v>
      </c>
      <c r="F24" s="378">
        <f>+'[2]VAC-LE 04-01'!H1434</f>
        <v>2018.9469999999999</v>
      </c>
      <c r="G24" s="378">
        <f>+'[2]VAC-LE 04-01'!I1434</f>
        <v>2160.4793</v>
      </c>
      <c r="H24" s="378">
        <f>+'[2]VAC-LE 04-01'!J1434</f>
        <v>2003.47</v>
      </c>
      <c r="I24" s="378">
        <f>+'[2]VAC-LE 04-01'!K1434</f>
        <v>1724.7320999999999</v>
      </c>
      <c r="J24" s="378">
        <f>+'[2]VAC-LE 04-01'!L1434</f>
        <v>1920.3780999999999</v>
      </c>
      <c r="K24" s="378">
        <f>+'[2]VAC-LE 04-01'!M1434</f>
        <v>2070.6347000000001</v>
      </c>
      <c r="L24" s="378">
        <f>+'[2]VAC-LE 04-01'!N1434</f>
        <v>1966.8421000000001</v>
      </c>
      <c r="M24" s="378">
        <f>+'[2]VAC-LE 04-01'!O1434</f>
        <v>1742.3612000000001</v>
      </c>
      <c r="N24" s="378">
        <f>+'[2]VAC-LE 04-01'!P1434</f>
        <v>1766.8420000000001</v>
      </c>
    </row>
    <row r="25" spans="1:14" ht="13" customHeight="1">
      <c r="A25" s="184" t="s">
        <v>37</v>
      </c>
      <c r="B25" s="834">
        <f t="shared" si="0"/>
        <v>358697.13757999998</v>
      </c>
      <c r="C25" s="378">
        <f>+'[2]VAC-LE 04-01'!E1437</f>
        <v>30959.778860000002</v>
      </c>
      <c r="D25" s="378">
        <f>+'[2]VAC-LE 04-01'!F1437</f>
        <v>26977.518899999999</v>
      </c>
      <c r="E25" s="378">
        <f>+'[2]VAC-LE 04-01'!G1437</f>
        <v>30377.020580000004</v>
      </c>
      <c r="F25" s="378">
        <f>+'[2]VAC-LE 04-01'!H1437</f>
        <v>29697.880730000001</v>
      </c>
      <c r="G25" s="378">
        <f>+'[2]VAC-LE 04-01'!I1437</f>
        <v>30907.610280000004</v>
      </c>
      <c r="H25" s="378">
        <f>+'[2]VAC-LE 04-01'!J1437</f>
        <v>29239.185899999997</v>
      </c>
      <c r="I25" s="378">
        <f>+'[2]VAC-LE 04-01'!K1437</f>
        <v>30361.361250000002</v>
      </c>
      <c r="J25" s="378">
        <f>+'[2]VAC-LE 04-01'!L1437</f>
        <v>30417.707470000005</v>
      </c>
      <c r="K25" s="378">
        <f>+'[2]VAC-LE 04-01'!M1437</f>
        <v>29601.060600000001</v>
      </c>
      <c r="L25" s="378">
        <f>+'[2]VAC-LE 04-01'!N1437</f>
        <v>30365.316019999998</v>
      </c>
      <c r="M25" s="378">
        <f>+'[2]VAC-LE 04-01'!O1437</f>
        <v>29421.424260000003</v>
      </c>
      <c r="N25" s="378">
        <f>+'[2]VAC-LE 04-01'!P1437</f>
        <v>30371.272729999997</v>
      </c>
    </row>
    <row r="26" spans="1:14" ht="13" customHeight="1">
      <c r="A26" s="234" t="s">
        <v>38</v>
      </c>
      <c r="B26" s="834">
        <f t="shared" si="0"/>
        <v>17974.922190290003</v>
      </c>
      <c r="C26" s="378">
        <f>+'[2]VAC-LE 04-01'!E1440</f>
        <v>1520.6948692000001</v>
      </c>
      <c r="D26" s="378">
        <f>+'[2]VAC-LE 04-01'!F1440</f>
        <v>1375.6576424</v>
      </c>
      <c r="E26" s="378">
        <f>+'[2]VAC-LE 04-01'!G1440</f>
        <v>1536.3183756799997</v>
      </c>
      <c r="F26" s="378">
        <f>+'[2]VAC-LE 04-01'!H1440</f>
        <v>1492.5988940000004</v>
      </c>
      <c r="G26" s="378">
        <f>+'[2]VAC-LE 04-01'!I1440</f>
        <v>1531.9936286099999</v>
      </c>
      <c r="H26" s="378">
        <f>+'[2]VAC-LE 04-01'!J1440</f>
        <v>1518.1534582999998</v>
      </c>
      <c r="I26" s="378">
        <f>+'[2]VAC-LE 04-01'!K1440</f>
        <v>1500.9003022999998</v>
      </c>
      <c r="J26" s="378">
        <f>+'[2]VAC-LE 04-01'!L1440</f>
        <v>1510.8212663999998</v>
      </c>
      <c r="K26" s="378">
        <f>+'[2]VAC-LE 04-01'!M1440</f>
        <v>1458.1402674999999</v>
      </c>
      <c r="L26" s="378">
        <f>+'[2]VAC-LE 04-01'!N1440</f>
        <v>1511.9910086499999</v>
      </c>
      <c r="M26" s="378">
        <f>+'[2]VAC-LE 04-01'!O1440</f>
        <v>1472.6972974999999</v>
      </c>
      <c r="N26" s="378">
        <f>+'[2]VAC-LE 04-01'!P1440</f>
        <v>1544.9551797500001</v>
      </c>
    </row>
    <row r="27" spans="1:14" ht="13" customHeight="1">
      <c r="A27" s="234" t="s">
        <v>39</v>
      </c>
      <c r="B27" s="834">
        <f t="shared" si="0"/>
        <v>23998.151576916003</v>
      </c>
      <c r="C27" s="378">
        <f>+'[2]VAC-LE 04-01'!E1443</f>
        <v>2043.7785090000002</v>
      </c>
      <c r="D27" s="378">
        <f>+'[2]VAC-LE 04-01'!F1443</f>
        <v>1856.69478</v>
      </c>
      <c r="E27" s="378">
        <f>+'[2]VAC-LE 04-01'!G1443</f>
        <v>2049.0225930000001</v>
      </c>
      <c r="F27" s="378">
        <f>+'[2]VAC-LE 04-01'!H1443</f>
        <v>2017.6406730000003</v>
      </c>
      <c r="G27" s="378">
        <f>+'[2]VAC-LE 04-01'!I1443</f>
        <v>2070.7834769999999</v>
      </c>
      <c r="H27" s="378">
        <f>+'[2]VAC-LE 04-01'!J1443</f>
        <v>2003.1575040000002</v>
      </c>
      <c r="I27" s="378">
        <f>+'[2]VAC-LE 04-01'!K1443</f>
        <v>2047.267683</v>
      </c>
      <c r="J27" s="378">
        <f>+'[2]VAC-LE 04-01'!L1443</f>
        <v>2052.4807980000005</v>
      </c>
      <c r="K27" s="378">
        <f>+'[2]VAC-LE 04-01'!M1443</f>
        <v>1998.5328000000006</v>
      </c>
      <c r="L27" s="378">
        <f>+'[2]VAC-LE 04-01'!N1443</f>
        <v>1959.8958756000004</v>
      </c>
      <c r="M27" s="378">
        <f>+'[2]VAC-LE 04-01'!O1443</f>
        <v>2004.2620650000003</v>
      </c>
      <c r="N27" s="378">
        <f>+'[2]VAC-LE 04-01'!P1443</f>
        <v>1894.6348193159999</v>
      </c>
    </row>
    <row r="28" spans="1:14" ht="13" customHeight="1">
      <c r="A28" s="234" t="s">
        <v>40</v>
      </c>
      <c r="B28" s="834">
        <f t="shared" si="0"/>
        <v>60206.260619658424</v>
      </c>
      <c r="C28" s="378">
        <f>+'[2]VAC-LE 04-01'!E1446</f>
        <v>2447.7330578246833</v>
      </c>
      <c r="D28" s="378">
        <f>+'[2]VAC-LE 04-01'!F1446</f>
        <v>4276.6049999999996</v>
      </c>
      <c r="E28" s="378">
        <f>+'[2]VAC-LE 04-01'!G1446</f>
        <v>8055.1407500000005</v>
      </c>
      <c r="F28" s="378">
        <f>+'[2]VAC-LE 04-01'!H1446</f>
        <v>9718.7479999999996</v>
      </c>
      <c r="G28" s="378">
        <f>+'[2]VAC-LE 04-01'!I1446</f>
        <v>10149.257793906168</v>
      </c>
      <c r="H28" s="378">
        <f>+'[2]VAC-LE 04-01'!J1446</f>
        <v>7890.6778679275831</v>
      </c>
      <c r="I28" s="378">
        <f>+'[2]VAC-LE 04-01'!K1446</f>
        <v>5438.64</v>
      </c>
      <c r="J28" s="378">
        <f>+'[2]VAC-LE 04-01'!L1446</f>
        <v>3968.3874999999998</v>
      </c>
      <c r="K28" s="378">
        <f>+'[2]VAC-LE 04-01'!M1446</f>
        <v>2962.2825000000003</v>
      </c>
      <c r="L28" s="378">
        <f>+'[2]VAC-LE 04-01'!N1446</f>
        <v>2107.6280000000002</v>
      </c>
      <c r="M28" s="378">
        <f>+'[2]VAC-LE 04-01'!O1446</f>
        <v>1659.4501499999999</v>
      </c>
      <c r="N28" s="378">
        <f>+'[2]VAC-LE 04-01'!P1446</f>
        <v>1531.71</v>
      </c>
    </row>
    <row r="29" spans="1:14" ht="13" customHeight="1">
      <c r="A29" s="184" t="s">
        <v>41</v>
      </c>
      <c r="B29" s="834">
        <f t="shared" si="0"/>
        <v>33244.0841</v>
      </c>
      <c r="C29" s="378">
        <f>+'[2]VAC-LE 04-01'!E1449</f>
        <v>3429.7654000000002</v>
      </c>
      <c r="D29" s="378">
        <f>+'[2]VAC-LE 04-01'!F1449</f>
        <v>3424.6210000000001</v>
      </c>
      <c r="E29" s="378">
        <f>+'[2]VAC-LE 04-01'!G1449</f>
        <v>3441.125</v>
      </c>
      <c r="F29" s="378">
        <f>+'[2]VAC-LE 04-01'!H1449</f>
        <v>3567.9191999999998</v>
      </c>
      <c r="G29" s="378">
        <f>+'[2]VAC-LE 04-01'!I1449</f>
        <v>3215.1490000000003</v>
      </c>
      <c r="H29" s="378">
        <f>+'[2]VAC-LE 04-01'!J1449</f>
        <v>3090.8710000000001</v>
      </c>
      <c r="I29" s="378">
        <f>+'[2]VAC-LE 04-01'!K1449</f>
        <v>2832.0650000000001</v>
      </c>
      <c r="J29" s="378">
        <f>+'[2]VAC-LE 04-01'!L1449</f>
        <v>2404.1491999999998</v>
      </c>
      <c r="K29" s="378">
        <f>+'[2]VAC-LE 04-01'!M1449</f>
        <v>2124.7290000000003</v>
      </c>
      <c r="L29" s="378">
        <f>+'[2]VAC-LE 04-01'!N1449</f>
        <v>1964.7380000000001</v>
      </c>
      <c r="M29" s="378">
        <f>+'[2]VAC-LE 04-01'!O1449</f>
        <v>1907.7152999999998</v>
      </c>
      <c r="N29" s="378">
        <f>+'[2]VAC-LE 04-01'!P1449</f>
        <v>1841.2370000000001</v>
      </c>
    </row>
    <row r="30" spans="1:14" ht="13" customHeight="1">
      <c r="A30" s="236" t="s">
        <v>100</v>
      </c>
      <c r="B30" s="834">
        <f t="shared" si="0"/>
        <v>18208.937999999998</v>
      </c>
      <c r="C30" s="378">
        <f>+'[2]VAC-LE 04-01'!E1452</f>
        <v>2019.5440000000001</v>
      </c>
      <c r="D30" s="378">
        <f>+'[2]VAC-LE 04-01'!F1452</f>
        <v>2018.9739999999999</v>
      </c>
      <c r="E30" s="378">
        <f>+'[2]VAC-LE 04-01'!G1452</f>
        <v>2020.4780000000001</v>
      </c>
      <c r="F30" s="378">
        <f>+'[2]VAC-LE 04-01'!H1452</f>
        <v>2089.4477999999999</v>
      </c>
      <c r="G30" s="378">
        <f>+'[2]VAC-LE 04-01'!I1452</f>
        <v>1740.471</v>
      </c>
      <c r="H30" s="378">
        <f>+'[2]VAC-LE 04-01'!J1452</f>
        <v>1680.473</v>
      </c>
      <c r="I30" s="378">
        <f>+'[2]VAC-LE 04-01'!K1452</f>
        <v>1568.6980000000001</v>
      </c>
      <c r="J30" s="378">
        <f>+'[2]VAC-LE 04-01'!L1452</f>
        <v>1401.4780000000001</v>
      </c>
      <c r="K30" s="378">
        <f>+'[2]VAC-LE 04-01'!M1452</f>
        <v>1110.345</v>
      </c>
      <c r="L30" s="378">
        <f>+'[2]VAC-LE 04-01'!N1452</f>
        <v>1020.341</v>
      </c>
      <c r="M30" s="378">
        <f>+'[2]VAC-LE 04-01'!O1452</f>
        <v>802.34119999999996</v>
      </c>
      <c r="N30" s="378">
        <f>+'[2]VAC-LE 04-01'!P1452</f>
        <v>736.34699999999998</v>
      </c>
    </row>
    <row r="31" spans="1:14" ht="13" customHeight="1">
      <c r="A31" s="236" t="s">
        <v>101</v>
      </c>
      <c r="B31" s="834">
        <f t="shared" si="0"/>
        <v>15035.146100000002</v>
      </c>
      <c r="C31" s="378">
        <f>+'[2]VAC-LE 04-01'!E1455</f>
        <v>1410.2213999999999</v>
      </c>
      <c r="D31" s="378">
        <f>+'[2]VAC-LE 04-01'!F1455</f>
        <v>1405.6469999999999</v>
      </c>
      <c r="E31" s="378">
        <f>+'[2]VAC-LE 04-01'!G1455</f>
        <v>1420.6469999999999</v>
      </c>
      <c r="F31" s="378">
        <f>+'[2]VAC-LE 04-01'!H1455</f>
        <v>1478.4713999999999</v>
      </c>
      <c r="G31" s="378">
        <f>+'[2]VAC-LE 04-01'!I1455</f>
        <v>1474.6780000000001</v>
      </c>
      <c r="H31" s="378">
        <f>+'[2]VAC-LE 04-01'!J1455</f>
        <v>1410.3979999999999</v>
      </c>
      <c r="I31" s="378">
        <f>+'[2]VAC-LE 04-01'!K1455</f>
        <v>1263.367</v>
      </c>
      <c r="J31" s="378">
        <f>+'[2]VAC-LE 04-01'!L1455</f>
        <v>1002.6712</v>
      </c>
      <c r="K31" s="378">
        <f>+'[2]VAC-LE 04-01'!M1455</f>
        <v>1014.384</v>
      </c>
      <c r="L31" s="378">
        <f>+'[2]VAC-LE 04-01'!N1455</f>
        <v>944.39700000000005</v>
      </c>
      <c r="M31" s="378">
        <f>+'[2]VAC-LE 04-01'!O1455</f>
        <v>1105.3741</v>
      </c>
      <c r="N31" s="378">
        <f>+'[2]VAC-LE 04-01'!P1455</f>
        <v>1104.8900000000001</v>
      </c>
    </row>
    <row r="32" spans="1:14" ht="13" customHeight="1">
      <c r="A32" s="234" t="s">
        <v>44</v>
      </c>
      <c r="B32" s="834">
        <f t="shared" si="0"/>
        <v>123961.34230560005</v>
      </c>
      <c r="C32" s="378">
        <f>+'[2]VAC-LE 04-01'!E1458</f>
        <v>10607.592722400006</v>
      </c>
      <c r="D32" s="378">
        <f>+'[2]VAC-LE 04-01'!F1458</f>
        <v>9871.5153366000068</v>
      </c>
      <c r="E32" s="378">
        <f>+'[2]VAC-LE 04-01'!G1458</f>
        <v>11269.897821000008</v>
      </c>
      <c r="F32" s="378">
        <f>+'[2]VAC-LE 04-01'!H1458</f>
        <v>11116.498041000003</v>
      </c>
      <c r="G32" s="378">
        <f>+'[2]VAC-LE 04-01'!I1458</f>
        <v>11485.669167000009</v>
      </c>
      <c r="H32" s="378">
        <f>+'[2]VAC-LE 04-01'!J1458</f>
        <v>10421.071596900001</v>
      </c>
      <c r="I32" s="378">
        <f>+'[2]VAC-LE 04-01'!K1458</f>
        <v>10328.171823000008</v>
      </c>
      <c r="J32" s="378">
        <f>+'[2]VAC-LE 04-01'!L1458</f>
        <v>9942.5675133000077</v>
      </c>
      <c r="K32" s="378">
        <f>+'[2]VAC-LE 04-01'!M1458</f>
        <v>9440.0428410000004</v>
      </c>
      <c r="L32" s="378">
        <f>+'[2]VAC-LE 04-01'!N1458</f>
        <v>9754.5082608000066</v>
      </c>
      <c r="M32" s="378">
        <f>+'[2]VAC-LE 04-01'!O1458</f>
        <v>9634.6582307999961</v>
      </c>
      <c r="N32" s="378">
        <f>+'[2]VAC-LE 04-01'!P1458</f>
        <v>10089.148951800005</v>
      </c>
    </row>
    <row r="33" spans="1:14" ht="13" customHeight="1">
      <c r="A33" s="234" t="s">
        <v>45</v>
      </c>
      <c r="B33" s="834">
        <f t="shared" si="0"/>
        <v>137327.14674999999</v>
      </c>
      <c r="C33" s="378">
        <f>+'[2]VAC-LE 04-01'!E1461</f>
        <v>11566.596000000001</v>
      </c>
      <c r="D33" s="378">
        <f>+'[2]VAC-LE 04-01'!F1461</f>
        <v>14387.492</v>
      </c>
      <c r="E33" s="378">
        <f>+'[2]VAC-LE 04-01'!G1461</f>
        <v>15867.690999999999</v>
      </c>
      <c r="F33" s="378">
        <f>+'[2]VAC-LE 04-01'!H1461</f>
        <v>14898.944000000001</v>
      </c>
      <c r="G33" s="378">
        <f>+'[2]VAC-LE 04-01'!I1461</f>
        <v>14039.465999999999</v>
      </c>
      <c r="H33" s="378">
        <f>+'[2]VAC-LE 04-01'!J1461</f>
        <v>12988.679999999998</v>
      </c>
      <c r="I33" s="378">
        <f>+'[2]VAC-LE 04-01'!K1461</f>
        <v>10900.313</v>
      </c>
      <c r="J33" s="378">
        <f>+'[2]VAC-LE 04-01'!L1461</f>
        <v>9411.2899999999991</v>
      </c>
      <c r="K33" s="378">
        <f>+'[2]VAC-LE 04-01'!M1461</f>
        <v>7663.9650000000011</v>
      </c>
      <c r="L33" s="378">
        <f>+'[2]VAC-LE 04-01'!N1461</f>
        <v>7903.8529999999992</v>
      </c>
      <c r="M33" s="378">
        <f>+'[2]VAC-LE 04-01'!O1461</f>
        <v>8564.7067500000012</v>
      </c>
      <c r="N33" s="378">
        <f>+'[2]VAC-LE 04-01'!P1461</f>
        <v>9134.1500000000015</v>
      </c>
    </row>
    <row r="34" spans="1:14" ht="13" customHeight="1">
      <c r="A34" s="184" t="s">
        <v>46</v>
      </c>
      <c r="B34" s="834">
        <f t="shared" si="0"/>
        <v>34182.733133250003</v>
      </c>
      <c r="C34" s="378">
        <f>+'[2]VAC-LE 04-01'!E1464</f>
        <v>2758.5739980000008</v>
      </c>
      <c r="D34" s="378">
        <f>+'[2]VAC-LE 04-01'!F1464</f>
        <v>2861.5655367000008</v>
      </c>
      <c r="E34" s="378">
        <f>+'[2]VAC-LE 04-01'!G1464</f>
        <v>3114.0681813000006</v>
      </c>
      <c r="F34" s="378">
        <f>+'[2]VAC-LE 04-01'!H1464</f>
        <v>3097.0507158000005</v>
      </c>
      <c r="G34" s="378">
        <f>+'[2]VAC-LE 04-01'!I1464</f>
        <v>3045.0155696999982</v>
      </c>
      <c r="H34" s="378">
        <f>+'[2]VAC-LE 04-01'!J1464</f>
        <v>3160.5898130999994</v>
      </c>
      <c r="I34" s="378">
        <f>+'[2]VAC-LE 04-01'!K1464</f>
        <v>2979.0319860000004</v>
      </c>
      <c r="J34" s="378">
        <f>+'[2]VAC-LE 04-01'!L1464</f>
        <v>2836.928664900001</v>
      </c>
      <c r="K34" s="378">
        <f>+'[2]VAC-LE 04-01'!M1464</f>
        <v>2656.9481922</v>
      </c>
      <c r="L34" s="378">
        <f>+'[2]VAC-LE 04-01'!N1464</f>
        <v>2559.1078304999992</v>
      </c>
      <c r="M34" s="378">
        <f>+'[2]VAC-LE 04-01'!O1464</f>
        <v>2559.1078304999992</v>
      </c>
      <c r="N34" s="378">
        <f>+'[2]VAC-LE 04-01'!P1464</f>
        <v>2554.7448145500007</v>
      </c>
    </row>
    <row r="35" spans="1:14" ht="13" customHeight="1">
      <c r="A35" s="184" t="s">
        <v>47</v>
      </c>
      <c r="B35" s="834">
        <f t="shared" si="0"/>
        <v>1482.1020144000004</v>
      </c>
      <c r="C35" s="378">
        <f>+'[2]VAC-LE 04-01'!E1467</f>
        <v>136.83962340000002</v>
      </c>
      <c r="D35" s="378">
        <f>+'[2]VAC-LE 04-01'!F1467</f>
        <v>123.09558120000003</v>
      </c>
      <c r="E35" s="378">
        <f>+'[2]VAC-LE 04-01'!G1467</f>
        <v>124.24143420000001</v>
      </c>
      <c r="F35" s="378">
        <f>+'[2]VAC-LE 04-01'!H1467</f>
        <v>117.18876060000001</v>
      </c>
      <c r="G35" s="378">
        <f>+'[2]VAC-LE 04-01'!I1467</f>
        <v>118.98186570000001</v>
      </c>
      <c r="H35" s="378">
        <f>+'[2]VAC-LE 04-01'!J1467</f>
        <v>122.47413660000004</v>
      </c>
      <c r="I35" s="378">
        <f>+'[2]VAC-LE 04-01'!K1467</f>
        <v>122.63827230000001</v>
      </c>
      <c r="J35" s="378">
        <f>+'[2]VAC-LE 04-01'!L1467</f>
        <v>123.25868460000002</v>
      </c>
      <c r="K35" s="378">
        <f>+'[2]VAC-LE 04-01'!M1467</f>
        <v>121.54609890000002</v>
      </c>
      <c r="L35" s="378">
        <f>+'[2]VAC-LE 04-01'!N1467</f>
        <v>124.77513330000002</v>
      </c>
      <c r="M35" s="378">
        <f>+'[2]VAC-LE 04-01'!O1467</f>
        <v>124.61409450000001</v>
      </c>
      <c r="N35" s="378">
        <f>+'[2]VAC-LE 04-01'!P1467</f>
        <v>122.44832910000004</v>
      </c>
    </row>
    <row r="36" spans="1:14" ht="13" customHeight="1">
      <c r="A36" s="184" t="s">
        <v>48</v>
      </c>
      <c r="B36" s="834">
        <f t="shared" si="0"/>
        <v>4415.3832996390001</v>
      </c>
      <c r="C36" s="378">
        <f>+'[2]VAC-LE 04-01'!E1470</f>
        <v>443.63343269000001</v>
      </c>
      <c r="D36" s="378">
        <f>+'[2]VAC-LE 04-01'!F1470</f>
        <v>443.07616417999998</v>
      </c>
      <c r="E36" s="378">
        <f>+'[2]VAC-LE 04-01'!G1470</f>
        <v>475.85762627000003</v>
      </c>
      <c r="F36" s="378">
        <f>+'[2]VAC-LE 04-01'!H1470</f>
        <v>397.30966611999997</v>
      </c>
      <c r="G36" s="378">
        <f>+'[2]VAC-LE 04-01'!I1470</f>
        <v>383.02430342899999</v>
      </c>
      <c r="H36" s="378">
        <f>+'[2]VAC-LE 04-01'!J1470</f>
        <v>362.93281067999999</v>
      </c>
      <c r="I36" s="378">
        <f>+'[2]VAC-LE 04-01'!K1470</f>
        <v>355.33477298999998</v>
      </c>
      <c r="J36" s="378">
        <f>+'[2]VAC-LE 04-01'!L1470</f>
        <v>343.61392222000001</v>
      </c>
      <c r="K36" s="378">
        <f>+'[2]VAC-LE 04-01'!M1470</f>
        <v>295.31659783999999</v>
      </c>
      <c r="L36" s="378">
        <f>+'[2]VAC-LE 04-01'!N1470</f>
        <v>324.19856358000004</v>
      </c>
      <c r="M36" s="378">
        <f>+'[2]VAC-LE 04-01'!O1470</f>
        <v>299.81092235</v>
      </c>
      <c r="N36" s="378">
        <f>+'[2]VAC-LE 04-01'!P1470</f>
        <v>291.27451729000001</v>
      </c>
    </row>
    <row r="37" spans="1:14" ht="13" customHeight="1" thickBot="1">
      <c r="A37" s="237" t="s">
        <v>49</v>
      </c>
      <c r="B37" s="847">
        <f t="shared" si="0"/>
        <v>1369.5399501390002</v>
      </c>
      <c r="C37" s="379">
        <f>+'[2]VAC-LE 04-01'!E1473</f>
        <v>107.03999219400001</v>
      </c>
      <c r="D37" s="379">
        <f>+'[2]VAC-LE 04-01'!F1473</f>
        <v>109.26999762300001</v>
      </c>
      <c r="E37" s="379">
        <f>+'[2]VAC-LE 04-01'!G1473</f>
        <v>107.11998512100001</v>
      </c>
      <c r="F37" s="379">
        <f>+'[2]VAC-LE 04-01'!H1473</f>
        <v>104.569987338</v>
      </c>
      <c r="G37" s="379">
        <f>+'[2]VAC-LE 04-01'!I1473</f>
        <v>122.24999330100002</v>
      </c>
      <c r="H37" s="379">
        <f>+'[2]VAC-LE 04-01'!J1473</f>
        <v>119.82002103900001</v>
      </c>
      <c r="I37" s="379">
        <f>+'[2]VAC-LE 04-01'!K1473</f>
        <v>114.19998370200003</v>
      </c>
      <c r="J37" s="379">
        <f>+'[2]VAC-LE 04-01'!L1473</f>
        <v>121.69998386100002</v>
      </c>
      <c r="K37" s="379">
        <f>+'[2]VAC-LE 04-01'!M1473</f>
        <v>121.49998605900001</v>
      </c>
      <c r="L37" s="379">
        <f>+'[2]VAC-LE 04-01'!N1473</f>
        <v>123.13000840500003</v>
      </c>
      <c r="M37" s="379">
        <f>+'[2]VAC-LE 04-01'!O1473</f>
        <v>102.97001524500001</v>
      </c>
      <c r="N37" s="379">
        <f>+'[2]VAC-LE 04-01'!P1473</f>
        <v>115.969996251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</row>
    <row r="42" spans="1:14" ht="13" customHeight="1">
      <c r="A42" s="114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</row>
    <row r="43" spans="1:14" ht="13" customHeight="1">
      <c r="A43" s="158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</row>
    <row r="44" spans="1:14" ht="13" customHeight="1">
      <c r="A44" s="30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</row>
    <row r="45" spans="1:14" ht="13" customHeight="1">
      <c r="A45" s="57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</row>
    <row r="46" spans="1:14" ht="13" customHeight="1">
      <c r="A46" s="30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</row>
    <row r="47" spans="1:14" ht="13" customHeight="1">
      <c r="A47" s="114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</row>
    <row r="48" spans="1:14" ht="13" customHeight="1">
      <c r="A48" s="114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</row>
    <row r="49" spans="1:14" ht="13" customHeight="1">
      <c r="A49" s="114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</row>
    <row r="50" spans="1:14" ht="13" customHeight="1">
      <c r="A50" s="114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</row>
    <row r="51" spans="1:14" ht="13" customHeight="1">
      <c r="A51" s="114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</row>
    <row r="52" spans="1:14" ht="13" customHeight="1">
      <c r="A52" s="114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</row>
    <row r="53" spans="1:14" ht="13" customHeight="1">
      <c r="A53" s="114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</row>
    <row r="54" spans="1:14" ht="13" customHeight="1">
      <c r="A54" s="114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</row>
    <row r="55" spans="1:14" ht="13" customHeight="1"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</row>
    <row r="56" spans="1:14" ht="13" customHeight="1"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</row>
    <row r="57" spans="1:14" ht="13" customHeight="1"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</row>
    <row r="58" spans="1:14" ht="13" customHeight="1"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</row>
    <row r="59" spans="1:14" ht="13" customHeight="1"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77">
    <tabColor theme="9" tint="0.59999389629810485"/>
  </sheetPr>
  <dimension ref="A4:N5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588</v>
      </c>
      <c r="B4" s="363"/>
    </row>
    <row r="5" spans="1:14" ht="13" customHeight="1">
      <c r="A5" s="370" t="s">
        <v>589</v>
      </c>
      <c r="B5" s="363"/>
    </row>
    <row r="6" spans="1:14" ht="5" customHeight="1" thickBot="1"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</row>
    <row r="7" spans="1:14" ht="15" customHeight="1">
      <c r="A7" s="797" t="s">
        <v>18</v>
      </c>
      <c r="B7" s="798" t="s">
        <v>103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13">
        <f>'C-75'!B8/'C-74'!B8*1000/365</f>
        <v>6.417750490310393</v>
      </c>
      <c r="C8" s="813">
        <f>'C-75'!C8/'C-74'!C8*1000/31</f>
        <v>6.443353169685853</v>
      </c>
      <c r="D8" s="813">
        <f>('C-75'!D8/'C-74'!D8)*1000/28</f>
        <v>6.6691971430191064</v>
      </c>
      <c r="E8" s="813">
        <f>('C-75'!E8/'C-74'!E8)*1000/31</f>
        <v>6.3507170078891404</v>
      </c>
      <c r="F8" s="813">
        <f>('C-75'!F8/'C-74'!F8)*1000/30</f>
        <v>6.5086374525493813</v>
      </c>
      <c r="G8" s="813">
        <f>('C-75'!G8/'C-74'!G8)*1000/31</f>
        <v>6.3845514052238528</v>
      </c>
      <c r="H8" s="813">
        <f>('C-75'!H8/'C-74'!H8)*1000/30</f>
        <v>6.5134739461501852</v>
      </c>
      <c r="I8" s="813">
        <f>('C-75'!I8/'C-74'!I8)*1000/31</f>
        <v>6.3966717144068541</v>
      </c>
      <c r="J8" s="813">
        <f>('C-75'!J8/'C-74'!J8)*1000/31</f>
        <v>6.3404476233188394</v>
      </c>
      <c r="K8" s="813">
        <f>('C-75'!K8/'C-74'!K8)*1000/30</f>
        <v>6.3852377431030645</v>
      </c>
      <c r="L8" s="813">
        <f>('C-75'!L8/'C-74'!L8)*1000/31</f>
        <v>6.3157781297873896</v>
      </c>
      <c r="M8" s="813">
        <f>('C-75'!M8/'C-74'!M8)*1000/30</f>
        <v>6.4270399383915464</v>
      </c>
      <c r="N8" s="813">
        <f>('C-75'!N8/'C-74'!N8)*1000/31</f>
        <v>6.3029885692219185</v>
      </c>
    </row>
    <row r="9" spans="1:14" ht="13" customHeight="1">
      <c r="A9" s="234" t="s">
        <v>21</v>
      </c>
      <c r="B9" s="845">
        <f>('C-75'!B9/'C-74'!B9)*1000/365</f>
        <v>2.9656776080523723</v>
      </c>
      <c r="C9" s="384">
        <f>('C-75'!C9/'C-74'!C9)*1000/31</f>
        <v>2.5228992433293507</v>
      </c>
      <c r="D9" s="384">
        <f>('C-75'!D9/'C-74'!D9)*1000/28</f>
        <v>3.1737123420796891</v>
      </c>
      <c r="E9" s="384">
        <f>('C-75'!E9/'C-74'!E9)*1000/31</f>
        <v>3.105633802816901</v>
      </c>
      <c r="F9" s="384">
        <f>('C-75'!F9/'C-74'!F9)*1000/30</f>
        <v>3.2019464720194648</v>
      </c>
      <c r="G9" s="384">
        <f>('C-75'!G9/'C-74'!G9)*1000/31</f>
        <v>2.9250160222174753</v>
      </c>
      <c r="H9" s="384">
        <f>('C-75'!H9/'C-74'!H9)*1000/30</f>
        <v>2.9264214046822739</v>
      </c>
      <c r="I9" s="384">
        <f>('C-75'!I9/'C-74'!I9)*1000/31</f>
        <v>2.9976062920323718</v>
      </c>
      <c r="J9" s="384">
        <f>('C-75'!J9/'C-74'!J9)*1000/31</f>
        <v>2.7681316302229919</v>
      </c>
      <c r="K9" s="384">
        <f>('C-75'!K9/'C-74'!K9)*1000/30</f>
        <v>2.8678717948717951</v>
      </c>
      <c r="L9" s="384">
        <f>('C-75'!L9/'C-74'!L9)*1000/31</f>
        <v>2.7911604524507747</v>
      </c>
      <c r="M9" s="384">
        <f>('C-75'!M9/'C-74'!M9)*1000/30</f>
        <v>3.2093770491803277</v>
      </c>
      <c r="N9" s="384">
        <f>('C-75'!N9/'C-74'!N9)*1000/31</f>
        <v>3.1826587220053422</v>
      </c>
    </row>
    <row r="10" spans="1:14" ht="13" customHeight="1">
      <c r="A10" s="234" t="s">
        <v>22</v>
      </c>
      <c r="B10" s="845">
        <f>('C-75'!B10/'C-74'!B10)*1000/365</f>
        <v>4.8840554493733626</v>
      </c>
      <c r="C10" s="384">
        <f>('C-75'!C10/'C-74'!C10)*1000/31</f>
        <v>3.7781248014477882</v>
      </c>
      <c r="D10" s="384">
        <f>('C-75'!D10/'C-74'!D10)*1000/28</f>
        <v>4.5123278831761464</v>
      </c>
      <c r="E10" s="384">
        <f>('C-75'!E10/'C-74'!E10)*1000/31</f>
        <v>4.6831899933977823</v>
      </c>
      <c r="F10" s="384">
        <f>('C-75'!F10/'C-74'!F10)*1000/30</f>
        <v>5.8896857294321725</v>
      </c>
      <c r="G10" s="384">
        <f>('C-75'!G10/'C-74'!G10)*1000/31</f>
        <v>6.7141595875755957</v>
      </c>
      <c r="H10" s="384">
        <f>('C-75'!H10/'C-74'!H10)*1000/30</f>
        <v>6.3279980505835436</v>
      </c>
      <c r="I10" s="384">
        <f>('C-75'!I10/'C-74'!I10)*1000/31</f>
        <v>5.5800705070841605</v>
      </c>
      <c r="J10" s="384">
        <f>('C-75'!J10/'C-74'!J10)*1000/31</f>
        <v>5.1185844282420607</v>
      </c>
      <c r="K10" s="384">
        <f>('C-75'!K10/'C-74'!K10)*1000/30</f>
        <v>4.5125206529784387</v>
      </c>
      <c r="L10" s="384">
        <f>('C-75'!L10/'C-74'!L10)*1000/31</f>
        <v>3.5062789703473851</v>
      </c>
      <c r="M10" s="384">
        <f>('C-75'!M10/'C-74'!M10)*1000/30</f>
        <v>3.8758592110700865</v>
      </c>
      <c r="N10" s="384">
        <f>('C-75'!N10/'C-74'!N10)*1000/31</f>
        <v>4.0057665780252156</v>
      </c>
    </row>
    <row r="11" spans="1:14" ht="13" customHeight="1">
      <c r="A11" s="234" t="s">
        <v>23</v>
      </c>
      <c r="B11" s="845">
        <f>('C-75'!B11/'C-74'!B11)*1000/365</f>
        <v>7.2734856619786301</v>
      </c>
      <c r="C11" s="384">
        <f>('C-75'!C11/'C-74'!C11)*1000/31</f>
        <v>8.059452490335314</v>
      </c>
      <c r="D11" s="384">
        <f>('C-75'!D11/'C-74'!D11)*1000/28</f>
        <v>8.6250385548811366</v>
      </c>
      <c r="E11" s="384">
        <f>('C-75'!E11/'C-74'!E11)*1000/31</f>
        <v>6.8934860457400777</v>
      </c>
      <c r="F11" s="384">
        <f>('C-75'!F11/'C-74'!F11)*1000/30</f>
        <v>6.8449257738411706</v>
      </c>
      <c r="G11" s="384">
        <f>('C-75'!G11/'C-74'!G11)*1000/31</f>
        <v>6.7485213277743297</v>
      </c>
      <c r="H11" s="384">
        <f>('C-75'!H11/'C-74'!H11)*1000/30</f>
        <v>7.1921305075292805</v>
      </c>
      <c r="I11" s="384">
        <f>('C-75'!I11/'C-74'!I11)*1000/31</f>
        <v>6.8675028962073839</v>
      </c>
      <c r="J11" s="384">
        <f>('C-75'!J11/'C-74'!J11)*1000/31</f>
        <v>7.0096981889931484</v>
      </c>
      <c r="K11" s="384">
        <f>('C-75'!K11/'C-74'!K11)*1000/30</f>
        <v>7.0772088142707243</v>
      </c>
      <c r="L11" s="384">
        <f>('C-75'!L11/'C-74'!L11)*1000/31</f>
        <v>7.2516949179377894</v>
      </c>
      <c r="M11" s="384">
        <f>('C-75'!M11/'C-74'!M11)*1000/30</f>
        <v>7.5834334589145698</v>
      </c>
      <c r="N11" s="384">
        <f>('C-75'!N11/'C-74'!N11)*1000/31</f>
        <v>7.3410772914377551</v>
      </c>
    </row>
    <row r="12" spans="1:14" ht="13" customHeight="1">
      <c r="A12" s="184" t="s">
        <v>24</v>
      </c>
      <c r="B12" s="845">
        <f>('C-75'!B12/'C-74'!B12)*1000/365</f>
        <v>8.445884865338332</v>
      </c>
      <c r="C12" s="384">
        <f>('C-75'!C12/'C-74'!C12)*1000/31</f>
        <v>8.1162567077032897</v>
      </c>
      <c r="D12" s="384">
        <f>('C-75'!D12/'C-74'!D12)*1000/28</f>
        <v>8.9266472284318912</v>
      </c>
      <c r="E12" s="384">
        <f>('C-75'!E12/'C-74'!E12)*1000/31</f>
        <v>8.1074834208402606</v>
      </c>
      <c r="F12" s="384">
        <f>('C-75'!F12/'C-74'!F12)*1000/30</f>
        <v>8.1852982703934991</v>
      </c>
      <c r="G12" s="384">
        <f>('C-75'!G12/'C-74'!G12)*1000/31</f>
        <v>7.8009197157395951</v>
      </c>
      <c r="H12" s="384">
        <f>('C-75'!H12/'C-74'!H12)*1000/30</f>
        <v>8.346266558876005</v>
      </c>
      <c r="I12" s="384">
        <f>('C-75'!I12/'C-74'!I12)*1000/31</f>
        <v>8.3327663403032641</v>
      </c>
      <c r="J12" s="384">
        <f>('C-75'!J12/'C-74'!J12)*1000/31</f>
        <v>8.4207351144485205</v>
      </c>
      <c r="K12" s="384">
        <f>('C-75'!K12/'C-74'!K12)*1000/30</f>
        <v>8.7380102420159691</v>
      </c>
      <c r="L12" s="384">
        <f>('C-75'!L12/'C-74'!L12)*1000/31</f>
        <v>8.6976723619892109</v>
      </c>
      <c r="M12" s="384">
        <f>('C-75'!M12/'C-74'!M12)*1000/30</f>
        <v>9.086140836986015</v>
      </c>
      <c r="N12" s="384">
        <f>('C-75'!N12/'C-74'!N12)*1000/31</f>
        <v>8.6870828304583192</v>
      </c>
    </row>
    <row r="13" spans="1:14" ht="13" customHeight="1">
      <c r="A13" s="184" t="s">
        <v>25</v>
      </c>
      <c r="B13" s="845">
        <f>('C-75'!B13/'C-74'!B13)*1000/365</f>
        <v>6.1458446883464415</v>
      </c>
      <c r="C13" s="384">
        <f>('C-75'!C13/'C-74'!C13)*1000/31</f>
        <v>6.3364886765986101</v>
      </c>
      <c r="D13" s="384">
        <f>('C-75'!D13/'C-74'!D13)*1000/28</f>
        <v>6.631068218319851</v>
      </c>
      <c r="E13" s="384">
        <f>('C-75'!E13/'C-74'!E13)*1000/31</f>
        <v>5.9594069589896321</v>
      </c>
      <c r="F13" s="384">
        <f>('C-75'!F13/'C-74'!F13)*1000/30</f>
        <v>6.2409667245567055</v>
      </c>
      <c r="G13" s="384">
        <f>('C-75'!G13/'C-74'!G13)*1000/31</f>
        <v>6.0243742641854787</v>
      </c>
      <c r="H13" s="384">
        <f>('C-75'!H13/'C-74'!H13)*1000/30</f>
        <v>6.4518644114885193</v>
      </c>
      <c r="I13" s="384">
        <f>('C-75'!I13/'C-74'!I13)*1000/31</f>
        <v>6.1706297708067819</v>
      </c>
      <c r="J13" s="384">
        <f>('C-75'!J13/'C-74'!J13)*1000/31</f>
        <v>6.0334569292389304</v>
      </c>
      <c r="K13" s="384">
        <f>('C-75'!K13/'C-74'!K13)*1000/30</f>
        <v>6.0516287300137357</v>
      </c>
      <c r="L13" s="384">
        <f>('C-75'!L13/'C-74'!L13)*1000/31</f>
        <v>5.9260485724017391</v>
      </c>
      <c r="M13" s="384">
        <f>('C-75'!M13/'C-74'!M13)*1000/30</f>
        <v>6.1151562590412256</v>
      </c>
      <c r="N13" s="384">
        <f>('C-75'!N13/'C-74'!N13)*1000/31</f>
        <v>5.8796445447258723</v>
      </c>
    </row>
    <row r="14" spans="1:14" ht="13" customHeight="1">
      <c r="A14" s="236" t="s">
        <v>97</v>
      </c>
      <c r="B14" s="845">
        <f>('C-75'!B14/'C-74'!B14)*1000/365</f>
        <v>6.335218600723711</v>
      </c>
      <c r="C14" s="384">
        <f>('C-75'!C14/'C-74'!C14)*1000/31</f>
        <v>6.6109916296699049</v>
      </c>
      <c r="D14" s="384">
        <f>('C-75'!D14/'C-74'!D14)*1000/28</f>
        <v>6.7943746351034831</v>
      </c>
      <c r="E14" s="384">
        <f>('C-75'!E14/'C-74'!E14)*1000/31</f>
        <v>6.1930855404939456</v>
      </c>
      <c r="F14" s="384">
        <f>('C-75'!F14/'C-74'!F14)*1000/30</f>
        <v>6.5871520663644905</v>
      </c>
      <c r="G14" s="384">
        <f>('C-75'!G14/'C-74'!G14)*1000/31</f>
        <v>6.3972993211376545</v>
      </c>
      <c r="H14" s="384">
        <f>('C-75'!H14/'C-74'!H14)*1000/30</f>
        <v>6.6336172463675016</v>
      </c>
      <c r="I14" s="384">
        <f>('C-75'!I14/'C-74'!I14)*1000/31</f>
        <v>6.416545457535797</v>
      </c>
      <c r="J14" s="384">
        <f>('C-75'!J14/'C-74'!J14)*1000/31</f>
        <v>6.1703536504050556</v>
      </c>
      <c r="K14" s="384">
        <f>('C-75'!K14/'C-74'!K14)*1000/30</f>
        <v>6.1189660411990561</v>
      </c>
      <c r="L14" s="384">
        <f>('C-75'!L14/'C-74'!L14)*1000/31</f>
        <v>5.9961714068107854</v>
      </c>
      <c r="M14" s="384">
        <f>('C-75'!M14/'C-74'!M14)*1000/30</f>
        <v>6.260550229390363</v>
      </c>
      <c r="N14" s="384">
        <f>('C-75'!N14/'C-74'!N14)*1000/31</f>
        <v>5.9030672598022624</v>
      </c>
    </row>
    <row r="15" spans="1:14" ht="13" customHeight="1">
      <c r="A15" s="236" t="s">
        <v>98</v>
      </c>
      <c r="B15" s="845">
        <f>('C-75'!B15/'C-74'!B15)*1000/365</f>
        <v>6.0449543506319605</v>
      </c>
      <c r="C15" s="384">
        <f>('C-75'!C15/'C-74'!C15)*1000/31</f>
        <v>6.0630994324143872</v>
      </c>
      <c r="D15" s="384">
        <f>('C-75'!D15/'C-74'!D15)*1000/28</f>
        <v>6.5591975330030143</v>
      </c>
      <c r="E15" s="384">
        <f>('C-75'!E15/'C-74'!E15)*1000/31</f>
        <v>5.8172000231010603</v>
      </c>
      <c r="F15" s="384">
        <f>('C-75'!F15/'C-74'!F15)*1000/30</f>
        <v>5.8873729858709343</v>
      </c>
      <c r="G15" s="384">
        <f>('C-75'!G15/'C-74'!G15)*1000/31</f>
        <v>5.6006899588195989</v>
      </c>
      <c r="H15" s="384">
        <f>('C-75'!H15/'C-74'!H15)*1000/30</f>
        <v>6.3575752644468508</v>
      </c>
      <c r="I15" s="384">
        <f>('C-75'!I15/'C-74'!I15)*1000/31</f>
        <v>6.005712293984125</v>
      </c>
      <c r="J15" s="384">
        <f>('C-75'!J15/'C-74'!J15)*1000/31</f>
        <v>6.0240707719071214</v>
      </c>
      <c r="K15" s="384">
        <f>('C-75'!K15/'C-74'!K15)*1000/30</f>
        <v>6.1437114276292029</v>
      </c>
      <c r="L15" s="384">
        <f>('C-75'!L15/'C-74'!L15)*1000/31</f>
        <v>6.0165088868845933</v>
      </c>
      <c r="M15" s="384">
        <f>('C-75'!M15/'C-74'!M15)*1000/30</f>
        <v>6.0751652964128899</v>
      </c>
      <c r="N15" s="384">
        <f>('C-75'!N15/'C-74'!N15)*1000/31</f>
        <v>6.0257720066160392</v>
      </c>
    </row>
    <row r="16" spans="1:14" ht="13" customHeight="1">
      <c r="A16" s="236" t="s">
        <v>99</v>
      </c>
      <c r="B16" s="845">
        <f>('C-75'!B16/'C-74'!B16)*1000/365</f>
        <v>4.0143022767003851</v>
      </c>
      <c r="C16" s="384">
        <f>('C-75'!C16/'C-74'!C16)*1000/31</f>
        <v>4.4052410757273535</v>
      </c>
      <c r="D16" s="384">
        <f>('C-75'!D16/'C-74'!D16)*1000/28</f>
        <v>4.5600198412698418</v>
      </c>
      <c r="E16" s="384">
        <f>('C-75'!E16/'C-74'!E16)*1000/31</f>
        <v>3.3075701937743629</v>
      </c>
      <c r="F16" s="384">
        <f>('C-75'!F16/'C-74'!F16)*1000/30</f>
        <v>3.8143541049813381</v>
      </c>
      <c r="G16" s="384">
        <f>('C-75'!G16/'C-74'!G16)*1000/31</f>
        <v>4.2595628022361609</v>
      </c>
      <c r="H16" s="384">
        <f>('C-75'!H16/'C-74'!H16)*1000/30</f>
        <v>4.4409815831357387</v>
      </c>
      <c r="I16" s="384">
        <f>('C-75'!I16/'C-74'!I16)*1000/31</f>
        <v>3.824112367989505</v>
      </c>
      <c r="J16" s="384">
        <f>('C-75'!J16/'C-74'!J16)*1000/31</f>
        <v>3.8400134653507672</v>
      </c>
      <c r="K16" s="384">
        <f>('C-75'!K16/'C-74'!K16)*1000/30</f>
        <v>3.9577012252074062</v>
      </c>
      <c r="L16" s="384">
        <f>('C-75'!L16/'C-74'!L16)*1000/31</f>
        <v>3.8593324880187398</v>
      </c>
      <c r="M16" s="384">
        <f>('C-75'!M16/'C-74'!M16)*1000/30</f>
        <v>4.1704595692373472</v>
      </c>
      <c r="N16" s="384">
        <f>('C-75'!N16/'C-74'!N16)*1000/31</f>
        <v>3.8592299553317799</v>
      </c>
    </row>
    <row r="17" spans="1:14" ht="13" customHeight="1">
      <c r="A17" s="234" t="s">
        <v>29</v>
      </c>
      <c r="B17" s="845">
        <f>('C-75'!B17/'C-74'!B17)*1000/365</f>
        <v>3.5035753193818233</v>
      </c>
      <c r="C17" s="384">
        <f>('C-75'!C17/'C-74'!C17)*1000/31</f>
        <v>3.5198047593872186</v>
      </c>
      <c r="D17" s="384">
        <f>('C-75'!D17/'C-74'!D17)*1000/28</f>
        <v>3.5853938763046855</v>
      </c>
      <c r="E17" s="384">
        <f>('C-75'!E17/'C-74'!E17)*1000/31</f>
        <v>3.5517866382811145</v>
      </c>
      <c r="F17" s="384">
        <f>('C-75'!F17/'C-74'!F17)*1000/30</f>
        <v>3.5735437884035304</v>
      </c>
      <c r="G17" s="384">
        <f>('C-75'!G17/'C-74'!G17)*1000/31</f>
        <v>3.5525359463925112</v>
      </c>
      <c r="H17" s="384">
        <f>('C-75'!H17/'C-74'!H17)*1000/30</f>
        <v>3.5563517764537127</v>
      </c>
      <c r="I17" s="384">
        <f>('C-75'!I17/'C-74'!I17)*1000/31</f>
        <v>3.4821106425998085</v>
      </c>
      <c r="J17" s="384">
        <f>('C-75'!J17/'C-74'!J17)*1000/31</f>
        <v>3.4336999118262983</v>
      </c>
      <c r="K17" s="384">
        <f>('C-75'!K17/'C-74'!K17)*1000/30</f>
        <v>3.4260401422792239</v>
      </c>
      <c r="L17" s="384">
        <f>('C-75'!L17/'C-74'!L17)*1000/31</f>
        <v>3.4182037000363477</v>
      </c>
      <c r="M17" s="384">
        <f>('C-75'!M17/'C-74'!M17)*1000/30</f>
        <v>3.46325735570738</v>
      </c>
      <c r="N17" s="384">
        <f>('C-75'!N17/'C-74'!N17)*1000/31</f>
        <v>3.4840346301554939</v>
      </c>
    </row>
    <row r="18" spans="1:14" ht="13" customHeight="1">
      <c r="A18" s="184" t="s">
        <v>30</v>
      </c>
      <c r="B18" s="845">
        <f>('C-75'!B18/'C-74'!B18)*1000/365</f>
        <v>3.343733394578944</v>
      </c>
      <c r="C18" s="384">
        <f>('C-75'!C18/'C-74'!C18)*1000/31</f>
        <v>3.7820260383788051</v>
      </c>
      <c r="D18" s="384">
        <f>('C-75'!D18/'C-74'!D18)*1000/28</f>
        <v>4.116455203411725</v>
      </c>
      <c r="E18" s="384">
        <f>('C-75'!E18/'C-74'!E18)*1000/31</f>
        <v>3.4946143352753549</v>
      </c>
      <c r="F18" s="384">
        <f>('C-75'!F18/'C-74'!F18)*1000/30</f>
        <v>3.3876648960239231</v>
      </c>
      <c r="G18" s="384">
        <f>('C-75'!G18/'C-74'!G18)*1000/31</f>
        <v>3.2715670378670043</v>
      </c>
      <c r="H18" s="384">
        <f>('C-75'!H18/'C-74'!H18)*1000/30</f>
        <v>3.3859594472718664</v>
      </c>
      <c r="I18" s="384">
        <f>('C-75'!I18/'C-74'!I18)*1000/31</f>
        <v>3.5628922534490539</v>
      </c>
      <c r="J18" s="384">
        <f>('C-75'!J18/'C-74'!J18)*1000/31</f>
        <v>3.1132926966022629</v>
      </c>
      <c r="K18" s="384">
        <f>('C-75'!K18/'C-74'!K18)*1000/30</f>
        <v>3.2185386422492264</v>
      </c>
      <c r="L18" s="384">
        <f>('C-75'!L18/'C-74'!L18)*1000/31</f>
        <v>2.9727026867682982</v>
      </c>
      <c r="M18" s="384">
        <f>('C-75'!M18/'C-74'!M18)*1000/30</f>
        <v>3.0764913099216105</v>
      </c>
      <c r="N18" s="384">
        <f>('C-75'!N18/'C-74'!N18)*1000/31</f>
        <v>2.832265789564385</v>
      </c>
    </row>
    <row r="19" spans="1:14" ht="13" customHeight="1">
      <c r="A19" s="184" t="s">
        <v>31</v>
      </c>
      <c r="B19" s="845">
        <f>('C-75'!B19/'C-74'!B19)*1000/365</f>
        <v>13.463535120067483</v>
      </c>
      <c r="C19" s="384">
        <f>('C-75'!C19/'C-74'!C19)*1000/31</f>
        <v>13.587562807288716</v>
      </c>
      <c r="D19" s="384">
        <f>('C-75'!D19/'C-74'!D19)*1000/28</f>
        <v>14.047897616012433</v>
      </c>
      <c r="E19" s="384">
        <f>('C-75'!E19/'C-74'!E19)*1000/31</f>
        <v>12.937485641005596</v>
      </c>
      <c r="F19" s="384">
        <f>('C-75'!F19/'C-74'!F19)*1000/30</f>
        <v>13.379875087036551</v>
      </c>
      <c r="G19" s="384">
        <f>('C-75'!G19/'C-74'!G19)*1000/31</f>
        <v>13.334071175692547</v>
      </c>
      <c r="H19" s="384">
        <f>('C-75'!H19/'C-74'!H19)*1000/30</f>
        <v>13.595814165308422</v>
      </c>
      <c r="I19" s="384">
        <f>('C-75'!I19/'C-74'!I19)*1000/31</f>
        <v>13.239628766190576</v>
      </c>
      <c r="J19" s="384">
        <f>('C-75'!J19/'C-74'!J19)*1000/31</f>
        <v>13.260255806867173</v>
      </c>
      <c r="K19" s="384">
        <f>('C-75'!K19/'C-74'!K19)*1000/30</f>
        <v>13.592110784811407</v>
      </c>
      <c r="L19" s="384">
        <f>('C-75'!L19/'C-74'!L19)*1000/31</f>
        <v>13.480421223097776</v>
      </c>
      <c r="M19" s="384">
        <f>('C-75'!M19/'C-74'!M19)*1000/30</f>
        <v>13.611124039542906</v>
      </c>
      <c r="N19" s="384">
        <f>('C-75'!N19/'C-74'!N19)*1000/31</f>
        <v>13.596043016613432</v>
      </c>
    </row>
    <row r="20" spans="1:14" ht="13" customHeight="1">
      <c r="A20" s="234" t="s">
        <v>32</v>
      </c>
      <c r="B20" s="845">
        <f>('C-75'!B20/'C-74'!B20)*1000/365</f>
        <v>15.238889135931673</v>
      </c>
      <c r="C20" s="384">
        <f>('C-75'!C20/'C-74'!C20)*1000/31</f>
        <v>14.103379443600458</v>
      </c>
      <c r="D20" s="384">
        <f>('C-75'!D20/'C-74'!D20)*1000/28</f>
        <v>14.953013433721452</v>
      </c>
      <c r="E20" s="384">
        <f>('C-75'!E20/'C-74'!E20)*1000/31</f>
        <v>13.904331588187345</v>
      </c>
      <c r="F20" s="384">
        <f>('C-75'!F20/'C-74'!F20)*1000/30</f>
        <v>15.124883192277178</v>
      </c>
      <c r="G20" s="384">
        <f>('C-75'!G20/'C-74'!G20)*1000/31</f>
        <v>15.033808474414915</v>
      </c>
      <c r="H20" s="384">
        <f>('C-75'!H20/'C-74'!H20)*1000/30</f>
        <v>15.609812641468757</v>
      </c>
      <c r="I20" s="384">
        <f>('C-75'!I20/'C-74'!I20)*1000/31</f>
        <v>15.216934412079206</v>
      </c>
      <c r="J20" s="384">
        <f>('C-75'!J20/'C-74'!J20)*1000/31</f>
        <v>15.44848063946568</v>
      </c>
      <c r="K20" s="384">
        <f>('C-75'!K20/'C-74'!K20)*1000/30</f>
        <v>15.995966148587796</v>
      </c>
      <c r="L20" s="384">
        <f>('C-75'!L20/'C-74'!L20)*1000/31</f>
        <v>16.091713213350012</v>
      </c>
      <c r="M20" s="384">
        <f>('C-75'!M20/'C-74'!M20)*1000/30</f>
        <v>15.65398080381757</v>
      </c>
      <c r="N20" s="384">
        <f>('C-75'!N20/'C-74'!N20)*1000/31</f>
        <v>15.90516410929034</v>
      </c>
    </row>
    <row r="21" spans="1:14" ht="13" customHeight="1">
      <c r="A21" s="234" t="s">
        <v>33</v>
      </c>
      <c r="B21" s="845">
        <f>('C-75'!B21/'C-74'!B21)*1000/365</f>
        <v>4.1893739305618949</v>
      </c>
      <c r="C21" s="384">
        <f>('C-75'!C21/'C-74'!C21)*1000/31</f>
        <v>4.2962433458445037</v>
      </c>
      <c r="D21" s="384">
        <f>('C-75'!D21/'C-74'!D21)*1000/28</f>
        <v>4.4612713431236335</v>
      </c>
      <c r="E21" s="384">
        <f>('C-75'!E21/'C-74'!E21)*1000/31</f>
        <v>4.2282692405854219</v>
      </c>
      <c r="F21" s="384">
        <f>('C-75'!F21/'C-74'!F21)*1000/30</f>
        <v>4.2502756082068194</v>
      </c>
      <c r="G21" s="384">
        <f>('C-75'!G21/'C-74'!G21)*1000/31</f>
        <v>4.1722459153795493</v>
      </c>
      <c r="H21" s="384">
        <f>('C-75'!H21/'C-74'!H21)*1000/30</f>
        <v>4.2130830654776794</v>
      </c>
      <c r="I21" s="384">
        <f>('C-75'!I21/'C-74'!I21)*1000/31</f>
        <v>4.1350447014847864</v>
      </c>
      <c r="J21" s="384">
        <f>('C-75'!J21/'C-74'!J21)*1000/31</f>
        <v>4.1137975764761689</v>
      </c>
      <c r="K21" s="384">
        <f>('C-75'!K21/'C-74'!K21)*1000/30</f>
        <v>4.0737733770044899</v>
      </c>
      <c r="L21" s="384">
        <f>('C-75'!L21/'C-74'!L21)*1000/31</f>
        <v>4.0758595260728629</v>
      </c>
      <c r="M21" s="384">
        <f>('C-75'!M21/'C-74'!M21)*1000/30</f>
        <v>4.0525571451421154</v>
      </c>
      <c r="N21" s="384">
        <f>('C-75'!N21/'C-74'!N21)*1000/31</f>
        <v>4.1884883797064436</v>
      </c>
    </row>
    <row r="22" spans="1:14" ht="13" customHeight="1">
      <c r="A22" s="234" t="s">
        <v>34</v>
      </c>
      <c r="B22" s="845">
        <f>('C-75'!B22/'C-74'!B22)*1000/365</f>
        <v>3.496863119357859</v>
      </c>
      <c r="C22" s="384">
        <f>('C-75'!C22/'C-74'!C22)*1000/31</f>
        <v>3.4472895146464158</v>
      </c>
      <c r="D22" s="384">
        <f>('C-75'!D22/'C-74'!D22)*1000/28</f>
        <v>3.5443237301966941</v>
      </c>
      <c r="E22" s="384">
        <f>('C-75'!E22/'C-74'!E22)*1000/31</f>
        <v>3.5118345421639203</v>
      </c>
      <c r="F22" s="384">
        <f>('C-75'!F22/'C-74'!F22)*1000/30</f>
        <v>3.4856475208403213</v>
      </c>
      <c r="G22" s="384">
        <f>('C-75'!G22/'C-74'!G22)*1000/31</f>
        <v>3.5023412340467504</v>
      </c>
      <c r="H22" s="384">
        <f>('C-75'!H22/'C-74'!H22)*1000/30</f>
        <v>3.5544162061939057</v>
      </c>
      <c r="I22" s="384">
        <f>('C-75'!I22/'C-74'!I22)*1000/31</f>
        <v>3.4499592403590094</v>
      </c>
      <c r="J22" s="384">
        <f>('C-75'!J22/'C-74'!J22)*1000/31</f>
        <v>3.4084259612387808</v>
      </c>
      <c r="K22" s="384">
        <f>('C-75'!K22/'C-74'!K22)*1000/30</f>
        <v>3.4606155213531915</v>
      </c>
      <c r="L22" s="384">
        <f>('C-75'!L22/'C-74'!L22)*1000/31</f>
        <v>4.0343900599664675</v>
      </c>
      <c r="M22" s="384">
        <f>('C-75'!M22/'C-74'!M22)*1000/30</f>
        <v>3.4427915236351083</v>
      </c>
      <c r="N22" s="384">
        <f>('C-75'!N22/'C-74'!N22)*1000/31</f>
        <v>3.1233986088371632</v>
      </c>
    </row>
    <row r="23" spans="1:14" ht="13" customHeight="1">
      <c r="A23" s="234" t="s">
        <v>35</v>
      </c>
      <c r="B23" s="845">
        <f>('C-75'!B23/'C-74'!B23)*1000/365</f>
        <v>3.9271421545321039</v>
      </c>
      <c r="C23" s="384">
        <f>('C-75'!C23/'C-74'!C23)*1000/31</f>
        <v>3.8450433851292467</v>
      </c>
      <c r="D23" s="384">
        <f>('C-75'!D23/'C-74'!D23)*1000/28</f>
        <v>3.9975658397242846</v>
      </c>
      <c r="E23" s="384">
        <f>('C-75'!E23/'C-74'!E23)*1000/31</f>
        <v>3.9336572665635767</v>
      </c>
      <c r="F23" s="384">
        <f>('C-75'!F23/'C-74'!F23)*1000/30</f>
        <v>3.9840151137827378</v>
      </c>
      <c r="G23" s="384">
        <f>('C-75'!G23/'C-74'!G23)*1000/31</f>
        <v>3.9510275991184192</v>
      </c>
      <c r="H23" s="384">
        <f>('C-75'!H23/'C-74'!H23)*1000/30</f>
        <v>3.962460079562407</v>
      </c>
      <c r="I23" s="384">
        <f>('C-75'!I23/'C-74'!I23)*1000/31</f>
        <v>3.9122944548051293</v>
      </c>
      <c r="J23" s="384">
        <f>('C-75'!J23/'C-74'!J23)*1000/31</f>
        <v>3.9042116597982113</v>
      </c>
      <c r="K23" s="384">
        <f>('C-75'!K23/'C-74'!K23)*1000/30</f>
        <v>3.9225198406460433</v>
      </c>
      <c r="L23" s="384">
        <f>('C-75'!L23/'C-74'!L23)*1000/31</f>
        <v>3.8927125486969798</v>
      </c>
      <c r="M23" s="384">
        <f>('C-75'!M23/'C-74'!M23)*1000/30</f>
        <v>3.9292336697247729</v>
      </c>
      <c r="N23" s="384">
        <f>('C-75'!N23/'C-74'!N23)*1000/31</f>
        <v>3.8957466235967502</v>
      </c>
    </row>
    <row r="24" spans="1:14" ht="13" customHeight="1">
      <c r="A24" s="234" t="s">
        <v>36</v>
      </c>
      <c r="B24" s="845">
        <f>('C-75'!B24/'C-74'!B24)*1000/365</f>
        <v>4.9987990380978768</v>
      </c>
      <c r="C24" s="384">
        <f>('C-75'!C24/'C-74'!C24)*1000/31</f>
        <v>4.6553144998348488</v>
      </c>
      <c r="D24" s="384">
        <f>('C-75'!D24/'C-74'!D24)*1000/28</f>
        <v>4.9707933433724012</v>
      </c>
      <c r="E24" s="384">
        <f>('C-75'!E24/'C-74'!E24)*1000/31</f>
        <v>4.4903556234769324</v>
      </c>
      <c r="F24" s="384">
        <f>('C-75'!F24/'C-74'!F24)*1000/30</f>
        <v>4.9194615009746592</v>
      </c>
      <c r="G24" s="384">
        <f>('C-75'!G24/'C-74'!G24)*1000/31</f>
        <v>5.2214965307711143</v>
      </c>
      <c r="H24" s="384">
        <f>('C-75'!H24/'C-74'!H24)*1000/30</f>
        <v>5.2337251828631137</v>
      </c>
      <c r="I24" s="384">
        <f>('C-75'!I24/'C-74'!I24)*1000/31</f>
        <v>4.7666654690574628</v>
      </c>
      <c r="J24" s="384">
        <f>('C-75'!J24/'C-74'!J24)*1000/31</f>
        <v>5.1289684256632952</v>
      </c>
      <c r="K24" s="384">
        <f>('C-75'!K24/'C-74'!K24)*1000/30</f>
        <v>5.6934056476669692</v>
      </c>
      <c r="L24" s="384">
        <f>('C-75'!L24/'C-74'!L24)*1000/31</f>
        <v>5.246115375792848</v>
      </c>
      <c r="M24" s="384">
        <f>('C-75'!M24/'C-74'!M24)*1000/30</f>
        <v>4.897024170882518</v>
      </c>
      <c r="N24" s="384">
        <f>('C-75'!N24/'C-74'!N24)*1000/31</f>
        <v>4.7726430435275873</v>
      </c>
    </row>
    <row r="25" spans="1:14" ht="13" customHeight="1">
      <c r="A25" s="184" t="s">
        <v>37</v>
      </c>
      <c r="B25" s="845">
        <f>('C-75'!B25/'C-74'!B25)*1000/365</f>
        <v>12.947491705646215</v>
      </c>
      <c r="C25" s="384">
        <f>('C-75'!C25/'C-74'!C25)*1000/31</f>
        <v>13.20912804199304</v>
      </c>
      <c r="D25" s="384">
        <f>('C-75'!D25/'C-74'!D25)*1000/28</f>
        <v>12.734711700773783</v>
      </c>
      <c r="E25" s="384">
        <f>('C-75'!E25/'C-74'!E25)*1000/31</f>
        <v>12.939953909139666</v>
      </c>
      <c r="F25" s="384">
        <f>('C-75'!F25/'C-74'!F25)*1000/30</f>
        <v>13.068891938514616</v>
      </c>
      <c r="G25" s="384">
        <f>('C-75'!G25/'C-74'!G25)*1000/31</f>
        <v>13.133368720959139</v>
      </c>
      <c r="H25" s="384">
        <f>('C-75'!H25/'C-74'!H25)*1000/30</f>
        <v>12.824879335754511</v>
      </c>
      <c r="I25" s="384">
        <f>('C-75'!I25/'C-74'!I25)*1000/31</f>
        <v>12.877675730402084</v>
      </c>
      <c r="J25" s="384">
        <f>('C-75'!J25/'C-74'!J25)*1000/31</f>
        <v>12.89072716046139</v>
      </c>
      <c r="K25" s="384">
        <f>('C-75'!K25/'C-74'!K25)*1000/30</f>
        <v>12.972338618495437</v>
      </c>
      <c r="L25" s="384">
        <f>('C-75'!L25/'C-74'!L25)*1000/31</f>
        <v>12.889521846801147</v>
      </c>
      <c r="M25" s="384">
        <f>('C-75'!M25/'C-74'!M25)*1000/30</f>
        <v>12.910078878430857</v>
      </c>
      <c r="N25" s="384">
        <f>('C-75'!N25/'C-74'!N25)*1000/31</f>
        <v>12.895613904430391</v>
      </c>
    </row>
    <row r="26" spans="1:14" ht="13" customHeight="1">
      <c r="A26" s="234" t="s">
        <v>38</v>
      </c>
      <c r="B26" s="845">
        <f>('C-75'!B26/'C-74'!B26)*1000/365</f>
        <v>8.5818728450376405</v>
      </c>
      <c r="C26" s="384">
        <f>('C-75'!C26/'C-74'!C26)*1000/31</f>
        <v>8.5834948731408591</v>
      </c>
      <c r="D26" s="384">
        <f>('C-75'!D26/'C-74'!D26)*1000/28</f>
        <v>8.6163854938116948</v>
      </c>
      <c r="E26" s="384">
        <f>('C-75'!E26/'C-74'!E26)*1000/31</f>
        <v>8.600947115584864</v>
      </c>
      <c r="F26" s="384">
        <f>('C-75'!F26/'C-74'!F26)*1000/30</f>
        <v>8.6212608675561739</v>
      </c>
      <c r="G26" s="384">
        <f>('C-75'!G26/'C-74'!G26)*1000/31</f>
        <v>8.5826935237929849</v>
      </c>
      <c r="H26" s="384">
        <f>('C-75'!H26/'C-74'!H26)*1000/30</f>
        <v>8.540947726019688</v>
      </c>
      <c r="I26" s="384">
        <f>('C-75'!I26/'C-74'!I26)*1000/31</f>
        <v>8.4866150366119122</v>
      </c>
      <c r="J26" s="384">
        <f>('C-75'!J26/'C-74'!J26)*1000/31</f>
        <v>8.5203094202571599</v>
      </c>
      <c r="K26" s="384">
        <f>('C-75'!K26/'C-74'!K26)*1000/30</f>
        <v>8.5601753404954799</v>
      </c>
      <c r="L26" s="384">
        <f>('C-75'!L26/'C-74'!L26)*1000/31</f>
        <v>8.6264420772618866</v>
      </c>
      <c r="M26" s="384">
        <f>('C-75'!M26/'C-74'!M26)*1000/30</f>
        <v>8.6365077263664087</v>
      </c>
      <c r="N26" s="384">
        <f>('C-75'!N26/'C-74'!N26)*1000/31</f>
        <v>8.6119343118892751</v>
      </c>
    </row>
    <row r="27" spans="1:14" ht="13" customHeight="1">
      <c r="A27" s="234" t="s">
        <v>39</v>
      </c>
      <c r="B27" s="845">
        <f>('C-75'!B27/'C-74'!B27)*1000/365</f>
        <v>12.062628247992059</v>
      </c>
      <c r="C27" s="384">
        <f>('C-75'!C27/'C-74'!C27)*1000/31</f>
        <v>12.105827947117152</v>
      </c>
      <c r="D27" s="384">
        <f>('C-75'!D27/'C-74'!D27)*1000/28</f>
        <v>12.164837251356238</v>
      </c>
      <c r="E27" s="384">
        <f>('C-75'!E27/'C-74'!E27)*1000/31</f>
        <v>12.125757292239957</v>
      </c>
      <c r="F27" s="384">
        <f>('C-75'!F27/'C-74'!F27)*1000/30</f>
        <v>12.338046064942215</v>
      </c>
      <c r="G27" s="384">
        <f>('C-75'!G27/'C-74'!G27)*1000/31</f>
        <v>12.254534397358281</v>
      </c>
      <c r="H27" s="384">
        <f>('C-75'!H27/'C-74'!H27)*1000/30</f>
        <v>12.249480242157404</v>
      </c>
      <c r="I27" s="384">
        <f>('C-75'!I27/'C-74'!I27)*1000/31</f>
        <v>12.115372041827188</v>
      </c>
      <c r="J27" s="384">
        <f>('C-75'!J27/'C-74'!J27)*1000/31</f>
        <v>12.146222344523943</v>
      </c>
      <c r="K27" s="384">
        <f>('C-75'!K27/'C-74'!K27)*1000/30</f>
        <v>12.221199779856912</v>
      </c>
      <c r="L27" s="384">
        <f>('C-75'!L27/'C-74'!L27)*1000/31</f>
        <v>11.59832096862961</v>
      </c>
      <c r="M27" s="384">
        <f>('C-75'!M27/'C-74'!M27)*1000/30</f>
        <v>12.256234727572924</v>
      </c>
      <c r="N27" s="384">
        <f>('C-75'!N27/'C-74'!N27)*1000/31</f>
        <v>11.212117452944414</v>
      </c>
    </row>
    <row r="28" spans="1:14" ht="13" customHeight="1">
      <c r="A28" s="234" t="s">
        <v>40</v>
      </c>
      <c r="B28" s="845">
        <f>('C-75'!B28/'C-74'!B28)*1000/365</f>
        <v>5.2540623112946818</v>
      </c>
      <c r="C28" s="384">
        <f>('C-75'!C28/'C-74'!C28)*1000/31</f>
        <v>5.0369437929044683</v>
      </c>
      <c r="D28" s="384">
        <f>('C-75'!D28/'C-74'!D28)*1000/28</f>
        <v>5.6464285714285714</v>
      </c>
      <c r="E28" s="384">
        <f>('C-75'!E28/'C-74'!E28)*1000/31</f>
        <v>5.7164943350566491</v>
      </c>
      <c r="F28" s="384">
        <f>('C-75'!F28/'C-74'!F28)*1000/30</f>
        <v>5.8592560438897943</v>
      </c>
      <c r="G28" s="384">
        <f>('C-75'!G28/'C-74'!G28)*1000/31</f>
        <v>5.1273301600026722</v>
      </c>
      <c r="H28" s="384">
        <f>('C-75'!H28/'C-74'!H28)*1000/30</f>
        <v>5.1725190874648197</v>
      </c>
      <c r="I28" s="384">
        <f>('C-75'!I28/'C-74'!I28)*1000/31</f>
        <v>5.2292101341281683</v>
      </c>
      <c r="J28" s="384">
        <f>('C-75'!J28/'C-74'!J28)*1000/31</f>
        <v>4.75</v>
      </c>
      <c r="K28" s="384">
        <f>('C-75'!K28/'C-74'!K28)*1000/30</f>
        <v>4.8050000000000006</v>
      </c>
      <c r="L28" s="384">
        <f>('C-75'!L28/'C-74'!L28)*1000/31</f>
        <v>4.5999999999999996</v>
      </c>
      <c r="M28" s="384">
        <f>('C-75'!M28/'C-74'!M28)*1000/30</f>
        <v>4.7076599999999997</v>
      </c>
      <c r="N28" s="384">
        <f>('C-75'!N28/'C-74'!N28)*1000/31</f>
        <v>4.5</v>
      </c>
    </row>
    <row r="29" spans="1:14" ht="13" customHeight="1">
      <c r="A29" s="184" t="s">
        <v>41</v>
      </c>
      <c r="B29" s="845">
        <f>('C-75'!B29/'C-74'!B29)*1000/365</f>
        <v>2.9670661179746296</v>
      </c>
      <c r="C29" s="384">
        <f>('C-75'!C29/'C-74'!C29)*1000/31</f>
        <v>3.5885876780186794</v>
      </c>
      <c r="D29" s="384">
        <f>('C-75'!D29/'C-74'!D29)*1000/28</f>
        <v>3.9530414430786762</v>
      </c>
      <c r="E29" s="384">
        <f>('C-75'!E29/'C-74'!E29)*1000/31</f>
        <v>3.5773133180169037</v>
      </c>
      <c r="F29" s="384">
        <f>('C-75'!F29/'C-74'!F29)*1000/30</f>
        <v>3.6403624119987752</v>
      </c>
      <c r="G29" s="384">
        <f>('C-75'!G29/'C-74'!G29)*1000/31</f>
        <v>3.1847474013071229</v>
      </c>
      <c r="H29" s="384">
        <f>('C-75'!H29/'C-74'!H29)*1000/30</f>
        <v>3.1743239773649239</v>
      </c>
      <c r="I29" s="384">
        <f>('C-75'!I29/'C-74'!I29)*1000/31</f>
        <v>2.8427337798758741</v>
      </c>
      <c r="J29" s="384">
        <f>('C-75'!J29/'C-74'!J29)*1000/31</f>
        <v>2.5682418783322847</v>
      </c>
      <c r="K29" s="384">
        <f>('C-75'!K29/'C-74'!K29)*1000/30</f>
        <v>2.3764948661163681</v>
      </c>
      <c r="L29" s="384">
        <f>('C-75'!L29/'C-74'!L29)*1000/31</f>
        <v>2.2325857813615024</v>
      </c>
      <c r="M29" s="384">
        <f>('C-75'!M29/'C-74'!M29)*1000/30</f>
        <v>2.207850496493299</v>
      </c>
      <c r="N29" s="384">
        <f>('C-75'!N29/'C-74'!N29)*1000/31</f>
        <v>2.0808864497594461</v>
      </c>
    </row>
    <row r="30" spans="1:14" ht="13" customHeight="1">
      <c r="A30" s="236" t="s">
        <v>100</v>
      </c>
      <c r="B30" s="845">
        <f>('C-75'!B30/'C-74'!B30)*1000/365</f>
        <v>2.5996500642187419</v>
      </c>
      <c r="C30" s="384">
        <f>('C-75'!C30/'C-74'!C30)*1000/31</f>
        <v>3.4197680128693593</v>
      </c>
      <c r="D30" s="384">
        <f>('C-75'!D30/'C-74'!D30)*1000/28</f>
        <v>3.7692741393473232</v>
      </c>
      <c r="E30" s="384">
        <f>('C-75'!E30/'C-74'!E30)*1000/31</f>
        <v>3.3999326905278751</v>
      </c>
      <c r="F30" s="384">
        <f>('C-75'!F30/'C-74'!F30)*1000/30</f>
        <v>3.3662764620589654</v>
      </c>
      <c r="G30" s="384">
        <f>('C-75'!G30/'C-74'!G30)*1000/31</f>
        <v>2.7473197204174795</v>
      </c>
      <c r="H30" s="384">
        <f>('C-75'!H30/'C-74'!H30)*1000/30</f>
        <v>2.7503199620300816</v>
      </c>
      <c r="I30" s="384">
        <f>('C-75'!I30/'C-74'!I30)*1000/31</f>
        <v>2.4968254448276794</v>
      </c>
      <c r="J30" s="384">
        <f>('C-75'!J30/'C-74'!J30)*1000/31</f>
        <v>2.3259231230094914</v>
      </c>
      <c r="K30" s="384">
        <f>('C-75'!K30/'C-74'!K30)*1000/30</f>
        <v>1.9547639167634943</v>
      </c>
      <c r="L30" s="384">
        <f>('C-75'!L30/'C-74'!L30)*1000/31</f>
        <v>1.8265386130106334</v>
      </c>
      <c r="M30" s="384">
        <f>('C-75'!M30/'C-74'!M30)*1000/30</f>
        <v>1.5253055016919508</v>
      </c>
      <c r="N30" s="384">
        <f>('C-75'!N30/'C-74'!N30)*1000/31</f>
        <v>1.3773123641573737</v>
      </c>
    </row>
    <row r="31" spans="1:14" ht="13" customHeight="1">
      <c r="A31" s="236" t="s">
        <v>101</v>
      </c>
      <c r="B31" s="845">
        <f>('C-75'!B31/'C-74'!B31)*1000/365</f>
        <v>3.5798120325277587</v>
      </c>
      <c r="C31" s="384">
        <f>('C-75'!C31/'C-74'!C31)*1000/31</f>
        <v>3.8615847427273953</v>
      </c>
      <c r="D31" s="384">
        <f>('C-75'!D31/'C-74'!D31)*1000/28</f>
        <v>4.2507052015570066</v>
      </c>
      <c r="E31" s="384">
        <f>('C-75'!E31/'C-74'!E31)*1000/31</f>
        <v>3.8640238263613123</v>
      </c>
      <c r="F31" s="384">
        <f>('C-75'!F31/'C-74'!F31)*1000/30</f>
        <v>4.1137212020033385</v>
      </c>
      <c r="G31" s="384">
        <f>('C-75'!G31/'C-74'!G31)*1000/31</f>
        <v>3.9217030556072658</v>
      </c>
      <c r="H31" s="384">
        <f>('C-75'!H31/'C-74'!H31)*1000/30</f>
        <v>3.8886076647366967</v>
      </c>
      <c r="I31" s="384">
        <f>('C-75'!I31/'C-74'!I31)*1000/31</f>
        <v>3.4333423920428294</v>
      </c>
      <c r="J31" s="384">
        <f>('C-75'!J31/'C-74'!J31)*1000/31</f>
        <v>3.0059695407123157</v>
      </c>
      <c r="K31" s="384">
        <f>('C-75'!K31/'C-74'!K31)*1000/30</f>
        <v>3.1112256164887744</v>
      </c>
      <c r="L31" s="384">
        <f>('C-75'!L31/'C-74'!L31)*1000/31</f>
        <v>2.9383120519713262</v>
      </c>
      <c r="M31" s="384">
        <f>('C-75'!M31/'C-74'!M31)*1000/30</f>
        <v>3.2699505975624188</v>
      </c>
      <c r="N31" s="384">
        <f>('C-75'!N31/'C-74'!N31)*1000/31</f>
        <v>3.1549626363836252</v>
      </c>
    </row>
    <row r="32" spans="1:14" ht="13" customHeight="1">
      <c r="A32" s="234" t="s">
        <v>44</v>
      </c>
      <c r="B32" s="845">
        <f>('C-75'!B32/'C-74'!B32)*1000/365</f>
        <v>4.0838377613062891</v>
      </c>
      <c r="C32" s="384">
        <f>('C-75'!C32/'C-74'!C32)*1000/31</f>
        <v>4.1146245929631338</v>
      </c>
      <c r="D32" s="384">
        <f>('C-75'!D32/'C-74'!D32)*1000/28</f>
        <v>4.2393655655742517</v>
      </c>
      <c r="E32" s="384">
        <f>('C-75'!E32/'C-74'!E32)*1000/31</f>
        <v>4.3715289555325771</v>
      </c>
      <c r="F32" s="384">
        <f>('C-75'!F32/'C-74'!F32)*1000/30</f>
        <v>4.4557602594935197</v>
      </c>
      <c r="G32" s="384">
        <f>('C-75'!G32/'C-74'!G32)*1000/31</f>
        <v>4.4552254274788998</v>
      </c>
      <c r="H32" s="384">
        <f>('C-75'!H32/'C-74'!H32)*1000/30</f>
        <v>4.1770165848584693</v>
      </c>
      <c r="I32" s="384">
        <f>('C-75'!I32/'C-74'!I32)*1000/31</f>
        <v>4.0062388230201327</v>
      </c>
      <c r="J32" s="384">
        <f>('C-75'!J32/'C-74'!J32)*1000/31</f>
        <v>3.8566651150766003</v>
      </c>
      <c r="K32" s="384">
        <f>('C-75'!K32/'C-74'!K32)*1000/30</f>
        <v>3.7837966222553576</v>
      </c>
      <c r="L32" s="384">
        <f>('C-75'!L32/'C-74'!L32)*1000/31</f>
        <v>3.7837180058199684</v>
      </c>
      <c r="M32" s="384">
        <f>('C-75'!M32/'C-74'!M32)*1000/30</f>
        <v>3.8618031596161688</v>
      </c>
      <c r="N32" s="384">
        <f>('C-75'!N32/'C-74'!N32)*1000/31</f>
        <v>3.9135232173348427</v>
      </c>
    </row>
    <row r="33" spans="1:14" ht="13" customHeight="1">
      <c r="A33" s="234" t="s">
        <v>45</v>
      </c>
      <c r="B33" s="845">
        <f>('C-75'!B33/'C-74'!B33)*1000/365</f>
        <v>3.802616091594103</v>
      </c>
      <c r="C33" s="384">
        <f>('C-75'!C33/'C-74'!C33)*1000/31</f>
        <v>3.7259436788496112</v>
      </c>
      <c r="D33" s="384">
        <f>('C-75'!D33/'C-74'!D33)*1000/28</f>
        <v>4.2571582435791218</v>
      </c>
      <c r="E33" s="384">
        <f>('C-75'!E33/'C-74'!E33)*1000/31</f>
        <v>4.2538103548574755</v>
      </c>
      <c r="F33" s="384">
        <f>('C-75'!F33/'C-74'!F33)*1000/30</f>
        <v>4.1674202120220416</v>
      </c>
      <c r="G33" s="384">
        <f>('C-75'!G33/'C-74'!G33)*1000/31</f>
        <v>4.0749145222242209</v>
      </c>
      <c r="H33" s="384">
        <f>('C-75'!H33/'C-74'!H33)*1000/30</f>
        <v>4.0576944704779754</v>
      </c>
      <c r="I33" s="384">
        <f>('C-75'!I33/'C-74'!I33)*1000/31</f>
        <v>3.8075040606388741</v>
      </c>
      <c r="J33" s="384">
        <f>('C-75'!J33/'C-74'!J33)*1000/31</f>
        <v>3.5344315734326792</v>
      </c>
      <c r="K33" s="384">
        <f>('C-75'!K33/'C-74'!K33)*1000/30</f>
        <v>3.1744703324013672</v>
      </c>
      <c r="L33" s="384">
        <f>('C-75'!L33/'C-74'!L33)*1000/31</f>
        <v>3.1990338770388957</v>
      </c>
      <c r="M33" s="384">
        <f>('C-75'!M33/'C-74'!M33)*1000/30</f>
        <v>3.3443475077607925</v>
      </c>
      <c r="N33" s="384">
        <f>('C-75'!N33/'C-74'!N33)*1000/31</f>
        <v>3.452659948441529</v>
      </c>
    </row>
    <row r="34" spans="1:14" ht="13" customHeight="1">
      <c r="A34" s="184" t="s">
        <v>46</v>
      </c>
      <c r="B34" s="845">
        <f>('C-75'!B34/'C-74'!B34)*1000/365</f>
        <v>4.6096378701660674</v>
      </c>
      <c r="C34" s="384">
        <f>('C-75'!C34/'C-74'!C34)*1000/31</f>
        <v>4.4098447891372228</v>
      </c>
      <c r="D34" s="384">
        <f>('C-75'!D34/'C-74'!D34)*1000/28</f>
        <v>5.0555908566835104</v>
      </c>
      <c r="E34" s="384">
        <f>('C-75'!E34/'C-74'!E34)*1000/31</f>
        <v>4.9825808392440862</v>
      </c>
      <c r="F34" s="384">
        <f>('C-75'!F34/'C-74'!F34)*1000/30</f>
        <v>5.1319856760787435</v>
      </c>
      <c r="G34" s="384">
        <f>('C-75'!G34/'C-74'!G34)*1000/31</f>
        <v>4.8638924832879393</v>
      </c>
      <c r="H34" s="384">
        <f>('C-75'!H34/'C-74'!H34)*1000/30</f>
        <v>5.1729840798389457</v>
      </c>
      <c r="I34" s="384">
        <f>('C-75'!I34/'C-74'!I34)*1000/31</f>
        <v>4.6817600116924885</v>
      </c>
      <c r="J34" s="384">
        <f>('C-75'!J34/'C-74'!J34)*1000/31</f>
        <v>4.4547450664459927</v>
      </c>
      <c r="K34" s="384">
        <f>('C-75'!K34/'C-74'!K34)*1000/30</f>
        <v>4.3259385405167778</v>
      </c>
      <c r="L34" s="384">
        <f>('C-75'!L34/'C-74'!L34)*1000/31</f>
        <v>4.0748243003109712</v>
      </c>
      <c r="M34" s="384">
        <f>('C-75'!M34/'C-74'!M34)*1000/30</f>
        <v>4.2106517769880041</v>
      </c>
      <c r="N34" s="384">
        <f>('C-75'!N34/'C-74'!N34)*1000/31</f>
        <v>4.0190745208485747</v>
      </c>
    </row>
    <row r="35" spans="1:14" ht="13" customHeight="1">
      <c r="A35" s="184" t="s">
        <v>47</v>
      </c>
      <c r="B35" s="845">
        <f>('C-75'!B35/'C-74'!B35)*1000/365</f>
        <v>3.3378984497407238</v>
      </c>
      <c r="C35" s="384">
        <f>('C-75'!C35/'C-74'!C35)*1000/31</f>
        <v>3.5626968523002427</v>
      </c>
      <c r="D35" s="384">
        <f>('C-75'!D35/'C-74'!D35)*1000/28</f>
        <v>3.5396704968944106</v>
      </c>
      <c r="E35" s="384">
        <f>('C-75'!E35/'C-74'!E35)*1000/31</f>
        <v>3.2770140637775964</v>
      </c>
      <c r="F35" s="384">
        <f>('C-75'!F35/'C-74'!F35)*1000/30</f>
        <v>3.2825983361344542</v>
      </c>
      <c r="G35" s="384">
        <f>('C-75'!G35/'C-74'!G35)*1000/31</f>
        <v>3.187811212624585</v>
      </c>
      <c r="H35" s="384">
        <f>('C-75'!H35/'C-74'!H35)*1000/30</f>
        <v>3.2896625463336031</v>
      </c>
      <c r="I35" s="384">
        <f>('C-75'!I35/'C-74'!I35)*1000/31</f>
        <v>3.2613959604286893</v>
      </c>
      <c r="J35" s="384">
        <f>('C-75'!J35/'C-74'!J35)*1000/31</f>
        <v>3.2698080592105274</v>
      </c>
      <c r="K35" s="384">
        <f>('C-75'!K35/'C-74'!K35)*1000/30</f>
        <v>3.3539210513245039</v>
      </c>
      <c r="L35" s="384">
        <f>('C-75'!L35/'C-74'!L35)*1000/31</f>
        <v>3.3046012315270947</v>
      </c>
      <c r="M35" s="384">
        <f>('C-75'!M35/'C-74'!M35)*1000/30</f>
        <v>3.4131496713229255</v>
      </c>
      <c r="N35" s="384">
        <f>('C-75'!N35/'C-74'!N35)*1000/31</f>
        <v>3.3276715248525708</v>
      </c>
    </row>
    <row r="36" spans="1:14" ht="13" customHeight="1">
      <c r="A36" s="184" t="s">
        <v>48</v>
      </c>
      <c r="B36" s="845">
        <f>('C-75'!B36/'C-74'!B36)*1000/365</f>
        <v>3.2761580393029406</v>
      </c>
      <c r="C36" s="384">
        <f>('C-75'!C36/'C-74'!C36)*1000/31</f>
        <v>4.1052082309884703</v>
      </c>
      <c r="D36" s="384">
        <f>('C-75'!D36/'C-74'!D36)*1000/28</f>
        <v>4.1796483678590297</v>
      </c>
      <c r="E36" s="384">
        <f>('C-75'!E36/'C-74'!E36)*1000/31</f>
        <v>3.9552295822493373</v>
      </c>
      <c r="F36" s="384">
        <f>('C-75'!F36/'C-74'!F36)*1000/30</f>
        <v>3.4805927824791936</v>
      </c>
      <c r="G36" s="384">
        <f>('C-75'!G36/'C-74'!G36)*1000/31</f>
        <v>3.3804713245576097</v>
      </c>
      <c r="H36" s="384">
        <f>('C-75'!H36/'C-74'!H36)*1000/30</f>
        <v>3.1381998329442284</v>
      </c>
      <c r="I36" s="384">
        <f>('C-75'!I36/'C-74'!I36)*1000/31</f>
        <v>3.0132523743258366</v>
      </c>
      <c r="J36" s="384">
        <f>('C-75'!J36/'C-74'!J36)*1000/31</f>
        <v>2.9416985328059719</v>
      </c>
      <c r="K36" s="384">
        <f>('C-75'!K36/'C-74'!K36)*1000/30</f>
        <v>2.612496442321302</v>
      </c>
      <c r="L36" s="384">
        <f>('C-75'!L36/'C-74'!L36)*1000/31</f>
        <v>2.6842962474332652</v>
      </c>
      <c r="M36" s="384">
        <f>('C-75'!M36/'C-74'!M36)*1000/30</f>
        <v>2.9823030175072121</v>
      </c>
      <c r="N36" s="384">
        <f>('C-75'!N36/'C-74'!N36)*1000/31</f>
        <v>2.8875083499216845</v>
      </c>
    </row>
    <row r="37" spans="1:14" ht="13" customHeight="1" thickBot="1">
      <c r="A37" s="237" t="s">
        <v>49</v>
      </c>
      <c r="B37" s="846">
        <f>('C-75'!B37/'C-74'!B37)*1000/365</f>
        <v>3.7537283004146706</v>
      </c>
      <c r="C37" s="385">
        <f>('C-75'!C37/'C-74'!C37)*1000/31</f>
        <v>3.6193951509433964</v>
      </c>
      <c r="D37" s="385">
        <f>('C-75'!D37/'C-74'!D37)*1000/28</f>
        <v>3.8947104941189048</v>
      </c>
      <c r="E37" s="385">
        <f>('C-75'!E37/'C-74'!E37)*1000/31</f>
        <v>3.4939164721941358</v>
      </c>
      <c r="F37" s="385">
        <f>('C-75'!F37/'C-74'!F37)*1000/30</f>
        <v>3.6807457704329463</v>
      </c>
      <c r="G37" s="385">
        <f>('C-75'!G37/'C-74'!G37)*1000/31</f>
        <v>3.6718325614525145</v>
      </c>
      <c r="H37" s="385">
        <f>('C-75'!H37/'C-74'!H37)*1000/30</f>
        <v>3.9662370420059587</v>
      </c>
      <c r="I37" s="385">
        <f>('C-75'!I37/'C-74'!I37)*1000/31</f>
        <v>3.9190111085106394</v>
      </c>
      <c r="J37" s="385">
        <f>('C-75'!J37/'C-74'!J37)*1000/31</f>
        <v>3.8040755145348841</v>
      </c>
      <c r="K37" s="385">
        <f>('C-75'!K37/'C-74'!K37)*1000/30</f>
        <v>3.8718924811663484</v>
      </c>
      <c r="L37" s="385">
        <f>('C-75'!L37/'C-74'!L37)*1000/31</f>
        <v>3.8265277023121396</v>
      </c>
      <c r="M37" s="385">
        <f>('C-75'!M37/'C-74'!M37)*1000/30</f>
        <v>3.8264591321070243</v>
      </c>
      <c r="N37" s="385">
        <f>('C-75'!N37/'C-74'!N37)*1000/31</f>
        <v>3.4995019840972872</v>
      </c>
    </row>
    <row r="38" spans="1:14" ht="9" customHeight="1">
      <c r="A38" s="999" t="s">
        <v>538</v>
      </c>
      <c r="B38" s="1039"/>
      <c r="C38" s="1039"/>
      <c r="D38" s="1039"/>
      <c r="E38" s="1039"/>
      <c r="F38" s="375"/>
      <c r="G38" s="242"/>
      <c r="H38" s="242"/>
      <c r="I38" s="242"/>
      <c r="J38" s="242"/>
      <c r="K38" s="242"/>
      <c r="L38" s="242"/>
      <c r="M38" s="242"/>
      <c r="N38" s="242"/>
    </row>
    <row r="39" spans="1:14" ht="9" customHeight="1">
      <c r="A39" s="999" t="s">
        <v>367</v>
      </c>
      <c r="B39" s="1039"/>
      <c r="C39" s="1039"/>
      <c r="D39" s="1039"/>
      <c r="E39" s="1039"/>
      <c r="F39" s="375"/>
      <c r="G39" s="242"/>
      <c r="H39" s="242"/>
      <c r="I39" s="242"/>
      <c r="J39" s="242"/>
      <c r="K39" s="242"/>
      <c r="L39" s="242"/>
      <c r="M39" s="242"/>
      <c r="N39" s="242"/>
    </row>
    <row r="40" spans="1:14" ht="9" customHeight="1">
      <c r="A40" s="1001" t="s">
        <v>366</v>
      </c>
      <c r="B40" s="1039"/>
      <c r="C40" s="1039"/>
      <c r="D40" s="1039"/>
      <c r="E40" s="1039"/>
      <c r="F40" s="375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</row>
    <row r="42" spans="1:14" ht="13" customHeight="1">
      <c r="A42" s="114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</row>
    <row r="43" spans="1:14" ht="13" customHeight="1">
      <c r="A43" s="158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</row>
    <row r="44" spans="1:14" ht="13" customHeight="1">
      <c r="A44" s="30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</row>
    <row r="45" spans="1:14" ht="13" customHeight="1">
      <c r="A45" s="57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</row>
    <row r="46" spans="1:14" ht="13" customHeight="1">
      <c r="A46" s="30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</row>
    <row r="47" spans="1:14" ht="13" customHeight="1">
      <c r="A47" s="114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</row>
    <row r="48" spans="1:14" ht="13" customHeight="1">
      <c r="A48" s="114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</row>
    <row r="49" spans="1:14" ht="13" customHeight="1">
      <c r="A49" s="114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</row>
    <row r="50" spans="1:14" ht="13" customHeight="1">
      <c r="A50" s="114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</row>
    <row r="51" spans="1:14" ht="13" customHeight="1">
      <c r="A51" s="114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</row>
    <row r="52" spans="1:14" ht="13" customHeight="1">
      <c r="A52" s="114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</row>
    <row r="53" spans="1:14" ht="13" customHeight="1">
      <c r="A53" s="114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</row>
    <row r="54" spans="1:14" ht="13" customHeight="1">
      <c r="A54" s="114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</row>
    <row r="55" spans="1:14" ht="13" customHeight="1"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</row>
    <row r="56" spans="1:14" ht="13" customHeight="1"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</row>
    <row r="57" spans="1:14" ht="13" customHeight="1"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</row>
    <row r="58" spans="1:14" ht="13" customHeight="1"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78">
    <tabColor theme="9" tint="0.59999389629810485"/>
  </sheetPr>
  <dimension ref="A3:AE54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" width="7.796875" style="180" customWidth="1"/>
    <col min="17" max="16384" width="7" style="180"/>
  </cols>
  <sheetData>
    <row r="3" spans="1:31" ht="13" customHeight="1"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</row>
    <row r="4" spans="1:31" ht="13" customHeight="1">
      <c r="A4" s="367" t="s">
        <v>455</v>
      </c>
      <c r="B4" s="363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</row>
    <row r="5" spans="1:31" ht="13" customHeight="1">
      <c r="A5" s="371" t="s">
        <v>238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</row>
    <row r="6" spans="1:31" ht="5" customHeight="1" thickBot="1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P6" s="234"/>
      <c r="Q6" s="182"/>
      <c r="R6" s="241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4"/>
    </row>
    <row r="7" spans="1:31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P7" s="184"/>
      <c r="Q7" s="182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184"/>
    </row>
    <row r="8" spans="1:31" ht="15" customHeight="1">
      <c r="A8" s="807" t="s">
        <v>90</v>
      </c>
      <c r="B8" s="811">
        <f>SUM(C8:N8)</f>
        <v>2119402.2000000002</v>
      </c>
      <c r="C8" s="811">
        <f>(C9+C10+C11+C12+C13+C17+C18+C19+C20+C21+C22+C23+C24+C25+C26+C27+C28+C29+C32+C33+C34+C35+C36+C37)</f>
        <v>194029.4</v>
      </c>
      <c r="D8" s="811">
        <f>(D9+D10+D11+D12+D13+D17+D18+D19+D20+D21+D22+D23+D24+D25+D26+D27+D28+D29+D32+D33+D34+D35+D36+D37)</f>
        <v>314894.40000000002</v>
      </c>
      <c r="E8" s="811">
        <f t="shared" ref="E8:N8" si="0">(E9+E10+E11+E12+E13+E17+E18+E19+E20+E21+E22+E23+E24+E25+E26+E27+E28+E29+E32+E33+E34+E35+E36+E37)</f>
        <v>305697.8</v>
      </c>
      <c r="F8" s="811">
        <f t="shared" si="0"/>
        <v>24172.400000000001</v>
      </c>
      <c r="G8" s="811">
        <f t="shared" si="0"/>
        <v>38044</v>
      </c>
      <c r="H8" s="811">
        <f t="shared" si="0"/>
        <v>24263.1</v>
      </c>
      <c r="I8" s="811">
        <f t="shared" si="0"/>
        <v>2740.1</v>
      </c>
      <c r="J8" s="811">
        <f t="shared" si="0"/>
        <v>327</v>
      </c>
      <c r="K8" s="811">
        <f t="shared" si="0"/>
        <v>5088</v>
      </c>
      <c r="L8" s="811">
        <f t="shared" si="0"/>
        <v>69862</v>
      </c>
      <c r="M8" s="811">
        <f t="shared" si="0"/>
        <v>810935</v>
      </c>
      <c r="N8" s="811">
        <f t="shared" si="0"/>
        <v>329349</v>
      </c>
      <c r="P8" s="703">
        <f t="shared" ref="P8" si="1">(P9+P10+P11+P12+P13+P17+P18+P19+P20+P21+P22+P23+P24+P25+P26+P27+P28+P29+P32+P33+P34+P35+P36+P37)</f>
        <v>0</v>
      </c>
    </row>
    <row r="9" spans="1:31" ht="13" customHeight="1">
      <c r="A9" s="234" t="s">
        <v>21</v>
      </c>
      <c r="B9" s="833" t="s">
        <v>240</v>
      </c>
      <c r="C9" s="667">
        <v>0</v>
      </c>
      <c r="D9" s="667">
        <v>0</v>
      </c>
      <c r="E9" s="667">
        <v>0</v>
      </c>
      <c r="F9" s="667">
        <v>0</v>
      </c>
      <c r="G9" s="667">
        <v>0</v>
      </c>
      <c r="H9" s="667">
        <v>0</v>
      </c>
      <c r="I9" s="667">
        <v>0</v>
      </c>
      <c r="J9" s="667">
        <v>0</v>
      </c>
      <c r="K9" s="667">
        <v>0</v>
      </c>
      <c r="L9" s="667">
        <v>0</v>
      </c>
      <c r="M9" s="667">
        <v>0</v>
      </c>
      <c r="N9" s="667">
        <v>0</v>
      </c>
    </row>
    <row r="10" spans="1:31" ht="13" customHeight="1">
      <c r="A10" s="234" t="s">
        <v>22</v>
      </c>
      <c r="B10" s="834">
        <f>SUM(C10:N10)</f>
        <v>49</v>
      </c>
      <c r="C10" s="667">
        <v>0</v>
      </c>
      <c r="D10" s="667">
        <v>0</v>
      </c>
      <c r="E10" s="667">
        <v>0</v>
      </c>
      <c r="F10" s="667">
        <v>32</v>
      </c>
      <c r="G10" s="667">
        <v>17</v>
      </c>
      <c r="H10" s="667">
        <v>0</v>
      </c>
      <c r="I10" s="667">
        <v>0</v>
      </c>
      <c r="J10" s="667">
        <v>0</v>
      </c>
      <c r="K10" s="667">
        <v>0</v>
      </c>
      <c r="L10" s="667">
        <v>0</v>
      </c>
      <c r="M10" s="667">
        <v>0</v>
      </c>
      <c r="N10" s="667">
        <v>0</v>
      </c>
    </row>
    <row r="11" spans="1:31" ht="13" customHeight="1">
      <c r="A11" s="234" t="s">
        <v>23</v>
      </c>
      <c r="B11" s="833" t="s">
        <v>240</v>
      </c>
      <c r="C11" s="667">
        <v>0</v>
      </c>
      <c r="D11" s="667">
        <v>0</v>
      </c>
      <c r="E11" s="667">
        <v>0</v>
      </c>
      <c r="F11" s="667">
        <v>0</v>
      </c>
      <c r="G11" s="667">
        <v>0</v>
      </c>
      <c r="H11" s="667">
        <v>0</v>
      </c>
      <c r="I11" s="667">
        <v>0</v>
      </c>
      <c r="J11" s="667">
        <v>0</v>
      </c>
      <c r="K11" s="667">
        <v>0</v>
      </c>
      <c r="L11" s="667">
        <v>0</v>
      </c>
      <c r="M11" s="667">
        <v>0</v>
      </c>
      <c r="N11" s="667">
        <v>0</v>
      </c>
    </row>
    <row r="12" spans="1:31" ht="13" customHeight="1">
      <c r="A12" s="184" t="s">
        <v>24</v>
      </c>
      <c r="B12" s="834">
        <f>SUM(C12:N12)</f>
        <v>6052</v>
      </c>
      <c r="C12" s="667">
        <v>0</v>
      </c>
      <c r="D12" s="667">
        <v>0</v>
      </c>
      <c r="E12" s="667">
        <v>0</v>
      </c>
      <c r="F12" s="667">
        <v>70</v>
      </c>
      <c r="G12" s="667">
        <v>1372</v>
      </c>
      <c r="H12" s="667">
        <v>1486</v>
      </c>
      <c r="I12" s="667">
        <v>265</v>
      </c>
      <c r="J12" s="667">
        <v>20</v>
      </c>
      <c r="K12" s="667">
        <v>0</v>
      </c>
      <c r="L12" s="667">
        <v>271</v>
      </c>
      <c r="M12" s="667">
        <v>1376</v>
      </c>
      <c r="N12" s="667">
        <v>1192</v>
      </c>
    </row>
    <row r="13" spans="1:31" ht="13" customHeight="1">
      <c r="A13" s="184" t="s">
        <v>25</v>
      </c>
      <c r="B13" s="833" t="s">
        <v>240</v>
      </c>
      <c r="C13" s="667">
        <v>0</v>
      </c>
      <c r="D13" s="667">
        <v>0</v>
      </c>
      <c r="E13" s="667">
        <v>0</v>
      </c>
      <c r="F13" s="667">
        <v>0</v>
      </c>
      <c r="G13" s="667">
        <v>0</v>
      </c>
      <c r="H13" s="667">
        <v>0</v>
      </c>
      <c r="I13" s="667">
        <v>0</v>
      </c>
      <c r="J13" s="667">
        <v>0</v>
      </c>
      <c r="K13" s="667">
        <v>0</v>
      </c>
      <c r="L13" s="667">
        <v>0</v>
      </c>
      <c r="M13" s="667">
        <v>0</v>
      </c>
      <c r="N13" s="667">
        <v>0</v>
      </c>
    </row>
    <row r="14" spans="1:31" ht="13" customHeight="1">
      <c r="A14" s="236" t="s">
        <v>97</v>
      </c>
      <c r="B14" s="833" t="s">
        <v>240</v>
      </c>
      <c r="C14" s="667">
        <v>0</v>
      </c>
      <c r="D14" s="667">
        <v>0</v>
      </c>
      <c r="E14" s="667">
        <v>0</v>
      </c>
      <c r="F14" s="667">
        <v>0</v>
      </c>
      <c r="G14" s="667">
        <v>0</v>
      </c>
      <c r="H14" s="667">
        <v>0</v>
      </c>
      <c r="I14" s="667">
        <v>0</v>
      </c>
      <c r="J14" s="667">
        <v>0</v>
      </c>
      <c r="K14" s="667">
        <v>0</v>
      </c>
      <c r="L14" s="667">
        <v>0</v>
      </c>
      <c r="M14" s="667">
        <v>0</v>
      </c>
      <c r="N14" s="667">
        <v>0</v>
      </c>
    </row>
    <row r="15" spans="1:31" ht="13" customHeight="1">
      <c r="A15" s="236" t="s">
        <v>98</v>
      </c>
      <c r="B15" s="833" t="s">
        <v>240</v>
      </c>
      <c r="C15" s="667">
        <v>0</v>
      </c>
      <c r="D15" s="667">
        <v>0</v>
      </c>
      <c r="E15" s="667">
        <v>0</v>
      </c>
      <c r="F15" s="667">
        <v>0</v>
      </c>
      <c r="G15" s="667">
        <v>0</v>
      </c>
      <c r="H15" s="667">
        <v>0</v>
      </c>
      <c r="I15" s="667">
        <v>0</v>
      </c>
      <c r="J15" s="667">
        <v>0</v>
      </c>
      <c r="K15" s="667">
        <v>0</v>
      </c>
      <c r="L15" s="667">
        <v>0</v>
      </c>
      <c r="M15" s="667">
        <v>0</v>
      </c>
      <c r="N15" s="667">
        <v>0</v>
      </c>
    </row>
    <row r="16" spans="1:31" ht="13" customHeight="1">
      <c r="A16" s="236" t="s">
        <v>99</v>
      </c>
      <c r="B16" s="833" t="s">
        <v>240</v>
      </c>
      <c r="C16" s="667">
        <v>0</v>
      </c>
      <c r="D16" s="667">
        <v>0</v>
      </c>
      <c r="E16" s="667">
        <v>0</v>
      </c>
      <c r="F16" s="667">
        <v>0</v>
      </c>
      <c r="G16" s="667">
        <v>0</v>
      </c>
      <c r="H16" s="667">
        <v>0</v>
      </c>
      <c r="I16" s="667">
        <v>0</v>
      </c>
      <c r="J16" s="667">
        <v>0</v>
      </c>
      <c r="K16" s="667">
        <v>0</v>
      </c>
      <c r="L16" s="667">
        <v>0</v>
      </c>
      <c r="M16" s="667">
        <v>0</v>
      </c>
      <c r="N16" s="667">
        <v>0</v>
      </c>
    </row>
    <row r="17" spans="1:14" ht="13" customHeight="1">
      <c r="A17" s="234" t="s">
        <v>29</v>
      </c>
      <c r="B17" s="833" t="s">
        <v>240</v>
      </c>
      <c r="C17" s="667">
        <v>0</v>
      </c>
      <c r="D17" s="667">
        <v>0</v>
      </c>
      <c r="E17" s="667">
        <v>0</v>
      </c>
      <c r="F17" s="667">
        <v>0</v>
      </c>
      <c r="G17" s="667">
        <v>0</v>
      </c>
      <c r="H17" s="667">
        <v>0</v>
      </c>
      <c r="I17" s="667">
        <v>0</v>
      </c>
      <c r="J17" s="667">
        <v>0</v>
      </c>
      <c r="K17" s="667">
        <v>0</v>
      </c>
      <c r="L17" s="667">
        <v>0</v>
      </c>
      <c r="M17" s="667">
        <v>0</v>
      </c>
      <c r="N17" s="667">
        <v>0</v>
      </c>
    </row>
    <row r="18" spans="1:14" ht="13" customHeight="1">
      <c r="A18" s="184" t="s">
        <v>30</v>
      </c>
      <c r="B18" s="833" t="s">
        <v>240</v>
      </c>
      <c r="C18" s="667">
        <v>0</v>
      </c>
      <c r="D18" s="667">
        <v>0</v>
      </c>
      <c r="E18" s="667">
        <v>0</v>
      </c>
      <c r="F18" s="667">
        <v>0</v>
      </c>
      <c r="G18" s="667">
        <v>0</v>
      </c>
      <c r="H18" s="667">
        <v>0</v>
      </c>
      <c r="I18" s="667">
        <v>0</v>
      </c>
      <c r="J18" s="667">
        <v>0</v>
      </c>
      <c r="K18" s="667">
        <v>0</v>
      </c>
      <c r="L18" s="667">
        <v>0</v>
      </c>
      <c r="M18" s="667">
        <v>0</v>
      </c>
      <c r="N18" s="667">
        <v>0</v>
      </c>
    </row>
    <row r="19" spans="1:14" ht="13" customHeight="1">
      <c r="A19" s="184" t="s">
        <v>31</v>
      </c>
      <c r="B19" s="834">
        <f t="shared" ref="B19:B33" si="2">SUM(C19:N19)</f>
        <v>19457.199999999997</v>
      </c>
      <c r="C19" s="667">
        <v>0</v>
      </c>
      <c r="D19" s="667">
        <v>0</v>
      </c>
      <c r="E19" s="667">
        <v>0</v>
      </c>
      <c r="F19" s="667">
        <v>5310</v>
      </c>
      <c r="G19" s="667">
        <v>9139</v>
      </c>
      <c r="H19" s="667">
        <v>2384.1</v>
      </c>
      <c r="I19" s="667">
        <v>2384.1</v>
      </c>
      <c r="J19" s="667">
        <v>240</v>
      </c>
      <c r="K19" s="667">
        <v>0</v>
      </c>
      <c r="L19" s="667">
        <v>0</v>
      </c>
      <c r="M19" s="667">
        <v>0</v>
      </c>
      <c r="N19" s="667">
        <v>0</v>
      </c>
    </row>
    <row r="20" spans="1:14" ht="13" customHeight="1">
      <c r="A20" s="234" t="s">
        <v>32</v>
      </c>
      <c r="B20" s="833" t="s">
        <v>240</v>
      </c>
      <c r="C20" s="667">
        <v>0</v>
      </c>
      <c r="D20" s="667">
        <v>0</v>
      </c>
      <c r="E20" s="667">
        <v>0</v>
      </c>
      <c r="F20" s="667">
        <v>0</v>
      </c>
      <c r="G20" s="667">
        <v>0</v>
      </c>
      <c r="H20" s="667">
        <v>0</v>
      </c>
      <c r="I20" s="667">
        <v>0</v>
      </c>
      <c r="J20" s="667">
        <v>0</v>
      </c>
      <c r="K20" s="667">
        <v>0</v>
      </c>
      <c r="L20" s="667">
        <v>0</v>
      </c>
      <c r="M20" s="667">
        <v>0</v>
      </c>
      <c r="N20" s="667">
        <v>0</v>
      </c>
    </row>
    <row r="21" spans="1:14" ht="13" customHeight="1">
      <c r="A21" s="234" t="s">
        <v>33</v>
      </c>
      <c r="B21" s="834">
        <f t="shared" si="2"/>
        <v>1803</v>
      </c>
      <c r="C21" s="667">
        <v>65</v>
      </c>
      <c r="D21" s="667">
        <v>201</v>
      </c>
      <c r="E21" s="667">
        <v>145</v>
      </c>
      <c r="F21" s="667">
        <v>89</v>
      </c>
      <c r="G21" s="667">
        <v>257</v>
      </c>
      <c r="H21" s="667">
        <v>69</v>
      </c>
      <c r="I21" s="667">
        <v>91</v>
      </c>
      <c r="J21" s="667">
        <v>67</v>
      </c>
      <c r="K21" s="667">
        <v>56</v>
      </c>
      <c r="L21" s="667">
        <v>243</v>
      </c>
      <c r="M21" s="667">
        <v>252</v>
      </c>
      <c r="N21" s="667">
        <v>268</v>
      </c>
    </row>
    <row r="22" spans="1:14" ht="13" customHeight="1">
      <c r="A22" s="234" t="s">
        <v>34</v>
      </c>
      <c r="B22" s="834">
        <f t="shared" si="2"/>
        <v>97315</v>
      </c>
      <c r="C22" s="667">
        <v>0</v>
      </c>
      <c r="D22" s="667">
        <v>0</v>
      </c>
      <c r="E22" s="667">
        <v>0</v>
      </c>
      <c r="F22" s="667">
        <v>0</v>
      </c>
      <c r="G22" s="667">
        <v>0</v>
      </c>
      <c r="H22" s="667">
        <v>0</v>
      </c>
      <c r="I22" s="667">
        <v>0</v>
      </c>
      <c r="J22" s="667">
        <v>0</v>
      </c>
      <c r="K22" s="667">
        <v>0</v>
      </c>
      <c r="L22" s="667">
        <v>16729</v>
      </c>
      <c r="M22" s="667">
        <v>48884</v>
      </c>
      <c r="N22" s="667">
        <v>31702</v>
      </c>
    </row>
    <row r="23" spans="1:14" ht="13" customHeight="1">
      <c r="A23" s="234" t="s">
        <v>35</v>
      </c>
      <c r="B23" s="834">
        <f t="shared" si="2"/>
        <v>59359</v>
      </c>
      <c r="C23" s="667">
        <v>0</v>
      </c>
      <c r="D23" s="667">
        <v>0</v>
      </c>
      <c r="E23" s="667">
        <v>0</v>
      </c>
      <c r="F23" s="667">
        <v>0</v>
      </c>
      <c r="G23" s="667">
        <v>0</v>
      </c>
      <c r="H23" s="667">
        <v>0</v>
      </c>
      <c r="I23" s="667">
        <v>0</v>
      </c>
      <c r="J23" s="667">
        <v>0</v>
      </c>
      <c r="K23" s="667">
        <v>0</v>
      </c>
      <c r="L23" s="667">
        <v>27035</v>
      </c>
      <c r="M23" s="667">
        <v>28184</v>
      </c>
      <c r="N23" s="667">
        <v>4140</v>
      </c>
    </row>
    <row r="24" spans="1:14" ht="13" customHeight="1">
      <c r="A24" s="234" t="s">
        <v>36</v>
      </c>
      <c r="B24" s="834">
        <f t="shared" si="2"/>
        <v>53793.8</v>
      </c>
      <c r="C24" s="667">
        <v>0</v>
      </c>
      <c r="D24" s="667">
        <v>7680.4</v>
      </c>
      <c r="E24" s="667">
        <v>4630.3999999999996</v>
      </c>
      <c r="F24" s="667">
        <v>2124</v>
      </c>
      <c r="G24" s="667">
        <v>12680</v>
      </c>
      <c r="H24" s="667">
        <v>19647</v>
      </c>
      <c r="I24" s="667">
        <v>0</v>
      </c>
      <c r="J24" s="667">
        <v>0</v>
      </c>
      <c r="K24" s="667">
        <v>428</v>
      </c>
      <c r="L24" s="667">
        <v>380</v>
      </c>
      <c r="M24" s="667">
        <v>190</v>
      </c>
      <c r="N24" s="667">
        <v>6034</v>
      </c>
    </row>
    <row r="25" spans="1:14" ht="13" customHeight="1">
      <c r="A25" s="184" t="s">
        <v>37</v>
      </c>
      <c r="B25" s="834">
        <f t="shared" si="2"/>
        <v>64699</v>
      </c>
      <c r="C25" s="667">
        <v>17943</v>
      </c>
      <c r="D25" s="667">
        <v>16848</v>
      </c>
      <c r="E25" s="667">
        <v>17608</v>
      </c>
      <c r="F25" s="667">
        <v>0</v>
      </c>
      <c r="G25" s="667">
        <v>0</v>
      </c>
      <c r="H25" s="667">
        <v>0</v>
      </c>
      <c r="I25" s="667">
        <v>0</v>
      </c>
      <c r="J25" s="667">
        <v>0</v>
      </c>
      <c r="K25" s="667">
        <v>0</v>
      </c>
      <c r="L25" s="667">
        <v>0</v>
      </c>
      <c r="M25" s="667">
        <v>0</v>
      </c>
      <c r="N25" s="667">
        <v>12300</v>
      </c>
    </row>
    <row r="26" spans="1:14" ht="13" customHeight="1">
      <c r="A26" s="234" t="s">
        <v>38</v>
      </c>
      <c r="B26" s="834">
        <f t="shared" si="2"/>
        <v>27997</v>
      </c>
      <c r="C26" s="667">
        <v>1694</v>
      </c>
      <c r="D26" s="667">
        <v>48</v>
      </c>
      <c r="E26" s="667">
        <v>1187</v>
      </c>
      <c r="F26" s="667">
        <v>1660</v>
      </c>
      <c r="G26" s="667">
        <v>0</v>
      </c>
      <c r="H26" s="667">
        <v>0</v>
      </c>
      <c r="I26" s="667">
        <v>0</v>
      </c>
      <c r="J26" s="667">
        <v>0</v>
      </c>
      <c r="K26" s="667">
        <v>1370</v>
      </c>
      <c r="L26" s="667">
        <v>490</v>
      </c>
      <c r="M26" s="667">
        <v>12527</v>
      </c>
      <c r="N26" s="667">
        <v>9021</v>
      </c>
    </row>
    <row r="27" spans="1:14" ht="13" customHeight="1">
      <c r="A27" s="234" t="s">
        <v>39</v>
      </c>
      <c r="B27" s="834">
        <f t="shared" si="2"/>
        <v>33500</v>
      </c>
      <c r="C27" s="667">
        <v>0</v>
      </c>
      <c r="D27" s="667">
        <v>0</v>
      </c>
      <c r="E27" s="667">
        <v>0</v>
      </c>
      <c r="F27" s="667">
        <v>0</v>
      </c>
      <c r="G27" s="667">
        <v>0</v>
      </c>
      <c r="H27" s="667">
        <v>0</v>
      </c>
      <c r="I27" s="667">
        <v>0</v>
      </c>
      <c r="J27" s="667">
        <v>0</v>
      </c>
      <c r="K27" s="667">
        <v>0</v>
      </c>
      <c r="L27" s="667">
        <v>22070</v>
      </c>
      <c r="M27" s="667">
        <v>11430</v>
      </c>
      <c r="N27" s="667">
        <v>0</v>
      </c>
    </row>
    <row r="28" spans="1:14" ht="13" customHeight="1">
      <c r="A28" s="234" t="s">
        <v>40</v>
      </c>
      <c r="B28" s="834">
        <f t="shared" si="2"/>
        <v>82600</v>
      </c>
      <c r="C28" s="667">
        <v>15982</v>
      </c>
      <c r="D28" s="667">
        <v>6793</v>
      </c>
      <c r="E28" s="667">
        <v>8561</v>
      </c>
      <c r="F28" s="667">
        <v>12615</v>
      </c>
      <c r="G28" s="667">
        <v>14082</v>
      </c>
      <c r="H28" s="667">
        <v>677</v>
      </c>
      <c r="I28" s="667">
        <v>0</v>
      </c>
      <c r="J28" s="667">
        <v>0</v>
      </c>
      <c r="K28" s="667">
        <v>3234</v>
      </c>
      <c r="L28" s="667">
        <v>2644</v>
      </c>
      <c r="M28" s="667">
        <v>14328</v>
      </c>
      <c r="N28" s="667">
        <v>3684</v>
      </c>
    </row>
    <row r="29" spans="1:14" ht="13" customHeight="1">
      <c r="A29" s="184" t="s">
        <v>41</v>
      </c>
      <c r="B29" s="834">
        <f t="shared" si="2"/>
        <v>38917.200000000004</v>
      </c>
      <c r="C29" s="667">
        <v>4305.3999999999996</v>
      </c>
      <c r="D29" s="667">
        <v>12329</v>
      </c>
      <c r="E29" s="667">
        <v>10286.4</v>
      </c>
      <c r="F29" s="667">
        <v>2272.4</v>
      </c>
      <c r="G29" s="667">
        <v>497</v>
      </c>
      <c r="H29" s="667">
        <v>0</v>
      </c>
      <c r="I29" s="667">
        <v>0</v>
      </c>
      <c r="J29" s="667">
        <v>0</v>
      </c>
      <c r="K29" s="667">
        <v>0</v>
      </c>
      <c r="L29" s="667">
        <v>0</v>
      </c>
      <c r="M29" s="667">
        <v>1214</v>
      </c>
      <c r="N29" s="667">
        <v>8013</v>
      </c>
    </row>
    <row r="30" spans="1:14" ht="13" customHeight="1">
      <c r="A30" s="236" t="s">
        <v>100</v>
      </c>
      <c r="B30" s="834">
        <f t="shared" si="2"/>
        <v>30436.799999999999</v>
      </c>
      <c r="C30" s="667">
        <v>1990.4</v>
      </c>
      <c r="D30" s="667">
        <v>9547</v>
      </c>
      <c r="E30" s="667">
        <v>7826.4</v>
      </c>
      <c r="F30" s="667">
        <v>1846</v>
      </c>
      <c r="G30" s="667">
        <v>0</v>
      </c>
      <c r="H30" s="667">
        <v>0</v>
      </c>
      <c r="I30" s="667">
        <v>0</v>
      </c>
      <c r="J30" s="667">
        <v>0</v>
      </c>
      <c r="K30" s="667">
        <v>0</v>
      </c>
      <c r="L30" s="667">
        <v>0</v>
      </c>
      <c r="M30" s="667">
        <v>1214</v>
      </c>
      <c r="N30" s="667">
        <v>8013</v>
      </c>
    </row>
    <row r="31" spans="1:14" ht="13" customHeight="1">
      <c r="A31" s="236" t="s">
        <v>101</v>
      </c>
      <c r="B31" s="834">
        <f t="shared" si="2"/>
        <v>8480.4</v>
      </c>
      <c r="C31" s="667">
        <v>2315</v>
      </c>
      <c r="D31" s="667">
        <v>2782</v>
      </c>
      <c r="E31" s="667">
        <v>2460</v>
      </c>
      <c r="F31" s="667">
        <v>426.4</v>
      </c>
      <c r="G31" s="667">
        <v>497</v>
      </c>
      <c r="H31" s="667">
        <v>0</v>
      </c>
      <c r="I31" s="667">
        <v>0</v>
      </c>
      <c r="J31" s="667">
        <v>0</v>
      </c>
      <c r="K31" s="667">
        <v>0</v>
      </c>
      <c r="L31" s="667">
        <v>0</v>
      </c>
      <c r="M31" s="667">
        <v>0</v>
      </c>
      <c r="N31" s="667">
        <v>0</v>
      </c>
    </row>
    <row r="32" spans="1:14" ht="13" customHeight="1">
      <c r="A32" s="234" t="s">
        <v>44</v>
      </c>
      <c r="B32" s="834">
        <f t="shared" si="2"/>
        <v>342445</v>
      </c>
      <c r="C32" s="667">
        <v>78050</v>
      </c>
      <c r="D32" s="667">
        <v>40150</v>
      </c>
      <c r="E32" s="667">
        <v>16660</v>
      </c>
      <c r="F32" s="667">
        <v>0</v>
      </c>
      <c r="G32" s="667">
        <v>0</v>
      </c>
      <c r="H32" s="667">
        <v>0</v>
      </c>
      <c r="I32" s="667">
        <v>0</v>
      </c>
      <c r="J32" s="667">
        <v>0</v>
      </c>
      <c r="K32" s="667">
        <v>0</v>
      </c>
      <c r="L32" s="667">
        <v>0</v>
      </c>
      <c r="M32" s="667">
        <v>78510</v>
      </c>
      <c r="N32" s="667">
        <v>129075</v>
      </c>
    </row>
    <row r="33" spans="1:14" ht="13" customHeight="1">
      <c r="A33" s="234" t="s">
        <v>45</v>
      </c>
      <c r="B33" s="834">
        <f t="shared" si="2"/>
        <v>1291415</v>
      </c>
      <c r="C33" s="667">
        <v>75990</v>
      </c>
      <c r="D33" s="667">
        <v>230845</v>
      </c>
      <c r="E33" s="667">
        <v>246620</v>
      </c>
      <c r="F33" s="667">
        <v>0</v>
      </c>
      <c r="G33" s="667">
        <v>0</v>
      </c>
      <c r="H33" s="667">
        <v>0</v>
      </c>
      <c r="I33" s="667">
        <v>0</v>
      </c>
      <c r="J33" s="667">
        <v>0</v>
      </c>
      <c r="K33" s="667">
        <v>0</v>
      </c>
      <c r="L33" s="667">
        <v>0</v>
      </c>
      <c r="M33" s="667">
        <v>614040</v>
      </c>
      <c r="N33" s="667">
        <v>123920</v>
      </c>
    </row>
    <row r="34" spans="1:14" ht="13" customHeight="1">
      <c r="A34" s="184" t="s">
        <v>46</v>
      </c>
      <c r="B34" s="833" t="s">
        <v>240</v>
      </c>
      <c r="C34" s="667">
        <v>0</v>
      </c>
      <c r="D34" s="667">
        <v>0</v>
      </c>
      <c r="E34" s="667">
        <v>0</v>
      </c>
      <c r="F34" s="667">
        <v>0</v>
      </c>
      <c r="G34" s="667">
        <v>0</v>
      </c>
      <c r="H34" s="667">
        <v>0</v>
      </c>
      <c r="I34" s="667">
        <v>0</v>
      </c>
      <c r="J34" s="667">
        <v>0</v>
      </c>
      <c r="K34" s="667">
        <v>0</v>
      </c>
      <c r="L34" s="667">
        <v>0</v>
      </c>
      <c r="M34" s="667">
        <v>0</v>
      </c>
      <c r="N34" s="667">
        <v>0</v>
      </c>
    </row>
    <row r="35" spans="1:14" ht="13" customHeight="1">
      <c r="A35" s="184" t="s">
        <v>47</v>
      </c>
      <c r="B35" s="833" t="s">
        <v>240</v>
      </c>
      <c r="C35" s="667">
        <v>0</v>
      </c>
      <c r="D35" s="667">
        <v>0</v>
      </c>
      <c r="E35" s="667">
        <v>0</v>
      </c>
      <c r="F35" s="667">
        <v>0</v>
      </c>
      <c r="G35" s="667">
        <v>0</v>
      </c>
      <c r="H35" s="667">
        <v>0</v>
      </c>
      <c r="I35" s="667">
        <v>0</v>
      </c>
      <c r="J35" s="667">
        <v>0</v>
      </c>
      <c r="K35" s="667">
        <v>0</v>
      </c>
      <c r="L35" s="667">
        <v>0</v>
      </c>
      <c r="M35" s="667">
        <v>0</v>
      </c>
      <c r="N35" s="667">
        <v>0</v>
      </c>
    </row>
    <row r="36" spans="1:14" ht="13" customHeight="1">
      <c r="A36" s="184" t="s">
        <v>48</v>
      </c>
      <c r="B36" s="833" t="s">
        <v>240</v>
      </c>
      <c r="C36" s="667">
        <v>0</v>
      </c>
      <c r="D36" s="667">
        <v>0</v>
      </c>
      <c r="E36" s="667">
        <v>0</v>
      </c>
      <c r="F36" s="667">
        <v>0</v>
      </c>
      <c r="G36" s="667">
        <v>0</v>
      </c>
      <c r="H36" s="667">
        <v>0</v>
      </c>
      <c r="I36" s="667">
        <v>0</v>
      </c>
      <c r="J36" s="667">
        <v>0</v>
      </c>
      <c r="K36" s="667">
        <v>0</v>
      </c>
      <c r="L36" s="667">
        <v>0</v>
      </c>
      <c r="M36" s="667">
        <v>0</v>
      </c>
      <c r="N36" s="667">
        <v>0</v>
      </c>
    </row>
    <row r="37" spans="1:14" ht="13" customHeight="1" thickBot="1">
      <c r="A37" s="237" t="s">
        <v>49</v>
      </c>
      <c r="B37" s="835" t="s">
        <v>240</v>
      </c>
      <c r="C37" s="668">
        <v>0</v>
      </c>
      <c r="D37" s="668">
        <v>0</v>
      </c>
      <c r="E37" s="668">
        <v>0</v>
      </c>
      <c r="F37" s="668">
        <v>0</v>
      </c>
      <c r="G37" s="668">
        <v>0</v>
      </c>
      <c r="H37" s="668">
        <v>0</v>
      </c>
      <c r="I37" s="668">
        <v>0</v>
      </c>
      <c r="J37" s="668">
        <v>0</v>
      </c>
      <c r="K37" s="668">
        <v>0</v>
      </c>
      <c r="L37" s="668">
        <v>0</v>
      </c>
      <c r="M37" s="668">
        <v>0</v>
      </c>
      <c r="N37" s="668"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  <row r="49" spans="1:1" ht="13" customHeight="1">
      <c r="A49" s="114"/>
    </row>
    <row r="50" spans="1:1" ht="13" customHeight="1">
      <c r="A50" s="114"/>
    </row>
    <row r="51" spans="1:1" ht="13" customHeight="1">
      <c r="A51" s="114"/>
    </row>
    <row r="52" spans="1:1" ht="13" customHeight="1">
      <c r="A52" s="114"/>
    </row>
    <row r="53" spans="1:1" ht="13" customHeight="1">
      <c r="A53" s="114"/>
    </row>
    <row r="54" spans="1:1" ht="13" customHeight="1">
      <c r="A54" s="114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79">
    <tabColor theme="9" tint="0.59999389629810485"/>
  </sheetPr>
  <dimension ref="A4:N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456</v>
      </c>
      <c r="B4" s="363"/>
    </row>
    <row r="5" spans="1:14" ht="13" customHeight="1">
      <c r="A5" s="371" t="s">
        <v>236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4" ht="5" customHeight="1" thickBot="1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11">
        <f>SUM(C8:N8)</f>
        <v>4403.3227581280007</v>
      </c>
      <c r="C8" s="811">
        <f>(C9+C10+C11+C12+C13+C17+C18+C19+C20+C21+C22+C23+C24+C25+C26+C27+C28+C29+C32+C33+C34+C35+C36+C37)</f>
        <v>402.01920975999997</v>
      </c>
      <c r="D8" s="811">
        <f t="shared" ref="D8:N8" si="0">(D9+D10+D11+D12+D13+D17+D18+D19+D20+D21+D22+D23+D24+D25+D26+D27+D28+D29+D32+D33+D34+D35+D36+D37)</f>
        <v>618.93155595999997</v>
      </c>
      <c r="E8" s="811">
        <f t="shared" si="0"/>
        <v>597.42813560000013</v>
      </c>
      <c r="F8" s="811">
        <f t="shared" si="0"/>
        <v>40.420261799999999</v>
      </c>
      <c r="G8" s="811">
        <f t="shared" si="0"/>
        <v>62.567234800000001</v>
      </c>
      <c r="H8" s="811">
        <f t="shared" si="0"/>
        <v>46.257256719999994</v>
      </c>
      <c r="I8" s="811">
        <f t="shared" si="0"/>
        <v>4.8691308799999993</v>
      </c>
      <c r="J8" s="811">
        <f t="shared" si="0"/>
        <v>0.65715471999999997</v>
      </c>
      <c r="K8" s="811">
        <f t="shared" si="0"/>
        <v>9.729488400000001</v>
      </c>
      <c r="L8" s="811">
        <f t="shared" si="0"/>
        <v>201.38906660799998</v>
      </c>
      <c r="M8" s="811">
        <f t="shared" si="0"/>
        <v>1729.0648045280002</v>
      </c>
      <c r="N8" s="811">
        <f t="shared" si="0"/>
        <v>689.98945835200004</v>
      </c>
    </row>
    <row r="9" spans="1:14" ht="13" customHeight="1">
      <c r="A9" s="234" t="s">
        <v>21</v>
      </c>
      <c r="B9" s="842" t="s">
        <v>240</v>
      </c>
      <c r="C9" s="382">
        <v>0</v>
      </c>
      <c r="D9" s="382">
        <v>0</v>
      </c>
      <c r="E9" s="382">
        <v>0</v>
      </c>
      <c r="F9" s="382">
        <v>0</v>
      </c>
      <c r="G9" s="382">
        <v>0</v>
      </c>
      <c r="H9" s="382">
        <v>0</v>
      </c>
      <c r="I9" s="382">
        <v>0</v>
      </c>
      <c r="J9" s="382">
        <v>0</v>
      </c>
      <c r="K9" s="382">
        <v>0</v>
      </c>
      <c r="L9" s="382">
        <v>0</v>
      </c>
      <c r="M9" s="382">
        <v>0</v>
      </c>
      <c r="N9" s="382">
        <v>0</v>
      </c>
    </row>
    <row r="10" spans="1:14" ht="13" customHeight="1">
      <c r="A10" s="234" t="s">
        <v>22</v>
      </c>
      <c r="B10" s="842">
        <f>SUM(C10:N10)</f>
        <v>7.1050000000000002E-2</v>
      </c>
      <c r="C10" s="382">
        <v>0</v>
      </c>
      <c r="D10" s="382">
        <v>0</v>
      </c>
      <c r="E10" s="382">
        <v>0</v>
      </c>
      <c r="F10" s="382">
        <v>4.6435999999999998E-2</v>
      </c>
      <c r="G10" s="382">
        <v>2.4614E-2</v>
      </c>
      <c r="H10" s="382">
        <v>0</v>
      </c>
      <c r="I10" s="382">
        <v>0</v>
      </c>
      <c r="J10" s="382">
        <v>0</v>
      </c>
      <c r="K10" s="382">
        <v>0</v>
      </c>
      <c r="L10" s="382">
        <v>0</v>
      </c>
      <c r="M10" s="382">
        <v>0</v>
      </c>
      <c r="N10" s="382">
        <v>0</v>
      </c>
    </row>
    <row r="11" spans="1:14" ht="13" customHeight="1">
      <c r="A11" s="234" t="s">
        <v>23</v>
      </c>
      <c r="B11" s="842" t="s">
        <v>240</v>
      </c>
      <c r="C11" s="382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0</v>
      </c>
      <c r="I11" s="382">
        <v>0</v>
      </c>
      <c r="J11" s="382">
        <v>0</v>
      </c>
      <c r="K11" s="382">
        <v>0</v>
      </c>
      <c r="L11" s="382">
        <v>0</v>
      </c>
      <c r="M11" s="382">
        <v>0</v>
      </c>
      <c r="N11" s="382">
        <v>0</v>
      </c>
    </row>
    <row r="12" spans="1:14" ht="13" customHeight="1">
      <c r="A12" s="184" t="s">
        <v>24</v>
      </c>
      <c r="B12" s="843">
        <f>SUM(C12:N12)</f>
        <v>16.611300799999999</v>
      </c>
      <c r="C12" s="382">
        <v>0</v>
      </c>
      <c r="D12" s="382">
        <v>0</v>
      </c>
      <c r="E12" s="382">
        <v>0</v>
      </c>
      <c r="F12" s="382">
        <v>0.21440000000000001</v>
      </c>
      <c r="G12" s="382">
        <v>3.7733300000000001</v>
      </c>
      <c r="H12" s="382">
        <v>4.03301</v>
      </c>
      <c r="I12" s="382">
        <v>0.66606999999999994</v>
      </c>
      <c r="J12" s="382">
        <v>5.1299999999999998E-2</v>
      </c>
      <c r="K12" s="382">
        <v>0</v>
      </c>
      <c r="L12" s="382">
        <v>0.71465999999999996</v>
      </c>
      <c r="M12" s="382">
        <v>3.7183807999999998</v>
      </c>
      <c r="N12" s="382">
        <v>3.44015</v>
      </c>
    </row>
    <row r="13" spans="1:14" ht="13" customHeight="1">
      <c r="A13" s="184" t="s">
        <v>25</v>
      </c>
      <c r="B13" s="842" t="s">
        <v>240</v>
      </c>
      <c r="C13" s="382">
        <v>0</v>
      </c>
      <c r="D13" s="382">
        <v>0</v>
      </c>
      <c r="E13" s="382">
        <v>0</v>
      </c>
      <c r="F13" s="382">
        <v>0</v>
      </c>
      <c r="G13" s="382">
        <v>0</v>
      </c>
      <c r="H13" s="382">
        <v>0</v>
      </c>
      <c r="I13" s="382">
        <v>0</v>
      </c>
      <c r="J13" s="382">
        <v>0</v>
      </c>
      <c r="K13" s="382">
        <v>0</v>
      </c>
      <c r="L13" s="382">
        <v>0</v>
      </c>
      <c r="M13" s="382">
        <v>0</v>
      </c>
      <c r="N13" s="382">
        <v>0</v>
      </c>
    </row>
    <row r="14" spans="1:14" ht="13" customHeight="1">
      <c r="A14" s="236" t="s">
        <v>97</v>
      </c>
      <c r="B14" s="842" t="s">
        <v>240</v>
      </c>
      <c r="C14" s="382">
        <v>0</v>
      </c>
      <c r="D14" s="382">
        <v>0</v>
      </c>
      <c r="E14" s="382">
        <v>0</v>
      </c>
      <c r="F14" s="382">
        <v>0</v>
      </c>
      <c r="G14" s="382">
        <v>0</v>
      </c>
      <c r="H14" s="382">
        <v>0</v>
      </c>
      <c r="I14" s="382">
        <v>0</v>
      </c>
      <c r="J14" s="382">
        <v>0</v>
      </c>
      <c r="K14" s="382">
        <v>0</v>
      </c>
      <c r="L14" s="382">
        <v>0</v>
      </c>
      <c r="M14" s="382">
        <v>0</v>
      </c>
      <c r="N14" s="382">
        <v>0</v>
      </c>
    </row>
    <row r="15" spans="1:14" ht="13" customHeight="1">
      <c r="A15" s="236" t="s">
        <v>98</v>
      </c>
      <c r="B15" s="842" t="s">
        <v>240</v>
      </c>
      <c r="C15" s="382">
        <v>0</v>
      </c>
      <c r="D15" s="382">
        <v>0</v>
      </c>
      <c r="E15" s="382">
        <v>0</v>
      </c>
      <c r="F15" s="382">
        <v>0</v>
      </c>
      <c r="G15" s="382">
        <v>0</v>
      </c>
      <c r="H15" s="382">
        <v>0</v>
      </c>
      <c r="I15" s="382">
        <v>0</v>
      </c>
      <c r="J15" s="382">
        <v>0</v>
      </c>
      <c r="K15" s="382">
        <v>0</v>
      </c>
      <c r="L15" s="382">
        <v>0</v>
      </c>
      <c r="M15" s="382">
        <v>0</v>
      </c>
      <c r="N15" s="382">
        <v>0</v>
      </c>
    </row>
    <row r="16" spans="1:14" ht="13" customHeight="1">
      <c r="A16" s="236" t="s">
        <v>99</v>
      </c>
      <c r="B16" s="842" t="s">
        <v>240</v>
      </c>
      <c r="C16" s="382">
        <v>0</v>
      </c>
      <c r="D16" s="382">
        <v>0</v>
      </c>
      <c r="E16" s="382">
        <v>0</v>
      </c>
      <c r="F16" s="382">
        <v>0</v>
      </c>
      <c r="G16" s="382">
        <v>0</v>
      </c>
      <c r="H16" s="382">
        <v>0</v>
      </c>
      <c r="I16" s="382">
        <v>0</v>
      </c>
      <c r="J16" s="382">
        <v>0</v>
      </c>
      <c r="K16" s="382">
        <v>0</v>
      </c>
      <c r="L16" s="382">
        <v>0</v>
      </c>
      <c r="M16" s="382">
        <v>0</v>
      </c>
      <c r="N16" s="382">
        <v>0</v>
      </c>
    </row>
    <row r="17" spans="1:14" ht="13" customHeight="1">
      <c r="A17" s="234" t="s">
        <v>29</v>
      </c>
      <c r="B17" s="842" t="s">
        <v>240</v>
      </c>
      <c r="C17" s="382">
        <v>0</v>
      </c>
      <c r="D17" s="382">
        <v>0</v>
      </c>
      <c r="E17" s="382">
        <v>0</v>
      </c>
      <c r="F17" s="382">
        <v>0</v>
      </c>
      <c r="G17" s="382">
        <v>0</v>
      </c>
      <c r="H17" s="382">
        <v>0</v>
      </c>
      <c r="I17" s="382">
        <v>0</v>
      </c>
      <c r="J17" s="382">
        <v>0</v>
      </c>
      <c r="K17" s="382">
        <v>0</v>
      </c>
      <c r="L17" s="382">
        <v>0</v>
      </c>
      <c r="M17" s="382">
        <v>0</v>
      </c>
      <c r="N17" s="382">
        <v>0</v>
      </c>
    </row>
    <row r="18" spans="1:14" ht="13" customHeight="1">
      <c r="A18" s="184" t="s">
        <v>30</v>
      </c>
      <c r="B18" s="842" t="s">
        <v>240</v>
      </c>
      <c r="C18" s="382">
        <v>0</v>
      </c>
      <c r="D18" s="382">
        <v>0</v>
      </c>
      <c r="E18" s="382">
        <v>0</v>
      </c>
      <c r="F18" s="382">
        <v>0</v>
      </c>
      <c r="G18" s="382">
        <v>0</v>
      </c>
      <c r="H18" s="382">
        <v>0</v>
      </c>
      <c r="I18" s="382">
        <v>0</v>
      </c>
      <c r="J18" s="382">
        <v>0</v>
      </c>
      <c r="K18" s="382">
        <v>0</v>
      </c>
      <c r="L18" s="382">
        <v>0</v>
      </c>
      <c r="M18" s="382">
        <v>0</v>
      </c>
      <c r="N18" s="382">
        <v>0</v>
      </c>
    </row>
    <row r="19" spans="1:14" ht="13" customHeight="1">
      <c r="A19" s="184" t="s">
        <v>31</v>
      </c>
      <c r="B19" s="843">
        <f>SUM(C19:N19)</f>
        <v>29.676598560000002</v>
      </c>
      <c r="C19" s="382">
        <v>0</v>
      </c>
      <c r="D19" s="382">
        <v>0</v>
      </c>
      <c r="E19" s="382">
        <v>0</v>
      </c>
      <c r="F19" s="382">
        <v>8.3798063999999997</v>
      </c>
      <c r="G19" s="382">
        <v>12.9325896</v>
      </c>
      <c r="H19" s="382">
        <v>3.9655072799999993</v>
      </c>
      <c r="I19" s="382">
        <v>3.9655072799999993</v>
      </c>
      <c r="J19" s="382">
        <v>0.43318799999999996</v>
      </c>
      <c r="K19" s="382">
        <v>0</v>
      </c>
      <c r="L19" s="382">
        <v>0</v>
      </c>
      <c r="M19" s="382">
        <v>0</v>
      </c>
      <c r="N19" s="382">
        <v>0</v>
      </c>
    </row>
    <row r="20" spans="1:14" ht="13" customHeight="1">
      <c r="A20" s="234" t="s">
        <v>32</v>
      </c>
      <c r="B20" s="842" t="s">
        <v>240</v>
      </c>
      <c r="C20" s="382">
        <v>0</v>
      </c>
      <c r="D20" s="382">
        <v>0</v>
      </c>
      <c r="E20" s="382">
        <v>0</v>
      </c>
      <c r="F20" s="382">
        <v>0</v>
      </c>
      <c r="G20" s="382">
        <v>0</v>
      </c>
      <c r="H20" s="382">
        <v>0</v>
      </c>
      <c r="I20" s="382">
        <v>0</v>
      </c>
      <c r="J20" s="382">
        <v>0</v>
      </c>
      <c r="K20" s="382">
        <v>0</v>
      </c>
      <c r="L20" s="382">
        <v>0</v>
      </c>
      <c r="M20" s="382">
        <v>0</v>
      </c>
      <c r="N20" s="382">
        <v>0</v>
      </c>
    </row>
    <row r="21" spans="1:14" ht="13" customHeight="1">
      <c r="A21" s="234" t="s">
        <v>33</v>
      </c>
      <c r="B21" s="843">
        <f t="shared" ref="B21:B33" si="1">SUM(C21:N21)</f>
        <v>4.6893272800000005</v>
      </c>
      <c r="C21" s="382">
        <v>0.17219976000000001</v>
      </c>
      <c r="D21" s="382">
        <v>0.53090895999999999</v>
      </c>
      <c r="E21" s="382">
        <v>0.34199760000000001</v>
      </c>
      <c r="F21" s="382">
        <v>0.1408624</v>
      </c>
      <c r="G21" s="382">
        <v>0.69945120000000016</v>
      </c>
      <c r="H21" s="382">
        <v>0.17048943999999999</v>
      </c>
      <c r="I21" s="382">
        <v>0.2375536</v>
      </c>
      <c r="J21" s="382">
        <v>0.17266672</v>
      </c>
      <c r="K21" s="382">
        <v>0.13845199999999999</v>
      </c>
      <c r="L21" s="382">
        <v>0.66951360000000015</v>
      </c>
      <c r="M21" s="382">
        <v>0.68584320000000021</v>
      </c>
      <c r="N21" s="382">
        <v>0.72938880000000006</v>
      </c>
    </row>
    <row r="22" spans="1:14" ht="13" customHeight="1">
      <c r="A22" s="234" t="s">
        <v>34</v>
      </c>
      <c r="B22" s="843">
        <f t="shared" si="1"/>
        <v>193.45669408800001</v>
      </c>
      <c r="C22" s="382">
        <v>0</v>
      </c>
      <c r="D22" s="382">
        <v>0</v>
      </c>
      <c r="E22" s="382">
        <v>0</v>
      </c>
      <c r="F22" s="382">
        <v>0</v>
      </c>
      <c r="G22" s="382">
        <v>0</v>
      </c>
      <c r="H22" s="382">
        <v>0</v>
      </c>
      <c r="I22" s="382">
        <v>0</v>
      </c>
      <c r="J22" s="382">
        <v>0</v>
      </c>
      <c r="K22" s="382">
        <v>0</v>
      </c>
      <c r="L22" s="382">
        <v>34.080569208</v>
      </c>
      <c r="M22" s="382">
        <v>96.665326128000004</v>
      </c>
      <c r="N22" s="382">
        <v>62.710798752000002</v>
      </c>
    </row>
    <row r="23" spans="1:14" ht="13" customHeight="1">
      <c r="A23" s="234" t="s">
        <v>35</v>
      </c>
      <c r="B23" s="843">
        <f t="shared" si="1"/>
        <v>166.04345520000001</v>
      </c>
      <c r="C23" s="382">
        <v>0</v>
      </c>
      <c r="D23" s="382">
        <v>0</v>
      </c>
      <c r="E23" s="382">
        <v>0</v>
      </c>
      <c r="F23" s="382">
        <v>0</v>
      </c>
      <c r="G23" s="382">
        <v>0</v>
      </c>
      <c r="H23" s="382">
        <v>0</v>
      </c>
      <c r="I23" s="382">
        <v>0</v>
      </c>
      <c r="J23" s="382">
        <v>0</v>
      </c>
      <c r="K23" s="382">
        <v>0</v>
      </c>
      <c r="L23" s="382">
        <v>78.716836799999982</v>
      </c>
      <c r="M23" s="382">
        <v>77.771080800000007</v>
      </c>
      <c r="N23" s="382">
        <v>9.5555375999999992</v>
      </c>
    </row>
    <row r="24" spans="1:14" ht="13" customHeight="1">
      <c r="A24" s="234" t="s">
        <v>36</v>
      </c>
      <c r="B24" s="843">
        <f t="shared" si="1"/>
        <v>99.685661400000001</v>
      </c>
      <c r="C24" s="382">
        <v>0</v>
      </c>
      <c r="D24" s="382">
        <v>14.23564</v>
      </c>
      <c r="E24" s="382">
        <v>8.6968399999999999</v>
      </c>
      <c r="F24" s="382">
        <v>3.7346699999999999</v>
      </c>
      <c r="G24" s="382">
        <v>23.124700000000001</v>
      </c>
      <c r="H24" s="382">
        <v>36.472299999999997</v>
      </c>
      <c r="I24" s="382">
        <v>0</v>
      </c>
      <c r="J24" s="382">
        <v>0</v>
      </c>
      <c r="K24" s="382">
        <v>0.76678139999999995</v>
      </c>
      <c r="L24" s="382">
        <v>0.66341000000000006</v>
      </c>
      <c r="M24" s="382">
        <v>0.30431999999999998</v>
      </c>
      <c r="N24" s="382">
        <v>11.686999999999999</v>
      </c>
    </row>
    <row r="25" spans="1:14" ht="13" customHeight="1">
      <c r="A25" s="184" t="s">
        <v>37</v>
      </c>
      <c r="B25" s="843">
        <f t="shared" si="1"/>
        <v>123.34358999999999</v>
      </c>
      <c r="C25" s="382">
        <v>31.113719999999994</v>
      </c>
      <c r="D25" s="382">
        <v>33.164960000000001</v>
      </c>
      <c r="E25" s="382">
        <v>34.776019999999995</v>
      </c>
      <c r="F25" s="382">
        <v>0</v>
      </c>
      <c r="G25" s="382">
        <v>0</v>
      </c>
      <c r="H25" s="382">
        <v>0</v>
      </c>
      <c r="I25" s="382">
        <v>0</v>
      </c>
      <c r="J25" s="382">
        <v>0</v>
      </c>
      <c r="K25" s="382">
        <v>0</v>
      </c>
      <c r="L25" s="382">
        <v>0</v>
      </c>
      <c r="M25" s="382">
        <v>0</v>
      </c>
      <c r="N25" s="382">
        <v>24.288889999999995</v>
      </c>
    </row>
    <row r="26" spans="1:14" ht="13" customHeight="1">
      <c r="A26" s="234" t="s">
        <v>38</v>
      </c>
      <c r="B26" s="843">
        <f t="shared" si="1"/>
        <v>57.480685999999999</v>
      </c>
      <c r="C26" s="382">
        <v>2.4123999999999999</v>
      </c>
      <c r="D26" s="382">
        <v>6.0999999999999999E-2</v>
      </c>
      <c r="E26" s="382">
        <v>1.6870000000000001</v>
      </c>
      <c r="F26" s="382">
        <v>2.8363</v>
      </c>
      <c r="G26" s="382">
        <v>0</v>
      </c>
      <c r="H26" s="382">
        <v>0</v>
      </c>
      <c r="I26" s="382">
        <v>0</v>
      </c>
      <c r="J26" s="382">
        <v>0</v>
      </c>
      <c r="K26" s="382">
        <v>3.0030549999999998</v>
      </c>
      <c r="L26" s="382">
        <v>1.352525</v>
      </c>
      <c r="M26" s="382">
        <v>28.252846000000002</v>
      </c>
      <c r="N26" s="382">
        <v>17.87556</v>
      </c>
    </row>
    <row r="27" spans="1:14" ht="13" customHeight="1">
      <c r="A27" s="234" t="s">
        <v>39</v>
      </c>
      <c r="B27" s="843">
        <f t="shared" si="1"/>
        <v>117.18574560000002</v>
      </c>
      <c r="C27" s="382">
        <v>0</v>
      </c>
      <c r="D27" s="382">
        <v>0</v>
      </c>
      <c r="E27" s="382">
        <v>0</v>
      </c>
      <c r="F27" s="382">
        <v>0</v>
      </c>
      <c r="G27" s="382">
        <v>0</v>
      </c>
      <c r="H27" s="382">
        <v>0</v>
      </c>
      <c r="I27" s="382">
        <v>0</v>
      </c>
      <c r="J27" s="382">
        <v>0</v>
      </c>
      <c r="K27" s="382">
        <v>0</v>
      </c>
      <c r="L27" s="382">
        <v>80.432352000000009</v>
      </c>
      <c r="M27" s="382">
        <v>36.753393600000003</v>
      </c>
      <c r="N27" s="382">
        <v>0</v>
      </c>
    </row>
    <row r="28" spans="1:14" ht="13" customHeight="1">
      <c r="A28" s="234" t="s">
        <v>40</v>
      </c>
      <c r="B28" s="843">
        <f t="shared" si="1"/>
        <v>149.62766000000002</v>
      </c>
      <c r="C28" s="382">
        <v>31.803750000000001</v>
      </c>
      <c r="D28" s="382">
        <v>12.927149999999999</v>
      </c>
      <c r="E28" s="382">
        <v>13.459950000000001</v>
      </c>
      <c r="F28" s="382">
        <v>21.015900000000002</v>
      </c>
      <c r="G28" s="382">
        <v>21.149549999999998</v>
      </c>
      <c r="H28" s="382">
        <v>1.61595</v>
      </c>
      <c r="I28" s="382">
        <v>0</v>
      </c>
      <c r="J28" s="382">
        <v>0</v>
      </c>
      <c r="K28" s="382">
        <v>5.8212000000000002</v>
      </c>
      <c r="L28" s="382">
        <v>4.7591999999999999</v>
      </c>
      <c r="M28" s="382">
        <v>29.631209999999999</v>
      </c>
      <c r="N28" s="382">
        <v>7.4438000000000004</v>
      </c>
    </row>
    <row r="29" spans="1:14" ht="13" customHeight="1">
      <c r="A29" s="184" t="s">
        <v>41</v>
      </c>
      <c r="B29" s="843">
        <f t="shared" si="1"/>
        <v>76.699483999999998</v>
      </c>
      <c r="C29" s="382">
        <v>8.3559000000000001</v>
      </c>
      <c r="D29" s="382">
        <v>24.086407000000001</v>
      </c>
      <c r="E29" s="382">
        <v>19.518699999999999</v>
      </c>
      <c r="F29" s="382">
        <v>4.0518869999999998</v>
      </c>
      <c r="G29" s="382">
        <v>0.86299999999999999</v>
      </c>
      <c r="H29" s="382">
        <v>0</v>
      </c>
      <c r="I29" s="382">
        <v>0</v>
      </c>
      <c r="J29" s="382">
        <v>0</v>
      </c>
      <c r="K29" s="382">
        <v>0</v>
      </c>
      <c r="L29" s="382">
        <v>0</v>
      </c>
      <c r="M29" s="382">
        <v>2.1341199999999998</v>
      </c>
      <c r="N29" s="382">
        <v>17.68947</v>
      </c>
    </row>
    <row r="30" spans="1:14" ht="13" customHeight="1">
      <c r="A30" s="236" t="s">
        <v>100</v>
      </c>
      <c r="B30" s="843">
        <f t="shared" si="1"/>
        <v>61.773177000000004</v>
      </c>
      <c r="C30" s="382">
        <v>4.0324999999999998</v>
      </c>
      <c r="D30" s="382">
        <v>19.118987000000001</v>
      </c>
      <c r="E30" s="382">
        <v>15.471</v>
      </c>
      <c r="F30" s="382">
        <v>3.3271000000000002</v>
      </c>
      <c r="G30" s="382">
        <v>0</v>
      </c>
      <c r="H30" s="382">
        <v>0</v>
      </c>
      <c r="I30" s="382">
        <v>0</v>
      </c>
      <c r="J30" s="382">
        <v>0</v>
      </c>
      <c r="K30" s="382">
        <v>0</v>
      </c>
      <c r="L30" s="382">
        <v>0</v>
      </c>
      <c r="M30" s="382">
        <v>2.1341199999999998</v>
      </c>
      <c r="N30" s="382">
        <v>17.68947</v>
      </c>
    </row>
    <row r="31" spans="1:14" ht="13" customHeight="1">
      <c r="A31" s="236" t="s">
        <v>101</v>
      </c>
      <c r="B31" s="843">
        <f t="shared" si="1"/>
        <v>14.926306999999998</v>
      </c>
      <c r="C31" s="382">
        <v>4.3234000000000004</v>
      </c>
      <c r="D31" s="382">
        <v>4.9674199999999997</v>
      </c>
      <c r="E31" s="382">
        <v>4.0476999999999999</v>
      </c>
      <c r="F31" s="382">
        <v>0.72478699999999996</v>
      </c>
      <c r="G31" s="382">
        <v>0.86299999999999999</v>
      </c>
      <c r="H31" s="382">
        <v>0</v>
      </c>
      <c r="I31" s="382">
        <v>0</v>
      </c>
      <c r="J31" s="382">
        <v>0</v>
      </c>
      <c r="K31" s="382">
        <v>0</v>
      </c>
      <c r="L31" s="382">
        <v>0</v>
      </c>
      <c r="M31" s="382">
        <v>0</v>
      </c>
      <c r="N31" s="382">
        <v>0</v>
      </c>
    </row>
    <row r="32" spans="1:14" ht="13" customHeight="1">
      <c r="A32" s="234" t="s">
        <v>44</v>
      </c>
      <c r="B32" s="843">
        <f t="shared" si="1"/>
        <v>677.30735520000007</v>
      </c>
      <c r="C32" s="382">
        <v>171.64224000000002</v>
      </c>
      <c r="D32" s="382">
        <v>72.870840000000001</v>
      </c>
      <c r="E32" s="382">
        <v>31.799628000000002</v>
      </c>
      <c r="F32" s="382">
        <v>0</v>
      </c>
      <c r="G32" s="382">
        <v>0</v>
      </c>
      <c r="H32" s="382">
        <v>0</v>
      </c>
      <c r="I32" s="382">
        <v>0</v>
      </c>
      <c r="J32" s="382">
        <v>0</v>
      </c>
      <c r="K32" s="382">
        <v>0</v>
      </c>
      <c r="L32" s="382">
        <v>0</v>
      </c>
      <c r="M32" s="382">
        <v>150.22778399999999</v>
      </c>
      <c r="N32" s="382">
        <v>250.76686320000005</v>
      </c>
    </row>
    <row r="33" spans="1:14" ht="13" customHeight="1">
      <c r="A33" s="234" t="s">
        <v>45</v>
      </c>
      <c r="B33" s="843">
        <f t="shared" si="1"/>
        <v>2691.4441500000003</v>
      </c>
      <c r="C33" s="382">
        <v>156.51899999999998</v>
      </c>
      <c r="D33" s="382">
        <v>461.05464999999998</v>
      </c>
      <c r="E33" s="382">
        <v>487.14800000000008</v>
      </c>
      <c r="F33" s="382">
        <v>0</v>
      </c>
      <c r="G33" s="382">
        <v>0</v>
      </c>
      <c r="H33" s="382">
        <v>0</v>
      </c>
      <c r="I33" s="382">
        <v>0</v>
      </c>
      <c r="J33" s="382">
        <v>0</v>
      </c>
      <c r="K33" s="382">
        <v>0</v>
      </c>
      <c r="L33" s="382">
        <v>0</v>
      </c>
      <c r="M33" s="382">
        <v>1302.9205000000002</v>
      </c>
      <c r="N33" s="382">
        <v>283.80200000000002</v>
      </c>
    </row>
    <row r="34" spans="1:14" ht="13" customHeight="1">
      <c r="A34" s="184" t="s">
        <v>46</v>
      </c>
      <c r="B34" s="842" t="s">
        <v>240</v>
      </c>
      <c r="C34" s="382">
        <v>0</v>
      </c>
      <c r="D34" s="382">
        <v>0</v>
      </c>
      <c r="E34" s="382">
        <v>0</v>
      </c>
      <c r="F34" s="382">
        <v>0</v>
      </c>
      <c r="G34" s="382">
        <v>0</v>
      </c>
      <c r="H34" s="382">
        <v>0</v>
      </c>
      <c r="I34" s="382">
        <v>0</v>
      </c>
      <c r="J34" s="382">
        <v>0</v>
      </c>
      <c r="K34" s="382">
        <v>0</v>
      </c>
      <c r="L34" s="382">
        <v>0</v>
      </c>
      <c r="M34" s="382">
        <v>0</v>
      </c>
      <c r="N34" s="382">
        <v>0</v>
      </c>
    </row>
    <row r="35" spans="1:14" ht="13" customHeight="1">
      <c r="A35" s="184" t="s">
        <v>47</v>
      </c>
      <c r="B35" s="842" t="s">
        <v>240</v>
      </c>
      <c r="C35" s="382">
        <v>0</v>
      </c>
      <c r="D35" s="382">
        <v>0</v>
      </c>
      <c r="E35" s="382">
        <v>0</v>
      </c>
      <c r="F35" s="382">
        <v>0</v>
      </c>
      <c r="G35" s="382">
        <v>0</v>
      </c>
      <c r="H35" s="382">
        <v>0</v>
      </c>
      <c r="I35" s="382">
        <v>0</v>
      </c>
      <c r="J35" s="382">
        <v>0</v>
      </c>
      <c r="K35" s="382">
        <v>0</v>
      </c>
      <c r="L35" s="382">
        <v>0</v>
      </c>
      <c r="M35" s="382">
        <v>0</v>
      </c>
      <c r="N35" s="382">
        <v>0</v>
      </c>
    </row>
    <row r="36" spans="1:14" ht="13" customHeight="1">
      <c r="A36" s="184" t="s">
        <v>48</v>
      </c>
      <c r="B36" s="842" t="s">
        <v>240</v>
      </c>
      <c r="C36" s="382">
        <v>0</v>
      </c>
      <c r="D36" s="382">
        <v>0</v>
      </c>
      <c r="E36" s="382">
        <v>0</v>
      </c>
      <c r="F36" s="382">
        <v>0</v>
      </c>
      <c r="G36" s="382">
        <v>0</v>
      </c>
      <c r="H36" s="382">
        <v>0</v>
      </c>
      <c r="I36" s="382">
        <v>0</v>
      </c>
      <c r="J36" s="382">
        <v>0</v>
      </c>
      <c r="K36" s="382">
        <v>0</v>
      </c>
      <c r="L36" s="382">
        <v>0</v>
      </c>
      <c r="M36" s="382">
        <v>0</v>
      </c>
      <c r="N36" s="382">
        <v>0</v>
      </c>
    </row>
    <row r="37" spans="1:14" ht="13" customHeight="1" thickBot="1">
      <c r="A37" s="237" t="s">
        <v>49</v>
      </c>
      <c r="B37" s="844" t="s">
        <v>240</v>
      </c>
      <c r="C37" s="383">
        <v>0</v>
      </c>
      <c r="D37" s="383">
        <v>0</v>
      </c>
      <c r="E37" s="383">
        <v>0</v>
      </c>
      <c r="F37" s="383">
        <v>0</v>
      </c>
      <c r="G37" s="383">
        <v>0</v>
      </c>
      <c r="H37" s="383">
        <v>0</v>
      </c>
      <c r="I37" s="383">
        <v>0</v>
      </c>
      <c r="J37" s="383">
        <v>0</v>
      </c>
      <c r="K37" s="383">
        <v>0</v>
      </c>
      <c r="L37" s="383">
        <v>0</v>
      </c>
      <c r="M37" s="383">
        <v>0</v>
      </c>
      <c r="N37" s="383"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80">
    <tabColor theme="9" tint="0.59999389629810485"/>
  </sheetPr>
  <dimension ref="A4:N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457</v>
      </c>
      <c r="B4" s="363"/>
    </row>
    <row r="5" spans="1:14" ht="13" customHeight="1">
      <c r="A5" s="370" t="s">
        <v>631</v>
      </c>
      <c r="B5" s="363"/>
    </row>
    <row r="6" spans="1:14" ht="5" customHeight="1" thickBot="1"/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08">
        <f>'C-78'!B8/'C-77'!B8*1000</f>
        <v>2.0776248878707402</v>
      </c>
      <c r="C8" s="808">
        <f>'C-78'!C8/'C-77'!C8*1000</f>
        <v>2.0719499712930101</v>
      </c>
      <c r="D8" s="808">
        <f>'C-78'!D8/'C-77'!D8*1000</f>
        <v>1.9655209999288648</v>
      </c>
      <c r="E8" s="808">
        <f>'C-78'!E8/'C-77'!E8*1000</f>
        <v>1.9543095684692535</v>
      </c>
      <c r="F8" s="808">
        <f>'C-78'!F8/'C-77'!F8*1000</f>
        <v>1.6721658503086163</v>
      </c>
      <c r="G8" s="808">
        <f>'C-78'!G8/'C-77'!G8*1000</f>
        <v>1.6446019030596153</v>
      </c>
      <c r="H8" s="808">
        <f>'C-78'!H8/'C-77'!H8*1000</f>
        <v>1.9064858455844469</v>
      </c>
      <c r="I8" s="808">
        <f>'C-78'!I8/'C-77'!I8*1000</f>
        <v>1.7769902120360568</v>
      </c>
      <c r="J8" s="808">
        <f>'C-78'!J8/'C-77'!J8*1000</f>
        <v>2.0096474617737003</v>
      </c>
      <c r="K8" s="808">
        <f>'C-78'!K8/'C-77'!K8*1000</f>
        <v>1.9122422169811322</v>
      </c>
      <c r="L8" s="808">
        <f>'C-78'!L8/'C-77'!L8*1000</f>
        <v>2.8826696431250176</v>
      </c>
      <c r="M8" s="808">
        <f>'C-78'!M8/'C-77'!M8*1000</f>
        <v>2.1321866789915349</v>
      </c>
      <c r="N8" s="808">
        <f>'C-78'!N8/'C-77'!N8*1000</f>
        <v>2.0950100299439196</v>
      </c>
    </row>
    <row r="9" spans="1:14" ht="13" customHeight="1">
      <c r="A9" s="234" t="s">
        <v>21</v>
      </c>
      <c r="B9" s="828" t="s">
        <v>75</v>
      </c>
      <c r="C9" s="380" t="s">
        <v>75</v>
      </c>
      <c r="D9" s="380" t="s">
        <v>75</v>
      </c>
      <c r="E9" s="380" t="s">
        <v>75</v>
      </c>
      <c r="F9" s="380" t="s">
        <v>75</v>
      </c>
      <c r="G9" s="380" t="s">
        <v>75</v>
      </c>
      <c r="H9" s="380" t="s">
        <v>75</v>
      </c>
      <c r="I9" s="380" t="s">
        <v>75</v>
      </c>
      <c r="J9" s="380" t="s">
        <v>75</v>
      </c>
      <c r="K9" s="380" t="s">
        <v>75</v>
      </c>
      <c r="L9" s="380" t="s">
        <v>75</v>
      </c>
      <c r="M9" s="380" t="s">
        <v>75</v>
      </c>
      <c r="N9" s="380" t="s">
        <v>75</v>
      </c>
    </row>
    <row r="10" spans="1:14" ht="13" customHeight="1">
      <c r="A10" s="234" t="s">
        <v>22</v>
      </c>
      <c r="B10" s="828">
        <f>'C-78'!B10/'C-77'!B10*1000</f>
        <v>1.4500000000000002</v>
      </c>
      <c r="C10" s="380" t="s">
        <v>75</v>
      </c>
      <c r="D10" s="380" t="s">
        <v>75</v>
      </c>
      <c r="E10" s="380" t="s">
        <v>75</v>
      </c>
      <c r="F10" s="380">
        <f>'C-78'!F10/'C-77'!F10*1000</f>
        <v>1.451125</v>
      </c>
      <c r="G10" s="380">
        <f>'C-78'!G10/'C-77'!G10*1000</f>
        <v>1.4478823529411764</v>
      </c>
      <c r="H10" s="380" t="s">
        <v>75</v>
      </c>
      <c r="I10" s="380" t="s">
        <v>75</v>
      </c>
      <c r="J10" s="380" t="s">
        <v>75</v>
      </c>
      <c r="K10" s="380" t="s">
        <v>75</v>
      </c>
      <c r="L10" s="380" t="s">
        <v>75</v>
      </c>
      <c r="M10" s="380" t="s">
        <v>75</v>
      </c>
      <c r="N10" s="380" t="s">
        <v>75</v>
      </c>
    </row>
    <row r="11" spans="1:14" ht="13" customHeight="1">
      <c r="A11" s="234" t="s">
        <v>23</v>
      </c>
      <c r="B11" s="828" t="s">
        <v>75</v>
      </c>
      <c r="C11" s="380" t="s">
        <v>75</v>
      </c>
      <c r="D11" s="380" t="s">
        <v>75</v>
      </c>
      <c r="E11" s="380" t="s">
        <v>75</v>
      </c>
      <c r="F11" s="380" t="s">
        <v>75</v>
      </c>
      <c r="G11" s="380" t="s">
        <v>75</v>
      </c>
      <c r="H11" s="380" t="s">
        <v>75</v>
      </c>
      <c r="I11" s="380" t="s">
        <v>75</v>
      </c>
      <c r="J11" s="380" t="s">
        <v>75</v>
      </c>
      <c r="K11" s="380" t="s">
        <v>75</v>
      </c>
      <c r="L11" s="380" t="s">
        <v>75</v>
      </c>
      <c r="M11" s="380" t="s">
        <v>75</v>
      </c>
      <c r="N11" s="380" t="s">
        <v>75</v>
      </c>
    </row>
    <row r="12" spans="1:14" ht="13" customHeight="1">
      <c r="A12" s="184" t="s">
        <v>24</v>
      </c>
      <c r="B12" s="828">
        <f>'C-78'!B12/'C-77'!B12*1000</f>
        <v>2.7447621943159284</v>
      </c>
      <c r="C12" s="380" t="s">
        <v>75</v>
      </c>
      <c r="D12" s="380" t="s">
        <v>75</v>
      </c>
      <c r="E12" s="380" t="s">
        <v>75</v>
      </c>
      <c r="F12" s="380">
        <f>'C-78'!F12/'C-77'!F12*1000</f>
        <v>3.0628571428571427</v>
      </c>
      <c r="G12" s="380">
        <f>'C-78'!G12/'C-77'!G12*1000</f>
        <v>2.7502405247813413</v>
      </c>
      <c r="H12" s="380">
        <f>'C-78'!H12/'C-77'!H12*1000</f>
        <v>2.7140040376850605</v>
      </c>
      <c r="I12" s="380">
        <f>'C-78'!I12/'C-77'!I12*1000</f>
        <v>2.5134716981132073</v>
      </c>
      <c r="J12" s="380">
        <f>'C-78'!J12/'C-77'!J12*1000</f>
        <v>2.5649999999999999</v>
      </c>
      <c r="K12" s="380" t="s">
        <v>75</v>
      </c>
      <c r="L12" s="380">
        <f>'C-78'!L12/'C-77'!L12*1000</f>
        <v>2.637121771217712</v>
      </c>
      <c r="M12" s="380">
        <f>'C-78'!M12/'C-77'!M12*1000</f>
        <v>2.7023116279069765</v>
      </c>
      <c r="N12" s="380">
        <f>'C-78'!N12/'C-77'!N12*1000</f>
        <v>2.8860318791946309</v>
      </c>
    </row>
    <row r="13" spans="1:14" ht="13" customHeight="1">
      <c r="A13" s="184" t="s">
        <v>25</v>
      </c>
      <c r="B13" s="828" t="s">
        <v>75</v>
      </c>
      <c r="C13" s="380" t="s">
        <v>75</v>
      </c>
      <c r="D13" s="380" t="s">
        <v>75</v>
      </c>
      <c r="E13" s="380" t="s">
        <v>75</v>
      </c>
      <c r="F13" s="380" t="s">
        <v>75</v>
      </c>
      <c r="G13" s="380" t="s">
        <v>75</v>
      </c>
      <c r="H13" s="380" t="s">
        <v>75</v>
      </c>
      <c r="I13" s="380" t="s">
        <v>75</v>
      </c>
      <c r="J13" s="380" t="s">
        <v>75</v>
      </c>
      <c r="K13" s="380" t="s">
        <v>75</v>
      </c>
      <c r="L13" s="380" t="s">
        <v>75</v>
      </c>
      <c r="M13" s="380" t="s">
        <v>75</v>
      </c>
      <c r="N13" s="380" t="s">
        <v>75</v>
      </c>
    </row>
    <row r="14" spans="1:14" ht="13" customHeight="1">
      <c r="A14" s="236" t="s">
        <v>97</v>
      </c>
      <c r="B14" s="828" t="s">
        <v>75</v>
      </c>
      <c r="C14" s="380" t="s">
        <v>75</v>
      </c>
      <c r="D14" s="380" t="s">
        <v>75</v>
      </c>
      <c r="E14" s="380" t="s">
        <v>75</v>
      </c>
      <c r="F14" s="380" t="s">
        <v>75</v>
      </c>
      <c r="G14" s="380" t="s">
        <v>75</v>
      </c>
      <c r="H14" s="380" t="s">
        <v>75</v>
      </c>
      <c r="I14" s="380" t="s">
        <v>75</v>
      </c>
      <c r="J14" s="380" t="s">
        <v>75</v>
      </c>
      <c r="K14" s="380" t="s">
        <v>75</v>
      </c>
      <c r="L14" s="380" t="s">
        <v>75</v>
      </c>
      <c r="M14" s="380" t="s">
        <v>75</v>
      </c>
      <c r="N14" s="380" t="s">
        <v>75</v>
      </c>
    </row>
    <row r="15" spans="1:14" ht="13" customHeight="1">
      <c r="A15" s="236" t="s">
        <v>98</v>
      </c>
      <c r="B15" s="828" t="s">
        <v>75</v>
      </c>
      <c r="C15" s="380" t="s">
        <v>75</v>
      </c>
      <c r="D15" s="380" t="s">
        <v>75</v>
      </c>
      <c r="E15" s="380" t="s">
        <v>75</v>
      </c>
      <c r="F15" s="380" t="s">
        <v>75</v>
      </c>
      <c r="G15" s="380" t="s">
        <v>75</v>
      </c>
      <c r="H15" s="380" t="s">
        <v>75</v>
      </c>
      <c r="I15" s="380" t="s">
        <v>75</v>
      </c>
      <c r="J15" s="380" t="s">
        <v>75</v>
      </c>
      <c r="K15" s="380" t="s">
        <v>75</v>
      </c>
      <c r="L15" s="380" t="s">
        <v>75</v>
      </c>
      <c r="M15" s="380" t="s">
        <v>75</v>
      </c>
      <c r="N15" s="380" t="s">
        <v>75</v>
      </c>
    </row>
    <row r="16" spans="1:14" ht="13" customHeight="1">
      <c r="A16" s="236" t="s">
        <v>99</v>
      </c>
      <c r="B16" s="828" t="s">
        <v>75</v>
      </c>
      <c r="C16" s="380" t="s">
        <v>75</v>
      </c>
      <c r="D16" s="380" t="s">
        <v>75</v>
      </c>
      <c r="E16" s="380" t="s">
        <v>75</v>
      </c>
      <c r="F16" s="380" t="s">
        <v>75</v>
      </c>
      <c r="G16" s="380" t="s">
        <v>75</v>
      </c>
      <c r="H16" s="380" t="s">
        <v>75</v>
      </c>
      <c r="I16" s="380" t="s">
        <v>75</v>
      </c>
      <c r="J16" s="380" t="s">
        <v>75</v>
      </c>
      <c r="K16" s="380" t="s">
        <v>75</v>
      </c>
      <c r="L16" s="380" t="s">
        <v>75</v>
      </c>
      <c r="M16" s="380" t="s">
        <v>75</v>
      </c>
      <c r="N16" s="380" t="s">
        <v>75</v>
      </c>
    </row>
    <row r="17" spans="1:14" ht="13" customHeight="1">
      <c r="A17" s="234" t="s">
        <v>29</v>
      </c>
      <c r="B17" s="828" t="s">
        <v>75</v>
      </c>
      <c r="C17" s="380" t="s">
        <v>75</v>
      </c>
      <c r="D17" s="380" t="s">
        <v>75</v>
      </c>
      <c r="E17" s="380" t="s">
        <v>75</v>
      </c>
      <c r="F17" s="380" t="s">
        <v>75</v>
      </c>
      <c r="G17" s="380" t="s">
        <v>75</v>
      </c>
      <c r="H17" s="380" t="s">
        <v>75</v>
      </c>
      <c r="I17" s="380" t="s">
        <v>75</v>
      </c>
      <c r="J17" s="380" t="s">
        <v>75</v>
      </c>
      <c r="K17" s="380" t="s">
        <v>75</v>
      </c>
      <c r="L17" s="380" t="s">
        <v>75</v>
      </c>
      <c r="M17" s="380" t="s">
        <v>75</v>
      </c>
      <c r="N17" s="380" t="s">
        <v>75</v>
      </c>
    </row>
    <row r="18" spans="1:14" ht="13" customHeight="1">
      <c r="A18" s="184" t="s">
        <v>30</v>
      </c>
      <c r="B18" s="828" t="s">
        <v>75</v>
      </c>
      <c r="C18" s="380" t="s">
        <v>75</v>
      </c>
      <c r="D18" s="380" t="s">
        <v>75</v>
      </c>
      <c r="E18" s="380" t="s">
        <v>75</v>
      </c>
      <c r="F18" s="380" t="s">
        <v>75</v>
      </c>
      <c r="G18" s="380" t="s">
        <v>75</v>
      </c>
      <c r="H18" s="380" t="s">
        <v>75</v>
      </c>
      <c r="I18" s="380" t="s">
        <v>75</v>
      </c>
      <c r="J18" s="380" t="s">
        <v>75</v>
      </c>
      <c r="K18" s="380" t="s">
        <v>75</v>
      </c>
      <c r="L18" s="380" t="s">
        <v>75</v>
      </c>
      <c r="M18" s="380" t="s">
        <v>75</v>
      </c>
      <c r="N18" s="380" t="s">
        <v>75</v>
      </c>
    </row>
    <row r="19" spans="1:14" ht="13" customHeight="1">
      <c r="A19" s="184" t="s">
        <v>31</v>
      </c>
      <c r="B19" s="828">
        <f>'C-78'!B19/'C-77'!B19*1000</f>
        <v>1.5252245215138871</v>
      </c>
      <c r="C19" s="380" t="s">
        <v>75</v>
      </c>
      <c r="D19" s="380" t="s">
        <v>75</v>
      </c>
      <c r="E19" s="380" t="s">
        <v>75</v>
      </c>
      <c r="F19" s="380">
        <f>'C-78'!F19/'C-77'!F19*1000</f>
        <v>1.5781179661016949</v>
      </c>
      <c r="G19" s="380">
        <f>'C-78'!G19/'C-77'!G19*1000</f>
        <v>1.4150989823831928</v>
      </c>
      <c r="H19" s="380">
        <f>'C-78'!H19/'C-77'!H19*1000</f>
        <v>1.6633141562853904</v>
      </c>
      <c r="I19" s="380">
        <f>'C-78'!I19/'C-77'!I19*1000</f>
        <v>1.6633141562853904</v>
      </c>
      <c r="J19" s="380" t="s">
        <v>75</v>
      </c>
      <c r="K19" s="380" t="s">
        <v>75</v>
      </c>
      <c r="L19" s="380" t="s">
        <v>75</v>
      </c>
      <c r="M19" s="380" t="s">
        <v>75</v>
      </c>
      <c r="N19" s="380" t="s">
        <v>75</v>
      </c>
    </row>
    <row r="20" spans="1:14" ht="13" customHeight="1">
      <c r="A20" s="234" t="s">
        <v>32</v>
      </c>
      <c r="B20" s="828" t="s">
        <v>75</v>
      </c>
      <c r="C20" s="380" t="s">
        <v>75</v>
      </c>
      <c r="D20" s="380" t="s">
        <v>75</v>
      </c>
      <c r="E20" s="380" t="s">
        <v>75</v>
      </c>
      <c r="F20" s="380" t="s">
        <v>75</v>
      </c>
      <c r="G20" s="380" t="s">
        <v>75</v>
      </c>
      <c r="H20" s="380" t="s">
        <v>75</v>
      </c>
      <c r="I20" s="380" t="s">
        <v>75</v>
      </c>
      <c r="J20" s="380" t="s">
        <v>75</v>
      </c>
      <c r="K20" s="380" t="s">
        <v>75</v>
      </c>
      <c r="L20" s="380" t="s">
        <v>75</v>
      </c>
      <c r="M20" s="380" t="s">
        <v>75</v>
      </c>
      <c r="N20" s="380" t="s">
        <v>75</v>
      </c>
    </row>
    <row r="21" spans="1:14" ht="13" customHeight="1">
      <c r="A21" s="234" t="s">
        <v>33</v>
      </c>
      <c r="B21" s="828">
        <f>'C-78'!B21/'C-77'!B21*1000</f>
        <v>2.6008470770937326</v>
      </c>
      <c r="C21" s="380">
        <f>'C-78'!C21/'C-77'!C21*1000</f>
        <v>2.649227076923077</v>
      </c>
      <c r="D21" s="380">
        <f>'C-78'!D21/'C-77'!D21*1000</f>
        <v>2.6413381094527364</v>
      </c>
      <c r="E21" s="380">
        <f>'C-78'!E21/'C-77'!E21*1000</f>
        <v>2.3586041379310343</v>
      </c>
      <c r="F21" s="380">
        <f>'C-78'!F21/'C-77'!F21*1000</f>
        <v>1.582723595505618</v>
      </c>
      <c r="G21" s="380">
        <f>'C-78'!G21/'C-77'!G21*1000</f>
        <v>2.7216000000000005</v>
      </c>
      <c r="H21" s="380">
        <f>'C-78'!H21/'C-77'!H21*1000</f>
        <v>2.470861449275362</v>
      </c>
      <c r="I21" s="380">
        <f>'C-78'!I21/'C-77'!I21*1000</f>
        <v>2.6104791208791212</v>
      </c>
      <c r="J21" s="380">
        <f>'C-78'!J21/'C-77'!J21*1000</f>
        <v>2.5771152238805968</v>
      </c>
      <c r="K21" s="380">
        <f>'C-78'!K21/'C-77'!K21*1000</f>
        <v>2.4723571428571427</v>
      </c>
      <c r="L21" s="380">
        <f>'C-78'!L21/'C-77'!L21*1000</f>
        <v>2.7552000000000008</v>
      </c>
      <c r="M21" s="380">
        <f>'C-78'!M21/'C-77'!M21*1000</f>
        <v>2.7216000000000005</v>
      </c>
      <c r="N21" s="380">
        <f>'C-78'!N21/'C-77'!N21*1000</f>
        <v>2.7216</v>
      </c>
    </row>
    <row r="22" spans="1:14" ht="13" customHeight="1">
      <c r="A22" s="234" t="s">
        <v>34</v>
      </c>
      <c r="B22" s="828">
        <f>'C-78'!B22/'C-77'!B22*1000</f>
        <v>1.9879432162359347</v>
      </c>
      <c r="C22" s="380" t="s">
        <v>75</v>
      </c>
      <c r="D22" s="380" t="s">
        <v>75</v>
      </c>
      <c r="E22" s="380" t="s">
        <v>75</v>
      </c>
      <c r="F22" s="380" t="s">
        <v>75</v>
      </c>
      <c r="G22" s="380" t="s">
        <v>75</v>
      </c>
      <c r="H22" s="380" t="s">
        <v>75</v>
      </c>
      <c r="I22" s="380" t="s">
        <v>75</v>
      </c>
      <c r="J22" s="380" t="s">
        <v>75</v>
      </c>
      <c r="K22" s="380" t="s">
        <v>75</v>
      </c>
      <c r="L22" s="380">
        <f>'C-78'!L22/'C-77'!L22*1000</f>
        <v>2.0372149684978185</v>
      </c>
      <c r="M22" s="380">
        <f>'C-78'!M22/'C-77'!M22*1000</f>
        <v>1.9774430514687833</v>
      </c>
      <c r="N22" s="380">
        <f>'C-78'!N22/'C-77'!N22*1000</f>
        <v>1.9781338323134188</v>
      </c>
    </row>
    <row r="23" spans="1:14" ht="13" customHeight="1">
      <c r="A23" s="234" t="s">
        <v>35</v>
      </c>
      <c r="B23" s="828">
        <f>'C-78'!B23/'C-77'!B23*1000</f>
        <v>2.7972751427753164</v>
      </c>
      <c r="C23" s="380" t="s">
        <v>75</v>
      </c>
      <c r="D23" s="380" t="s">
        <v>75</v>
      </c>
      <c r="E23" s="380" t="s">
        <v>75</v>
      </c>
      <c r="F23" s="380" t="s">
        <v>75</v>
      </c>
      <c r="G23" s="380" t="s">
        <v>75</v>
      </c>
      <c r="H23" s="380" t="s">
        <v>75</v>
      </c>
      <c r="I23" s="380" t="s">
        <v>75</v>
      </c>
      <c r="J23" s="380" t="s">
        <v>75</v>
      </c>
      <c r="K23" s="380" t="s">
        <v>75</v>
      </c>
      <c r="L23" s="380">
        <f>'C-78'!L23/'C-77'!L23*1000</f>
        <v>2.9116640207138884</v>
      </c>
      <c r="M23" s="380">
        <f>'C-78'!M23/'C-77'!M23*1000</f>
        <v>2.7594053647459558</v>
      </c>
      <c r="N23" s="380">
        <f>'C-78'!N23/'C-77'!N23*1000</f>
        <v>2.3081008695652172</v>
      </c>
    </row>
    <row r="24" spans="1:14" ht="13" customHeight="1">
      <c r="A24" s="234" t="s">
        <v>36</v>
      </c>
      <c r="B24" s="828">
        <f>'C-78'!B24/'C-77'!B24*1000</f>
        <v>1.853106889641557</v>
      </c>
      <c r="C24" s="380" t="s">
        <v>75</v>
      </c>
      <c r="D24" s="380">
        <f>'C-78'!D24/'C-77'!D24*1000</f>
        <v>1.8535024217488674</v>
      </c>
      <c r="E24" s="380">
        <f>'C-78'!E24/'C-77'!E24*1000</f>
        <v>1.8782049067035247</v>
      </c>
      <c r="F24" s="380">
        <f>'C-78'!F24/'C-77'!F24*1000</f>
        <v>1.7583192090395481</v>
      </c>
      <c r="G24" s="380">
        <f>'C-78'!G24/'C-77'!G24*1000</f>
        <v>1.8237145110410096</v>
      </c>
      <c r="H24" s="380">
        <f>'C-78'!H24/'C-77'!H24*1000</f>
        <v>1.8563801089224816</v>
      </c>
      <c r="I24" s="380" t="s">
        <v>75</v>
      </c>
      <c r="J24" s="380" t="s">
        <v>75</v>
      </c>
      <c r="K24" s="380">
        <f>'C-78'!K24/'C-77'!K24*1000</f>
        <v>1.7915453271028037</v>
      </c>
      <c r="L24" s="380">
        <f>'C-78'!L24/'C-77'!L24*1000</f>
        <v>1.7458157894736843</v>
      </c>
      <c r="M24" s="380">
        <f>'C-78'!M24/'C-77'!M24*1000</f>
        <v>1.6016842105263156</v>
      </c>
      <c r="N24" s="380" t="s">
        <v>75</v>
      </c>
    </row>
    <row r="25" spans="1:14" ht="13" customHeight="1">
      <c r="A25" s="184" t="s">
        <v>37</v>
      </c>
      <c r="B25" s="828">
        <f>'C-78'!B25/'C-77'!B25*1000</f>
        <v>1.90642189214671</v>
      </c>
      <c r="C25" s="380">
        <f>'C-78'!C25/'C-77'!C25*1000</f>
        <v>1.7340310984785148</v>
      </c>
      <c r="D25" s="380">
        <f>'C-78'!D25/'C-77'!D25*1000</f>
        <v>1.9684805318138654</v>
      </c>
      <c r="E25" s="380">
        <f>'C-78'!E25/'C-77'!E25*1000</f>
        <v>1.975012494320763</v>
      </c>
      <c r="F25" s="380" t="s">
        <v>75</v>
      </c>
      <c r="G25" s="380" t="s">
        <v>75</v>
      </c>
      <c r="H25" s="380" t="s">
        <v>75</v>
      </c>
      <c r="I25" s="380" t="s">
        <v>75</v>
      </c>
      <c r="J25" s="380" t="s">
        <v>75</v>
      </c>
      <c r="K25" s="380" t="s">
        <v>75</v>
      </c>
      <c r="L25" s="380" t="s">
        <v>75</v>
      </c>
      <c r="M25" s="380" t="s">
        <v>75</v>
      </c>
      <c r="N25" s="380">
        <f>'C-78'!N25/'C-77'!N25*1000</f>
        <v>1.9747065040650402</v>
      </c>
    </row>
    <row r="26" spans="1:14" ht="13" customHeight="1">
      <c r="A26" s="234" t="s">
        <v>38</v>
      </c>
      <c r="B26" s="828">
        <f>'C-78'!B26/'C-77'!B26*1000</f>
        <v>2.0531016180305035</v>
      </c>
      <c r="C26" s="380">
        <f>'C-78'!C26/'C-77'!C26*1000</f>
        <v>1.4240850059031878</v>
      </c>
      <c r="D26" s="380">
        <f>'C-78'!D26/'C-77'!D26*1000</f>
        <v>1.2708333333333333</v>
      </c>
      <c r="E26" s="380">
        <f>'C-78'!E26/'C-77'!E26*1000</f>
        <v>1.4212299915754001</v>
      </c>
      <c r="F26" s="380">
        <f>'C-78'!F26/'C-77'!F26*1000</f>
        <v>1.7086144578313254</v>
      </c>
      <c r="G26" s="380" t="s">
        <v>75</v>
      </c>
      <c r="H26" s="380" t="s">
        <v>75</v>
      </c>
      <c r="I26" s="380" t="s">
        <v>75</v>
      </c>
      <c r="J26" s="380" t="s">
        <v>75</v>
      </c>
      <c r="K26" s="380">
        <f>'C-78'!K26/'C-77'!K26*1000</f>
        <v>2.1920109489051094</v>
      </c>
      <c r="L26" s="380">
        <f>'C-78'!L26/'C-77'!L26*1000</f>
        <v>2.7602551020408166</v>
      </c>
      <c r="M26" s="380">
        <f>'C-78'!M26/'C-77'!M26*1000</f>
        <v>2.2553561108006708</v>
      </c>
      <c r="N26" s="380">
        <f>'C-78'!N26/'C-77'!N26*1000</f>
        <v>1.9815497173262389</v>
      </c>
    </row>
    <row r="27" spans="1:14" ht="13" customHeight="1">
      <c r="A27" s="234" t="s">
        <v>39</v>
      </c>
      <c r="B27" s="828">
        <f>'C-78'!B27/'C-77'!B27*1000</f>
        <v>3.4980819582089557</v>
      </c>
      <c r="C27" s="380" t="s">
        <v>75</v>
      </c>
      <c r="D27" s="380" t="s">
        <v>75</v>
      </c>
      <c r="E27" s="380" t="s">
        <v>75</v>
      </c>
      <c r="F27" s="380" t="s">
        <v>75</v>
      </c>
      <c r="G27" s="380" t="s">
        <v>75</v>
      </c>
      <c r="H27" s="380" t="s">
        <v>75</v>
      </c>
      <c r="I27" s="380" t="s">
        <v>75</v>
      </c>
      <c r="J27" s="380" t="s">
        <v>75</v>
      </c>
      <c r="K27" s="380" t="s">
        <v>75</v>
      </c>
      <c r="L27" s="380">
        <f>'C-78'!L27/'C-77'!L27*1000</f>
        <v>3.6444201178069782</v>
      </c>
      <c r="M27" s="380">
        <f>'C-78'!M27/'C-77'!M27*1000</f>
        <v>3.2155200000000002</v>
      </c>
      <c r="N27" s="380" t="s">
        <v>75</v>
      </c>
    </row>
    <row r="28" spans="1:14" ht="13" customHeight="1">
      <c r="A28" s="234" t="s">
        <v>40</v>
      </c>
      <c r="B28" s="828">
        <f>'C-78'!B28/'C-77'!B28*1000</f>
        <v>1.8114728813559324</v>
      </c>
      <c r="C28" s="380">
        <f>'C-78'!C28/'C-77'!C28*1000</f>
        <v>1.9899730947315732</v>
      </c>
      <c r="D28" s="380">
        <f>'C-78'!D28/'C-77'!D28*1000</f>
        <v>1.9030104519358162</v>
      </c>
      <c r="E28" s="380">
        <f>'C-78'!E28/'C-77'!E28*1000</f>
        <v>1.5722403924775143</v>
      </c>
      <c r="F28" s="380">
        <f>'C-78'!F28/'C-77'!F28*1000</f>
        <v>1.6659453032104639</v>
      </c>
      <c r="G28" s="380">
        <f>'C-78'!G28/'C-77'!G28*1000</f>
        <v>1.5018853855986365</v>
      </c>
      <c r="H28" s="380" t="s">
        <v>75</v>
      </c>
      <c r="I28" s="380" t="s">
        <v>75</v>
      </c>
      <c r="J28" s="380" t="s">
        <v>75</v>
      </c>
      <c r="K28" s="380">
        <f>'C-78'!K28/'C-77'!K28*1000</f>
        <v>1.8</v>
      </c>
      <c r="L28" s="380" t="s">
        <v>75</v>
      </c>
      <c r="M28" s="380">
        <f>'C-78'!M28/'C-77'!M28*1000</f>
        <v>2.0680632328308208</v>
      </c>
      <c r="N28" s="380">
        <f>'C-78'!N28/'C-77'!N28*1000</f>
        <v>2.0205754614549405</v>
      </c>
    </row>
    <row r="29" spans="1:14" ht="13" customHeight="1">
      <c r="A29" s="184" t="s">
        <v>41</v>
      </c>
      <c r="B29" s="828">
        <f>'C-78'!B29/'C-77'!B29*1000</f>
        <v>1.9708376758862403</v>
      </c>
      <c r="C29" s="380">
        <f>'C-78'!C29/'C-77'!C29*1000</f>
        <v>1.9407952803456128</v>
      </c>
      <c r="D29" s="380">
        <f>'C-78'!D29/'C-77'!D29*1000</f>
        <v>1.9536383323870552</v>
      </c>
      <c r="E29" s="380">
        <f>'C-78'!E29/'C-77'!E29*1000</f>
        <v>1.8975248872297403</v>
      </c>
      <c r="F29" s="380">
        <f>'C-78'!F29/'C-77'!F29*1000</f>
        <v>1.7830870445344129</v>
      </c>
      <c r="G29" s="380">
        <f>'C-78'!G29/'C-77'!G29*1000</f>
        <v>1.7364185110663983</v>
      </c>
      <c r="H29" s="380" t="s">
        <v>75</v>
      </c>
      <c r="I29" s="380" t="s">
        <v>75</v>
      </c>
      <c r="J29" s="380" t="s">
        <v>75</v>
      </c>
      <c r="K29" s="380" t="s">
        <v>75</v>
      </c>
      <c r="L29" s="380" t="s">
        <v>75</v>
      </c>
      <c r="M29" s="380">
        <f>'C-78'!M29/'C-77'!M29*1000</f>
        <v>1.7579242174629324</v>
      </c>
      <c r="N29" s="380">
        <f>'C-78'!N29/'C-77'!N29*1000</f>
        <v>2.2075964058405093</v>
      </c>
    </row>
    <row r="30" spans="1:14" ht="13" customHeight="1">
      <c r="A30" s="236" t="s">
        <v>100</v>
      </c>
      <c r="B30" s="828">
        <f>'C-78'!B30/'C-77'!B30*1000</f>
        <v>2.0295555708878728</v>
      </c>
      <c r="C30" s="380">
        <f>'C-78'!C30/'C-77'!C30*1000</f>
        <v>2.0259746784565915</v>
      </c>
      <c r="D30" s="380">
        <f>'C-78'!D30/'C-77'!D30*1000</f>
        <v>2.0026172619671101</v>
      </c>
      <c r="E30" s="380">
        <f>'C-78'!E30/'C-77'!E30*1000</f>
        <v>1.9767709291628335</v>
      </c>
      <c r="F30" s="380">
        <f>'C-78'!F30/'C-77'!F30*1000</f>
        <v>1.8023293607800652</v>
      </c>
      <c r="G30" s="380" t="s">
        <v>75</v>
      </c>
      <c r="H30" s="380" t="s">
        <v>75</v>
      </c>
      <c r="I30" s="380" t="s">
        <v>75</v>
      </c>
      <c r="J30" s="380" t="s">
        <v>75</v>
      </c>
      <c r="K30" s="380" t="s">
        <v>75</v>
      </c>
      <c r="L30" s="380" t="s">
        <v>75</v>
      </c>
      <c r="M30" s="380">
        <f>'C-78'!M30/'C-77'!M30*1000</f>
        <v>1.7579242174629324</v>
      </c>
      <c r="N30" s="380">
        <f>'C-78'!N30/'C-77'!N30*1000</f>
        <v>2.2075964058405093</v>
      </c>
    </row>
    <row r="31" spans="1:14" ht="13" customHeight="1">
      <c r="A31" s="236" t="s">
        <v>101</v>
      </c>
      <c r="B31" s="828">
        <f>'C-78'!B31/'C-77'!B31*1000</f>
        <v>1.7600946889297673</v>
      </c>
      <c r="C31" s="380">
        <f>'C-78'!C31/'C-77'!C31*1000</f>
        <v>1.8675593952483802</v>
      </c>
      <c r="D31" s="380">
        <f>'C-78'!D31/'C-77'!D31*1000</f>
        <v>1.7855571531272465</v>
      </c>
      <c r="E31" s="380">
        <f>'C-78'!E31/'C-77'!E31*1000</f>
        <v>1.6454065040650407</v>
      </c>
      <c r="F31" s="380">
        <f>'C-78'!F31/'C-77'!F31*1000</f>
        <v>1.699781894934334</v>
      </c>
      <c r="G31" s="380">
        <f>'C-78'!G31/'C-77'!G31*1000</f>
        <v>1.7364185110663983</v>
      </c>
      <c r="H31" s="380" t="s">
        <v>75</v>
      </c>
      <c r="I31" s="380" t="s">
        <v>75</v>
      </c>
      <c r="J31" s="380" t="s">
        <v>75</v>
      </c>
      <c r="K31" s="380" t="s">
        <v>75</v>
      </c>
      <c r="L31" s="380" t="s">
        <v>75</v>
      </c>
      <c r="M31" s="380" t="s">
        <v>75</v>
      </c>
      <c r="N31" s="380" t="s">
        <v>75</v>
      </c>
    </row>
    <row r="32" spans="1:14" ht="13" customHeight="1">
      <c r="A32" s="234" t="s">
        <v>44</v>
      </c>
      <c r="B32" s="828">
        <f>'C-78'!B32/'C-77'!B32*1000</f>
        <v>1.9778573353385216</v>
      </c>
      <c r="C32" s="380">
        <f>'C-78'!C32/'C-77'!C32*1000</f>
        <v>2.1991318385650227</v>
      </c>
      <c r="D32" s="380">
        <f>'C-78'!D32/'C-77'!D32*1000</f>
        <v>1.814964881693649</v>
      </c>
      <c r="E32" s="380">
        <f>'C-78'!E32/'C-77'!E32*1000</f>
        <v>1.9087411764705884</v>
      </c>
      <c r="F32" s="380" t="s">
        <v>75</v>
      </c>
      <c r="G32" s="380" t="s">
        <v>75</v>
      </c>
      <c r="H32" s="380" t="s">
        <v>75</v>
      </c>
      <c r="I32" s="380" t="s">
        <v>75</v>
      </c>
      <c r="J32" s="380" t="s">
        <v>75</v>
      </c>
      <c r="K32" s="380" t="s">
        <v>75</v>
      </c>
      <c r="L32" s="380" t="s">
        <v>75</v>
      </c>
      <c r="M32" s="380">
        <f>'C-78'!M32/'C-77'!M32*1000</f>
        <v>1.9134859763087504</v>
      </c>
      <c r="N32" s="380">
        <f>'C-78'!N32/'C-77'!N32*1000</f>
        <v>1.9427996374201051</v>
      </c>
    </row>
    <row r="33" spans="1:14" ht="13" customHeight="1">
      <c r="A33" s="234" t="s">
        <v>45</v>
      </c>
      <c r="B33" s="828">
        <f>'C-78'!B33/'C-77'!B33*1000</f>
        <v>2.0841047610566705</v>
      </c>
      <c r="C33" s="380">
        <f>'C-78'!C33/'C-77'!C33*1000</f>
        <v>2.059731543624161</v>
      </c>
      <c r="D33" s="380">
        <f>'C-78'!D33/'C-77'!D33*1000</f>
        <v>1.9972477203318244</v>
      </c>
      <c r="E33" s="380">
        <f>'C-78'!E33/'C-77'!E33*1000</f>
        <v>1.9752980293569058</v>
      </c>
      <c r="F33" s="380" t="s">
        <v>75</v>
      </c>
      <c r="G33" s="380" t="s">
        <v>75</v>
      </c>
      <c r="H33" s="380" t="s">
        <v>75</v>
      </c>
      <c r="I33" s="380" t="s">
        <v>75</v>
      </c>
      <c r="J33" s="380" t="s">
        <v>75</v>
      </c>
      <c r="K33" s="380" t="s">
        <v>75</v>
      </c>
      <c r="L33" s="380" t="s">
        <v>75</v>
      </c>
      <c r="M33" s="380">
        <f>'C-78'!M33/'C-77'!M33*1000</f>
        <v>2.1218821249430007</v>
      </c>
      <c r="N33" s="380">
        <f>'C-78'!N33/'C-77'!N33*1000</f>
        <v>2.2902033570045188</v>
      </c>
    </row>
    <row r="34" spans="1:14" ht="13" customHeight="1">
      <c r="A34" s="184" t="s">
        <v>46</v>
      </c>
      <c r="B34" s="828" t="s">
        <v>75</v>
      </c>
      <c r="C34" s="380" t="s">
        <v>75</v>
      </c>
      <c r="D34" s="380" t="s">
        <v>75</v>
      </c>
      <c r="E34" s="380" t="s">
        <v>75</v>
      </c>
      <c r="F34" s="380" t="s">
        <v>75</v>
      </c>
      <c r="G34" s="380" t="s">
        <v>75</v>
      </c>
      <c r="H34" s="380" t="s">
        <v>75</v>
      </c>
      <c r="I34" s="380" t="s">
        <v>75</v>
      </c>
      <c r="J34" s="380" t="s">
        <v>75</v>
      </c>
      <c r="K34" s="380" t="s">
        <v>75</v>
      </c>
      <c r="L34" s="380" t="s">
        <v>75</v>
      </c>
      <c r="M34" s="380" t="s">
        <v>75</v>
      </c>
      <c r="N34" s="380" t="s">
        <v>75</v>
      </c>
    </row>
    <row r="35" spans="1:14" ht="13" customHeight="1">
      <c r="A35" s="184" t="s">
        <v>47</v>
      </c>
      <c r="B35" s="828" t="s">
        <v>75</v>
      </c>
      <c r="C35" s="380" t="s">
        <v>75</v>
      </c>
      <c r="D35" s="380" t="s">
        <v>75</v>
      </c>
      <c r="E35" s="380" t="s">
        <v>75</v>
      </c>
      <c r="F35" s="380" t="s">
        <v>75</v>
      </c>
      <c r="G35" s="380" t="s">
        <v>75</v>
      </c>
      <c r="H35" s="380" t="s">
        <v>75</v>
      </c>
      <c r="I35" s="380" t="s">
        <v>75</v>
      </c>
      <c r="J35" s="380" t="s">
        <v>75</v>
      </c>
      <c r="K35" s="380" t="s">
        <v>75</v>
      </c>
      <c r="L35" s="380" t="s">
        <v>75</v>
      </c>
      <c r="M35" s="380" t="s">
        <v>75</v>
      </c>
      <c r="N35" s="380" t="s">
        <v>75</v>
      </c>
    </row>
    <row r="36" spans="1:14" ht="13" customHeight="1">
      <c r="A36" s="184" t="s">
        <v>48</v>
      </c>
      <c r="B36" s="828" t="s">
        <v>75</v>
      </c>
      <c r="C36" s="380" t="s">
        <v>75</v>
      </c>
      <c r="D36" s="380" t="s">
        <v>75</v>
      </c>
      <c r="E36" s="380" t="s">
        <v>75</v>
      </c>
      <c r="F36" s="380" t="s">
        <v>75</v>
      </c>
      <c r="G36" s="380" t="s">
        <v>75</v>
      </c>
      <c r="H36" s="380" t="s">
        <v>75</v>
      </c>
      <c r="I36" s="380" t="s">
        <v>75</v>
      </c>
      <c r="J36" s="380" t="s">
        <v>75</v>
      </c>
      <c r="K36" s="380" t="s">
        <v>75</v>
      </c>
      <c r="L36" s="380" t="s">
        <v>75</v>
      </c>
      <c r="M36" s="380" t="s">
        <v>75</v>
      </c>
      <c r="N36" s="380" t="s">
        <v>75</v>
      </c>
    </row>
    <row r="37" spans="1:14" ht="13" customHeight="1" thickBot="1">
      <c r="A37" s="237" t="s">
        <v>49</v>
      </c>
      <c r="B37" s="829" t="s">
        <v>75</v>
      </c>
      <c r="C37" s="381" t="s">
        <v>75</v>
      </c>
      <c r="D37" s="381" t="s">
        <v>75</v>
      </c>
      <c r="E37" s="381" t="s">
        <v>75</v>
      </c>
      <c r="F37" s="381" t="s">
        <v>75</v>
      </c>
      <c r="G37" s="381" t="s">
        <v>75</v>
      </c>
      <c r="H37" s="381" t="s">
        <v>75</v>
      </c>
      <c r="I37" s="381" t="s">
        <v>75</v>
      </c>
      <c r="J37" s="381" t="s">
        <v>75</v>
      </c>
      <c r="K37" s="381" t="s">
        <v>75</v>
      </c>
      <c r="L37" s="381" t="s">
        <v>75</v>
      </c>
      <c r="M37" s="381" t="s">
        <v>75</v>
      </c>
      <c r="N37" s="381" t="s">
        <v>75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81">
    <tabColor theme="9" tint="0.59999389629810485"/>
  </sheetPr>
  <dimension ref="A4:O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5" ht="13" customHeight="1">
      <c r="A4" s="367" t="s">
        <v>458</v>
      </c>
      <c r="B4" s="363"/>
    </row>
    <row r="5" spans="1:15" ht="13" customHeight="1">
      <c r="A5" s="371" t="s">
        <v>238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5" ht="5" customHeight="1" thickBot="1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5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239"/>
    </row>
    <row r="8" spans="1:15" ht="15" customHeight="1">
      <c r="A8" s="807" t="s">
        <v>90</v>
      </c>
      <c r="B8" s="812">
        <f>SUM(C8:N8)</f>
        <v>338242.3</v>
      </c>
      <c r="C8" s="812">
        <f t="shared" ref="C8:N8" si="0">(C9+C10+C11+C12+C13+C17+C18+C19+C20+C21+C22+C23+C24+C25+C26+C27+C28+C29+C32+C33+C34+C35+C36+C37)</f>
        <v>20198.400000000001</v>
      </c>
      <c r="D8" s="812">
        <f t="shared" si="0"/>
        <v>60601.7</v>
      </c>
      <c r="E8" s="812">
        <f t="shared" si="0"/>
        <v>54482</v>
      </c>
      <c r="F8" s="812">
        <f t="shared" si="0"/>
        <v>5428.4</v>
      </c>
      <c r="G8" s="812">
        <f t="shared" si="0"/>
        <v>2335.4</v>
      </c>
      <c r="H8" s="812">
        <f t="shared" si="0"/>
        <v>2164</v>
      </c>
      <c r="I8" s="812">
        <f t="shared" si="0"/>
        <v>120</v>
      </c>
      <c r="J8" s="812">
        <f t="shared" si="0"/>
        <v>0</v>
      </c>
      <c r="K8" s="812">
        <f t="shared" si="0"/>
        <v>136</v>
      </c>
      <c r="L8" s="812">
        <f t="shared" si="0"/>
        <v>19848</v>
      </c>
      <c r="M8" s="812">
        <f t="shared" si="0"/>
        <v>143282.4</v>
      </c>
      <c r="N8" s="812">
        <f t="shared" si="0"/>
        <v>29646</v>
      </c>
    </row>
    <row r="9" spans="1:15" ht="13" customHeight="1">
      <c r="A9" s="234" t="s">
        <v>21</v>
      </c>
      <c r="B9" s="839" t="s">
        <v>243</v>
      </c>
      <c r="C9" s="378">
        <v>0</v>
      </c>
      <c r="D9" s="378">
        <v>0</v>
      </c>
      <c r="E9" s="378">
        <v>0</v>
      </c>
      <c r="F9" s="378">
        <v>0</v>
      </c>
      <c r="G9" s="378">
        <v>0</v>
      </c>
      <c r="H9" s="378">
        <v>0</v>
      </c>
      <c r="I9" s="378">
        <v>0</v>
      </c>
      <c r="J9" s="378">
        <v>0</v>
      </c>
      <c r="K9" s="378">
        <v>0</v>
      </c>
      <c r="L9" s="378">
        <v>0</v>
      </c>
      <c r="M9" s="378">
        <v>0</v>
      </c>
      <c r="N9" s="378">
        <v>0</v>
      </c>
    </row>
    <row r="10" spans="1:15" ht="13" customHeight="1">
      <c r="A10" s="234" t="s">
        <v>22</v>
      </c>
      <c r="B10" s="839" t="s">
        <v>243</v>
      </c>
      <c r="C10" s="378">
        <v>0</v>
      </c>
      <c r="D10" s="378">
        <v>0</v>
      </c>
      <c r="E10" s="378">
        <v>0</v>
      </c>
      <c r="F10" s="378">
        <v>0</v>
      </c>
      <c r="G10" s="378">
        <v>0</v>
      </c>
      <c r="H10" s="378">
        <v>0</v>
      </c>
      <c r="I10" s="378">
        <v>0</v>
      </c>
      <c r="J10" s="378">
        <v>0</v>
      </c>
      <c r="K10" s="378">
        <v>0</v>
      </c>
      <c r="L10" s="378">
        <v>0</v>
      </c>
      <c r="M10" s="378">
        <v>0</v>
      </c>
      <c r="N10" s="378">
        <v>0</v>
      </c>
    </row>
    <row r="11" spans="1:15" ht="13" customHeight="1">
      <c r="A11" s="234" t="s">
        <v>23</v>
      </c>
      <c r="B11" s="839" t="s">
        <v>243</v>
      </c>
      <c r="C11" s="378">
        <v>0</v>
      </c>
      <c r="D11" s="378">
        <v>0</v>
      </c>
      <c r="E11" s="378">
        <v>0</v>
      </c>
      <c r="F11" s="378">
        <v>0</v>
      </c>
      <c r="G11" s="378">
        <v>0</v>
      </c>
      <c r="H11" s="378">
        <v>0</v>
      </c>
      <c r="I11" s="378">
        <v>0</v>
      </c>
      <c r="J11" s="378">
        <v>0</v>
      </c>
      <c r="K11" s="378">
        <v>0</v>
      </c>
      <c r="L11" s="378">
        <v>0</v>
      </c>
      <c r="M11" s="378">
        <v>0</v>
      </c>
      <c r="N11" s="378">
        <v>0</v>
      </c>
    </row>
    <row r="12" spans="1:15" ht="13" customHeight="1">
      <c r="A12" s="184" t="s">
        <v>24</v>
      </c>
      <c r="B12" s="839" t="s">
        <v>243</v>
      </c>
      <c r="C12" s="378">
        <v>0</v>
      </c>
      <c r="D12" s="378">
        <v>0</v>
      </c>
      <c r="E12" s="378">
        <v>0</v>
      </c>
      <c r="F12" s="378">
        <v>0</v>
      </c>
      <c r="G12" s="378">
        <v>0</v>
      </c>
      <c r="H12" s="378">
        <v>0</v>
      </c>
      <c r="I12" s="378">
        <v>0</v>
      </c>
      <c r="J12" s="378">
        <v>0</v>
      </c>
      <c r="K12" s="378">
        <v>0</v>
      </c>
      <c r="L12" s="378">
        <v>0</v>
      </c>
      <c r="M12" s="378">
        <v>0</v>
      </c>
      <c r="N12" s="378">
        <v>0</v>
      </c>
    </row>
    <row r="13" spans="1:15" ht="13" customHeight="1">
      <c r="A13" s="184" t="s">
        <v>25</v>
      </c>
      <c r="B13" s="839" t="s">
        <v>243</v>
      </c>
      <c r="C13" s="378">
        <v>0</v>
      </c>
      <c r="D13" s="378">
        <v>0</v>
      </c>
      <c r="E13" s="378">
        <v>0</v>
      </c>
      <c r="F13" s="378">
        <v>0</v>
      </c>
      <c r="G13" s="378">
        <v>0</v>
      </c>
      <c r="H13" s="378">
        <v>0</v>
      </c>
      <c r="I13" s="378">
        <v>0</v>
      </c>
      <c r="J13" s="378">
        <v>0</v>
      </c>
      <c r="K13" s="378">
        <v>0</v>
      </c>
      <c r="L13" s="378">
        <v>0</v>
      </c>
      <c r="M13" s="378">
        <v>0</v>
      </c>
      <c r="N13" s="378">
        <v>0</v>
      </c>
    </row>
    <row r="14" spans="1:15" ht="13" customHeight="1">
      <c r="A14" s="236" t="s">
        <v>97</v>
      </c>
      <c r="B14" s="839" t="s">
        <v>243</v>
      </c>
      <c r="C14" s="378">
        <v>0</v>
      </c>
      <c r="D14" s="378">
        <v>0</v>
      </c>
      <c r="E14" s="378">
        <v>0</v>
      </c>
      <c r="F14" s="378">
        <v>0</v>
      </c>
      <c r="G14" s="378">
        <v>0</v>
      </c>
      <c r="H14" s="378">
        <v>0</v>
      </c>
      <c r="I14" s="378">
        <v>0</v>
      </c>
      <c r="J14" s="378">
        <v>0</v>
      </c>
      <c r="K14" s="378">
        <v>0</v>
      </c>
      <c r="L14" s="378">
        <v>0</v>
      </c>
      <c r="M14" s="378">
        <v>0</v>
      </c>
      <c r="N14" s="378">
        <v>0</v>
      </c>
    </row>
    <row r="15" spans="1:15" ht="13" customHeight="1">
      <c r="A15" s="236" t="s">
        <v>98</v>
      </c>
      <c r="B15" s="839" t="s">
        <v>243</v>
      </c>
      <c r="C15" s="378">
        <v>0</v>
      </c>
      <c r="D15" s="378">
        <v>0</v>
      </c>
      <c r="E15" s="378">
        <v>0</v>
      </c>
      <c r="F15" s="378">
        <v>0</v>
      </c>
      <c r="G15" s="378">
        <v>0</v>
      </c>
      <c r="H15" s="378">
        <v>0</v>
      </c>
      <c r="I15" s="378">
        <v>0</v>
      </c>
      <c r="J15" s="378">
        <v>0</v>
      </c>
      <c r="K15" s="378">
        <v>0</v>
      </c>
      <c r="L15" s="378">
        <v>0</v>
      </c>
      <c r="M15" s="378">
        <v>0</v>
      </c>
      <c r="N15" s="378">
        <v>0</v>
      </c>
    </row>
    <row r="16" spans="1:15" ht="13" customHeight="1">
      <c r="A16" s="236" t="s">
        <v>99</v>
      </c>
      <c r="B16" s="839" t="s">
        <v>243</v>
      </c>
      <c r="C16" s="378">
        <v>0</v>
      </c>
      <c r="D16" s="378">
        <v>0</v>
      </c>
      <c r="E16" s="378">
        <v>0</v>
      </c>
      <c r="F16" s="378">
        <v>0</v>
      </c>
      <c r="G16" s="378">
        <v>0</v>
      </c>
      <c r="H16" s="378">
        <v>0</v>
      </c>
      <c r="I16" s="378">
        <v>0</v>
      </c>
      <c r="J16" s="378">
        <v>0</v>
      </c>
      <c r="K16" s="378">
        <v>0</v>
      </c>
      <c r="L16" s="378">
        <v>0</v>
      </c>
      <c r="M16" s="378">
        <v>0</v>
      </c>
      <c r="N16" s="378">
        <v>0</v>
      </c>
    </row>
    <row r="17" spans="1:14" ht="13" customHeight="1">
      <c r="A17" s="234" t="s">
        <v>29</v>
      </c>
      <c r="B17" s="839" t="s">
        <v>243</v>
      </c>
      <c r="C17" s="378">
        <v>0</v>
      </c>
      <c r="D17" s="378">
        <v>0</v>
      </c>
      <c r="E17" s="378">
        <v>0</v>
      </c>
      <c r="F17" s="378">
        <v>0</v>
      </c>
      <c r="G17" s="378">
        <v>0</v>
      </c>
      <c r="H17" s="378">
        <v>0</v>
      </c>
      <c r="I17" s="378">
        <v>0</v>
      </c>
      <c r="J17" s="378">
        <v>0</v>
      </c>
      <c r="K17" s="378">
        <v>0</v>
      </c>
      <c r="L17" s="378">
        <v>0</v>
      </c>
      <c r="M17" s="378">
        <v>0</v>
      </c>
      <c r="N17" s="378">
        <v>0</v>
      </c>
    </row>
    <row r="18" spans="1:14" ht="13" customHeight="1">
      <c r="A18" s="184" t="s">
        <v>30</v>
      </c>
      <c r="B18" s="839" t="s">
        <v>243</v>
      </c>
      <c r="C18" s="378">
        <v>0</v>
      </c>
      <c r="D18" s="378">
        <v>0</v>
      </c>
      <c r="E18" s="378">
        <v>0</v>
      </c>
      <c r="F18" s="378">
        <v>0</v>
      </c>
      <c r="G18" s="378">
        <v>0</v>
      </c>
      <c r="H18" s="378">
        <v>0</v>
      </c>
      <c r="I18" s="378">
        <v>0</v>
      </c>
      <c r="J18" s="378">
        <v>0</v>
      </c>
      <c r="K18" s="378">
        <v>0</v>
      </c>
      <c r="L18" s="378">
        <v>0</v>
      </c>
      <c r="M18" s="378">
        <v>0</v>
      </c>
      <c r="N18" s="378">
        <v>0</v>
      </c>
    </row>
    <row r="19" spans="1:14" ht="13" customHeight="1">
      <c r="A19" s="184" t="s">
        <v>31</v>
      </c>
      <c r="B19" s="840">
        <f>SUM(C19:N19)</f>
        <v>1915</v>
      </c>
      <c r="C19" s="378">
        <v>0</v>
      </c>
      <c r="D19" s="378">
        <v>0</v>
      </c>
      <c r="E19" s="378">
        <v>325</v>
      </c>
      <c r="F19" s="378">
        <v>439</v>
      </c>
      <c r="G19" s="378">
        <v>705</v>
      </c>
      <c r="H19" s="378">
        <v>326</v>
      </c>
      <c r="I19" s="378">
        <v>120</v>
      </c>
      <c r="J19" s="378">
        <v>0</v>
      </c>
      <c r="K19" s="378">
        <v>0</v>
      </c>
      <c r="L19" s="378">
        <v>0</v>
      </c>
      <c r="M19" s="378">
        <v>0</v>
      </c>
      <c r="N19" s="378">
        <v>0</v>
      </c>
    </row>
    <row r="20" spans="1:14" ht="13" customHeight="1">
      <c r="A20" s="234" t="s">
        <v>32</v>
      </c>
      <c r="B20" s="839" t="s">
        <v>243</v>
      </c>
      <c r="C20" s="378">
        <v>0</v>
      </c>
      <c r="D20" s="378">
        <v>0</v>
      </c>
      <c r="E20" s="378">
        <v>0</v>
      </c>
      <c r="F20" s="378">
        <v>0</v>
      </c>
      <c r="G20" s="378">
        <v>0</v>
      </c>
      <c r="H20" s="378">
        <v>0</v>
      </c>
      <c r="I20" s="378">
        <v>0</v>
      </c>
      <c r="J20" s="378">
        <v>0</v>
      </c>
      <c r="K20" s="378">
        <v>0</v>
      </c>
      <c r="L20" s="378">
        <v>0</v>
      </c>
      <c r="M20" s="378">
        <v>0</v>
      </c>
      <c r="N20" s="378">
        <v>0</v>
      </c>
    </row>
    <row r="21" spans="1:14" ht="13" customHeight="1">
      <c r="A21" s="234" t="s">
        <v>33</v>
      </c>
      <c r="B21" s="839" t="s">
        <v>243</v>
      </c>
      <c r="C21" s="378">
        <v>0</v>
      </c>
      <c r="D21" s="378">
        <v>0</v>
      </c>
      <c r="E21" s="378">
        <v>0</v>
      </c>
      <c r="F21" s="378">
        <v>0</v>
      </c>
      <c r="G21" s="378">
        <v>0</v>
      </c>
      <c r="H21" s="378">
        <v>0</v>
      </c>
      <c r="I21" s="378">
        <v>0</v>
      </c>
      <c r="J21" s="378">
        <v>0</v>
      </c>
      <c r="K21" s="378">
        <v>0</v>
      </c>
      <c r="L21" s="378">
        <v>0</v>
      </c>
      <c r="M21" s="378">
        <v>0</v>
      </c>
      <c r="N21" s="378">
        <v>0</v>
      </c>
    </row>
    <row r="22" spans="1:14" ht="13" customHeight="1">
      <c r="A22" s="234" t="s">
        <v>34</v>
      </c>
      <c r="B22" s="840">
        <f t="shared" ref="B22:B33" si="1">SUM(C22:N22)</f>
        <v>9553</v>
      </c>
      <c r="C22" s="378">
        <v>0</v>
      </c>
      <c r="D22" s="378">
        <v>0</v>
      </c>
      <c r="E22" s="378">
        <v>0</v>
      </c>
      <c r="F22" s="378">
        <v>0</v>
      </c>
      <c r="G22" s="378">
        <v>0</v>
      </c>
      <c r="H22" s="378">
        <v>0</v>
      </c>
      <c r="I22" s="378">
        <v>0</v>
      </c>
      <c r="J22" s="378">
        <v>0</v>
      </c>
      <c r="K22" s="378">
        <v>0</v>
      </c>
      <c r="L22" s="378">
        <v>2622</v>
      </c>
      <c r="M22" s="378">
        <v>4221</v>
      </c>
      <c r="N22" s="378">
        <v>2710</v>
      </c>
    </row>
    <row r="23" spans="1:14" ht="13" customHeight="1">
      <c r="A23" s="234" t="s">
        <v>35</v>
      </c>
      <c r="B23" s="840">
        <f t="shared" si="1"/>
        <v>33204</v>
      </c>
      <c r="C23" s="378">
        <v>0</v>
      </c>
      <c r="D23" s="378">
        <v>0</v>
      </c>
      <c r="E23" s="378">
        <v>0</v>
      </c>
      <c r="F23" s="378">
        <v>0</v>
      </c>
      <c r="G23" s="378">
        <v>0</v>
      </c>
      <c r="H23" s="378">
        <v>0</v>
      </c>
      <c r="I23" s="378">
        <v>0</v>
      </c>
      <c r="J23" s="378">
        <v>0</v>
      </c>
      <c r="K23" s="378">
        <v>0</v>
      </c>
      <c r="L23" s="378">
        <v>16546</v>
      </c>
      <c r="M23" s="378">
        <v>14937</v>
      </c>
      <c r="N23" s="378">
        <v>1721</v>
      </c>
    </row>
    <row r="24" spans="1:14" ht="13" customHeight="1">
      <c r="A24" s="234" t="s">
        <v>36</v>
      </c>
      <c r="B24" s="840">
        <f t="shared" si="1"/>
        <v>6470.1</v>
      </c>
      <c r="C24" s="378">
        <v>0</v>
      </c>
      <c r="D24" s="378">
        <v>3580.7</v>
      </c>
      <c r="E24" s="378">
        <v>360</v>
      </c>
      <c r="F24" s="378">
        <v>43.4</v>
      </c>
      <c r="G24" s="378">
        <v>798</v>
      </c>
      <c r="H24" s="378">
        <v>1198</v>
      </c>
      <c r="I24" s="378">
        <v>0</v>
      </c>
      <c r="J24" s="378">
        <v>0</v>
      </c>
      <c r="K24" s="378">
        <v>0</v>
      </c>
      <c r="L24" s="378">
        <v>0</v>
      </c>
      <c r="M24" s="378">
        <v>28</v>
      </c>
      <c r="N24" s="378">
        <v>462</v>
      </c>
    </row>
    <row r="25" spans="1:14" ht="13" customHeight="1">
      <c r="A25" s="184" t="s">
        <v>37</v>
      </c>
      <c r="B25" s="840">
        <f t="shared" si="1"/>
        <v>17580</v>
      </c>
      <c r="C25" s="378">
        <v>4879</v>
      </c>
      <c r="D25" s="378">
        <v>4276</v>
      </c>
      <c r="E25" s="378">
        <v>4436</v>
      </c>
      <c r="F25" s="378">
        <v>0</v>
      </c>
      <c r="G25" s="378">
        <v>0</v>
      </c>
      <c r="H25" s="378">
        <v>0</v>
      </c>
      <c r="I25" s="378">
        <v>0</v>
      </c>
      <c r="J25" s="378">
        <v>0</v>
      </c>
      <c r="K25" s="378">
        <v>0</v>
      </c>
      <c r="L25" s="378">
        <v>0</v>
      </c>
      <c r="M25" s="378">
        <v>0</v>
      </c>
      <c r="N25" s="378">
        <v>3989</v>
      </c>
    </row>
    <row r="26" spans="1:14" ht="13" customHeight="1">
      <c r="A26" s="234" t="s">
        <v>38</v>
      </c>
      <c r="B26" s="840">
        <f t="shared" si="1"/>
        <v>3787</v>
      </c>
      <c r="C26" s="378">
        <v>0</v>
      </c>
      <c r="D26" s="378">
        <v>0</v>
      </c>
      <c r="E26" s="378">
        <v>0</v>
      </c>
      <c r="F26" s="378">
        <v>0</v>
      </c>
      <c r="G26" s="378">
        <v>0</v>
      </c>
      <c r="H26" s="378">
        <v>0</v>
      </c>
      <c r="I26" s="378">
        <v>0</v>
      </c>
      <c r="J26" s="378">
        <v>0</v>
      </c>
      <c r="K26" s="378">
        <v>136</v>
      </c>
      <c r="L26" s="378">
        <v>680</v>
      </c>
      <c r="M26" s="378">
        <v>1416</v>
      </c>
      <c r="N26" s="378">
        <v>1555</v>
      </c>
    </row>
    <row r="27" spans="1:14" ht="13" customHeight="1">
      <c r="A27" s="234" t="s">
        <v>39</v>
      </c>
      <c r="B27" s="840">
        <f t="shared" si="1"/>
        <v>0</v>
      </c>
      <c r="C27" s="378">
        <v>0</v>
      </c>
      <c r="D27" s="378">
        <v>0</v>
      </c>
      <c r="E27" s="378">
        <v>0</v>
      </c>
      <c r="F27" s="378">
        <v>0</v>
      </c>
      <c r="G27" s="378">
        <v>0</v>
      </c>
      <c r="H27" s="378">
        <v>0</v>
      </c>
      <c r="I27" s="378">
        <v>0</v>
      </c>
      <c r="J27" s="378">
        <v>0</v>
      </c>
      <c r="K27" s="378">
        <v>0</v>
      </c>
      <c r="L27" s="378">
        <v>0</v>
      </c>
      <c r="M27" s="378">
        <v>0</v>
      </c>
      <c r="N27" s="378">
        <v>0</v>
      </c>
    </row>
    <row r="28" spans="1:14" ht="13" customHeight="1">
      <c r="A28" s="234" t="s">
        <v>40</v>
      </c>
      <c r="B28" s="840">
        <f t="shared" si="1"/>
        <v>6425</v>
      </c>
      <c r="C28" s="378">
        <v>1463</v>
      </c>
      <c r="D28" s="378">
        <v>1421</v>
      </c>
      <c r="E28" s="378">
        <v>239</v>
      </c>
      <c r="F28" s="378">
        <v>1476</v>
      </c>
      <c r="G28" s="378">
        <v>486</v>
      </c>
      <c r="H28" s="378">
        <v>640</v>
      </c>
      <c r="I28" s="378">
        <v>0</v>
      </c>
      <c r="J28" s="378">
        <v>0</v>
      </c>
      <c r="K28" s="378">
        <v>0</v>
      </c>
      <c r="L28" s="378">
        <v>0</v>
      </c>
      <c r="M28" s="378">
        <v>110</v>
      </c>
      <c r="N28" s="378">
        <v>590</v>
      </c>
    </row>
    <row r="29" spans="1:14" ht="13" customHeight="1">
      <c r="A29" s="184" t="s">
        <v>41</v>
      </c>
      <c r="B29" s="840">
        <f t="shared" si="1"/>
        <v>17583.2</v>
      </c>
      <c r="C29" s="378">
        <v>3441.4</v>
      </c>
      <c r="D29" s="378">
        <v>5784</v>
      </c>
      <c r="E29" s="378">
        <v>2282</v>
      </c>
      <c r="F29" s="378">
        <v>3470</v>
      </c>
      <c r="G29" s="378">
        <v>346.4</v>
      </c>
      <c r="H29" s="378">
        <v>0</v>
      </c>
      <c r="I29" s="378">
        <v>0</v>
      </c>
      <c r="J29" s="378">
        <v>0</v>
      </c>
      <c r="K29" s="378">
        <v>0</v>
      </c>
      <c r="L29" s="378">
        <v>0</v>
      </c>
      <c r="M29" s="378">
        <v>1070.4000000000001</v>
      </c>
      <c r="N29" s="378">
        <v>1189</v>
      </c>
    </row>
    <row r="30" spans="1:14" ht="13" customHeight="1">
      <c r="A30" s="236" t="s">
        <v>100</v>
      </c>
      <c r="B30" s="840">
        <f t="shared" si="1"/>
        <v>10882.4</v>
      </c>
      <c r="C30" s="378">
        <v>791</v>
      </c>
      <c r="D30" s="378">
        <v>3180</v>
      </c>
      <c r="E30" s="378">
        <v>1390</v>
      </c>
      <c r="F30" s="378">
        <v>3176</v>
      </c>
      <c r="G30" s="378">
        <v>86</v>
      </c>
      <c r="H30" s="378">
        <v>0</v>
      </c>
      <c r="I30" s="378">
        <v>0</v>
      </c>
      <c r="J30" s="378">
        <v>0</v>
      </c>
      <c r="K30" s="378">
        <v>0</v>
      </c>
      <c r="L30" s="378">
        <v>0</v>
      </c>
      <c r="M30" s="378">
        <v>1070.4000000000001</v>
      </c>
      <c r="N30" s="378">
        <v>1189</v>
      </c>
    </row>
    <row r="31" spans="1:14" ht="13" customHeight="1">
      <c r="A31" s="236" t="s">
        <v>101</v>
      </c>
      <c r="B31" s="840">
        <f t="shared" si="1"/>
        <v>6700.7999999999993</v>
      </c>
      <c r="C31" s="378">
        <v>2650.4</v>
      </c>
      <c r="D31" s="378">
        <v>2604</v>
      </c>
      <c r="E31" s="378">
        <v>892</v>
      </c>
      <c r="F31" s="378">
        <v>294</v>
      </c>
      <c r="G31" s="378">
        <v>260.39999999999998</v>
      </c>
      <c r="H31" s="378">
        <v>0</v>
      </c>
      <c r="I31" s="378">
        <v>0</v>
      </c>
      <c r="J31" s="378">
        <v>0</v>
      </c>
      <c r="K31" s="378">
        <v>0</v>
      </c>
      <c r="L31" s="378">
        <v>0</v>
      </c>
      <c r="M31" s="378">
        <v>0</v>
      </c>
      <c r="N31" s="378">
        <v>0</v>
      </c>
    </row>
    <row r="32" spans="1:14" ht="13" customHeight="1">
      <c r="A32" s="234" t="s">
        <v>44</v>
      </c>
      <c r="B32" s="840">
        <f t="shared" si="1"/>
        <v>19525</v>
      </c>
      <c r="C32" s="378">
        <v>10415</v>
      </c>
      <c r="D32" s="378">
        <v>3120</v>
      </c>
      <c r="E32" s="378">
        <v>5300</v>
      </c>
      <c r="F32" s="378">
        <v>0</v>
      </c>
      <c r="G32" s="378">
        <v>0</v>
      </c>
      <c r="H32" s="378">
        <v>0</v>
      </c>
      <c r="I32" s="378">
        <v>0</v>
      </c>
      <c r="J32" s="378">
        <v>0</v>
      </c>
      <c r="K32" s="378">
        <v>0</v>
      </c>
      <c r="L32" s="378">
        <v>0</v>
      </c>
      <c r="M32" s="378">
        <v>0</v>
      </c>
      <c r="N32" s="378">
        <v>690</v>
      </c>
    </row>
    <row r="33" spans="1:14" ht="13" customHeight="1">
      <c r="A33" s="234" t="s">
        <v>45</v>
      </c>
      <c r="B33" s="840">
        <f t="shared" si="1"/>
        <v>222200</v>
      </c>
      <c r="C33" s="378">
        <v>0</v>
      </c>
      <c r="D33" s="378">
        <v>42420</v>
      </c>
      <c r="E33" s="378">
        <v>41540</v>
      </c>
      <c r="F33" s="378">
        <v>0</v>
      </c>
      <c r="G33" s="378">
        <v>0</v>
      </c>
      <c r="H33" s="378">
        <v>0</v>
      </c>
      <c r="I33" s="378">
        <v>0</v>
      </c>
      <c r="J33" s="378">
        <v>0</v>
      </c>
      <c r="K33" s="378">
        <v>0</v>
      </c>
      <c r="L33" s="378">
        <v>0</v>
      </c>
      <c r="M33" s="378">
        <v>121500</v>
      </c>
      <c r="N33" s="378">
        <v>16740</v>
      </c>
    </row>
    <row r="34" spans="1:14" ht="13" customHeight="1">
      <c r="A34" s="184" t="s">
        <v>46</v>
      </c>
      <c r="B34" s="839" t="s">
        <v>243</v>
      </c>
      <c r="C34" s="378">
        <v>0</v>
      </c>
      <c r="D34" s="378">
        <v>0</v>
      </c>
      <c r="E34" s="378">
        <v>0</v>
      </c>
      <c r="F34" s="378">
        <v>0</v>
      </c>
      <c r="G34" s="378">
        <v>0</v>
      </c>
      <c r="H34" s="378">
        <v>0</v>
      </c>
      <c r="I34" s="378">
        <v>0</v>
      </c>
      <c r="J34" s="378">
        <v>0</v>
      </c>
      <c r="K34" s="378">
        <v>0</v>
      </c>
      <c r="L34" s="378">
        <v>0</v>
      </c>
      <c r="M34" s="378">
        <v>0</v>
      </c>
      <c r="N34" s="378">
        <v>0</v>
      </c>
    </row>
    <row r="35" spans="1:14" ht="13" customHeight="1">
      <c r="A35" s="184" t="s">
        <v>47</v>
      </c>
      <c r="B35" s="839" t="s">
        <v>243</v>
      </c>
      <c r="C35" s="378">
        <v>0</v>
      </c>
      <c r="D35" s="378">
        <v>0</v>
      </c>
      <c r="E35" s="378">
        <v>0</v>
      </c>
      <c r="F35" s="378">
        <v>0</v>
      </c>
      <c r="G35" s="378">
        <v>0</v>
      </c>
      <c r="H35" s="378">
        <v>0</v>
      </c>
      <c r="I35" s="378">
        <v>0</v>
      </c>
      <c r="J35" s="378">
        <v>0</v>
      </c>
      <c r="K35" s="378">
        <v>0</v>
      </c>
      <c r="L35" s="378">
        <v>0</v>
      </c>
      <c r="M35" s="378">
        <v>0</v>
      </c>
      <c r="N35" s="378">
        <v>0</v>
      </c>
    </row>
    <row r="36" spans="1:14" ht="13" customHeight="1">
      <c r="A36" s="184" t="s">
        <v>48</v>
      </c>
      <c r="B36" s="839" t="s">
        <v>243</v>
      </c>
      <c r="C36" s="378">
        <v>0</v>
      </c>
      <c r="D36" s="378">
        <v>0</v>
      </c>
      <c r="E36" s="378">
        <v>0</v>
      </c>
      <c r="F36" s="378">
        <v>0</v>
      </c>
      <c r="G36" s="378">
        <v>0</v>
      </c>
      <c r="H36" s="378">
        <v>0</v>
      </c>
      <c r="I36" s="378">
        <v>0</v>
      </c>
      <c r="J36" s="378">
        <v>0</v>
      </c>
      <c r="K36" s="378">
        <v>0</v>
      </c>
      <c r="L36" s="378">
        <v>0</v>
      </c>
      <c r="M36" s="378">
        <v>0</v>
      </c>
      <c r="N36" s="378">
        <v>0</v>
      </c>
    </row>
    <row r="37" spans="1:14" ht="13" customHeight="1" thickBot="1">
      <c r="A37" s="237" t="s">
        <v>49</v>
      </c>
      <c r="B37" s="841" t="s">
        <v>243</v>
      </c>
      <c r="C37" s="379">
        <v>0</v>
      </c>
      <c r="D37" s="379">
        <v>0</v>
      </c>
      <c r="E37" s="379">
        <v>0</v>
      </c>
      <c r="F37" s="379">
        <v>0</v>
      </c>
      <c r="G37" s="379">
        <v>0</v>
      </c>
      <c r="H37" s="379">
        <v>0</v>
      </c>
      <c r="I37" s="379">
        <v>0</v>
      </c>
      <c r="J37" s="379">
        <v>0</v>
      </c>
      <c r="K37" s="379">
        <v>0</v>
      </c>
      <c r="L37" s="379">
        <v>0</v>
      </c>
      <c r="M37" s="379">
        <v>0</v>
      </c>
      <c r="N37" s="379"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82">
    <tabColor theme="9" tint="0.59999389629810485"/>
  </sheetPr>
  <dimension ref="A4:O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5" ht="13" customHeight="1">
      <c r="A4" s="367" t="s">
        <v>459</v>
      </c>
      <c r="B4" s="363"/>
    </row>
    <row r="5" spans="1:15" ht="13" customHeight="1">
      <c r="A5" s="371" t="s">
        <v>236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5" ht="5" customHeight="1" thickBot="1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15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  <c r="O7" s="239"/>
    </row>
    <row r="8" spans="1:15" ht="15" customHeight="1">
      <c r="A8" s="807" t="s">
        <v>90</v>
      </c>
      <c r="B8" s="810">
        <f>SUM(C8:N8)</f>
        <v>672.83795209999994</v>
      </c>
      <c r="C8" s="809">
        <f t="shared" ref="C8:N8" si="0">(C9+C10+C11+C12+C13+C17+C18+C19+C20+C21+C22+C23+C24+C25+C26+C27+C28+C29+C32+C33+C34+C35+C36+C37)</f>
        <v>34.120038000000001</v>
      </c>
      <c r="D8" s="809">
        <f t="shared" si="0"/>
        <v>115.77214999999998</v>
      </c>
      <c r="E8" s="809">
        <f t="shared" si="0"/>
        <v>104.71649479999999</v>
      </c>
      <c r="F8" s="809">
        <f t="shared" si="0"/>
        <v>8.5664914000000003</v>
      </c>
      <c r="G8" s="809">
        <f t="shared" si="0"/>
        <v>3.6682113999999997</v>
      </c>
      <c r="H8" s="809">
        <f t="shared" si="0"/>
        <v>3.60826</v>
      </c>
      <c r="I8" s="809">
        <f t="shared" si="0"/>
        <v>0.14946000000000001</v>
      </c>
      <c r="J8" s="809">
        <f t="shared" si="0"/>
        <v>0</v>
      </c>
      <c r="K8" s="809">
        <f t="shared" si="0"/>
        <v>0.31907999999999997</v>
      </c>
      <c r="L8" s="809">
        <f t="shared" si="0"/>
        <v>45.74843891199999</v>
      </c>
      <c r="M8" s="809">
        <f t="shared" si="0"/>
        <v>293.79725508399997</v>
      </c>
      <c r="N8" s="809">
        <f t="shared" si="0"/>
        <v>62.372072504000002</v>
      </c>
    </row>
    <row r="9" spans="1:15" ht="13" customHeight="1">
      <c r="A9" s="234" t="s">
        <v>21</v>
      </c>
      <c r="B9" s="836" t="s">
        <v>243</v>
      </c>
      <c r="C9" s="388">
        <v>0</v>
      </c>
      <c r="D9" s="388">
        <v>0</v>
      </c>
      <c r="E9" s="388">
        <v>0</v>
      </c>
      <c r="F9" s="388">
        <v>0</v>
      </c>
      <c r="G9" s="388">
        <v>0</v>
      </c>
      <c r="H9" s="388">
        <v>0</v>
      </c>
      <c r="I9" s="388">
        <v>0</v>
      </c>
      <c r="J9" s="388">
        <v>0</v>
      </c>
      <c r="K9" s="388">
        <v>0</v>
      </c>
      <c r="L9" s="388">
        <v>0</v>
      </c>
      <c r="M9" s="388">
        <v>0</v>
      </c>
      <c r="N9" s="388">
        <v>0</v>
      </c>
    </row>
    <row r="10" spans="1:15" ht="13" customHeight="1">
      <c r="A10" s="234" t="s">
        <v>22</v>
      </c>
      <c r="B10" s="836" t="s">
        <v>243</v>
      </c>
      <c r="C10" s="388">
        <v>0</v>
      </c>
      <c r="D10" s="388">
        <v>0</v>
      </c>
      <c r="E10" s="388">
        <v>0</v>
      </c>
      <c r="F10" s="388">
        <v>0</v>
      </c>
      <c r="G10" s="388">
        <v>0</v>
      </c>
      <c r="H10" s="388">
        <v>0</v>
      </c>
      <c r="I10" s="388">
        <v>0</v>
      </c>
      <c r="J10" s="388">
        <v>0</v>
      </c>
      <c r="K10" s="388">
        <v>0</v>
      </c>
      <c r="L10" s="388">
        <v>0</v>
      </c>
      <c r="M10" s="388">
        <v>0</v>
      </c>
      <c r="N10" s="388">
        <v>0</v>
      </c>
    </row>
    <row r="11" spans="1:15" ht="13" customHeight="1">
      <c r="A11" s="234" t="s">
        <v>23</v>
      </c>
      <c r="B11" s="836" t="s">
        <v>243</v>
      </c>
      <c r="C11" s="388">
        <v>0</v>
      </c>
      <c r="D11" s="388">
        <v>0</v>
      </c>
      <c r="E11" s="388">
        <v>0</v>
      </c>
      <c r="F11" s="388">
        <v>0</v>
      </c>
      <c r="G11" s="388">
        <v>0</v>
      </c>
      <c r="H11" s="388">
        <v>0</v>
      </c>
      <c r="I11" s="388">
        <v>0</v>
      </c>
      <c r="J11" s="388">
        <v>0</v>
      </c>
      <c r="K11" s="388">
        <v>0</v>
      </c>
      <c r="L11" s="388">
        <v>0</v>
      </c>
      <c r="M11" s="388">
        <v>0</v>
      </c>
      <c r="N11" s="388">
        <v>0</v>
      </c>
    </row>
    <row r="12" spans="1:15" ht="13" customHeight="1">
      <c r="A12" s="184" t="s">
        <v>24</v>
      </c>
      <c r="B12" s="836" t="s">
        <v>243</v>
      </c>
      <c r="C12" s="388">
        <v>0</v>
      </c>
      <c r="D12" s="388">
        <v>0</v>
      </c>
      <c r="E12" s="388">
        <v>0</v>
      </c>
      <c r="F12" s="388">
        <v>0</v>
      </c>
      <c r="G12" s="388">
        <v>0</v>
      </c>
      <c r="H12" s="388">
        <v>0</v>
      </c>
      <c r="I12" s="388">
        <v>0</v>
      </c>
      <c r="J12" s="388">
        <v>0</v>
      </c>
      <c r="K12" s="388">
        <v>0</v>
      </c>
      <c r="L12" s="388">
        <v>0</v>
      </c>
      <c r="M12" s="388">
        <v>0</v>
      </c>
      <c r="N12" s="388">
        <v>0</v>
      </c>
    </row>
    <row r="13" spans="1:15" ht="13" customHeight="1">
      <c r="A13" s="184" t="s">
        <v>25</v>
      </c>
      <c r="B13" s="836" t="s">
        <v>243</v>
      </c>
      <c r="C13" s="388">
        <v>0</v>
      </c>
      <c r="D13" s="388">
        <v>0</v>
      </c>
      <c r="E13" s="388">
        <v>0</v>
      </c>
      <c r="F13" s="388">
        <v>0</v>
      </c>
      <c r="G13" s="388">
        <v>0</v>
      </c>
      <c r="H13" s="388">
        <v>0</v>
      </c>
      <c r="I13" s="388">
        <v>0</v>
      </c>
      <c r="J13" s="388">
        <v>0</v>
      </c>
      <c r="K13" s="388">
        <v>0</v>
      </c>
      <c r="L13" s="388">
        <v>0</v>
      </c>
      <c r="M13" s="388">
        <v>0</v>
      </c>
      <c r="N13" s="388">
        <v>0</v>
      </c>
    </row>
    <row r="14" spans="1:15" ht="13" customHeight="1">
      <c r="A14" s="236" t="s">
        <v>97</v>
      </c>
      <c r="B14" s="836" t="s">
        <v>243</v>
      </c>
      <c r="C14" s="388">
        <v>0</v>
      </c>
      <c r="D14" s="388">
        <v>0</v>
      </c>
      <c r="E14" s="388">
        <v>0</v>
      </c>
      <c r="F14" s="388">
        <v>0</v>
      </c>
      <c r="G14" s="388">
        <v>0</v>
      </c>
      <c r="H14" s="388">
        <v>0</v>
      </c>
      <c r="I14" s="388">
        <v>0</v>
      </c>
      <c r="J14" s="388">
        <v>0</v>
      </c>
      <c r="K14" s="388">
        <v>0</v>
      </c>
      <c r="L14" s="388">
        <v>0</v>
      </c>
      <c r="M14" s="388">
        <v>0</v>
      </c>
      <c r="N14" s="388">
        <v>0</v>
      </c>
    </row>
    <row r="15" spans="1:15" ht="13" customHeight="1">
      <c r="A15" s="236" t="s">
        <v>98</v>
      </c>
      <c r="B15" s="836" t="s">
        <v>243</v>
      </c>
      <c r="C15" s="388">
        <v>0</v>
      </c>
      <c r="D15" s="388">
        <v>0</v>
      </c>
      <c r="E15" s="388">
        <v>0</v>
      </c>
      <c r="F15" s="388">
        <v>0</v>
      </c>
      <c r="G15" s="388">
        <v>0</v>
      </c>
      <c r="H15" s="388">
        <v>0</v>
      </c>
      <c r="I15" s="388">
        <v>0</v>
      </c>
      <c r="J15" s="388">
        <v>0</v>
      </c>
      <c r="K15" s="388">
        <v>0</v>
      </c>
      <c r="L15" s="388">
        <v>0</v>
      </c>
      <c r="M15" s="388">
        <v>0</v>
      </c>
      <c r="N15" s="388">
        <v>0</v>
      </c>
    </row>
    <row r="16" spans="1:15" ht="13" customHeight="1">
      <c r="A16" s="236" t="s">
        <v>99</v>
      </c>
      <c r="B16" s="836" t="s">
        <v>243</v>
      </c>
      <c r="C16" s="388">
        <v>0</v>
      </c>
      <c r="D16" s="388">
        <v>0</v>
      </c>
      <c r="E16" s="388">
        <v>0</v>
      </c>
      <c r="F16" s="388">
        <v>0</v>
      </c>
      <c r="G16" s="388">
        <v>0</v>
      </c>
      <c r="H16" s="388">
        <v>0</v>
      </c>
      <c r="I16" s="388">
        <v>0</v>
      </c>
      <c r="J16" s="388">
        <v>0</v>
      </c>
      <c r="K16" s="388">
        <v>0</v>
      </c>
      <c r="L16" s="388">
        <v>0</v>
      </c>
      <c r="M16" s="388">
        <v>0</v>
      </c>
      <c r="N16" s="388">
        <v>0</v>
      </c>
    </row>
    <row r="17" spans="1:14" ht="13" customHeight="1">
      <c r="A17" s="234" t="s">
        <v>29</v>
      </c>
      <c r="B17" s="836" t="s">
        <v>243</v>
      </c>
      <c r="C17" s="388">
        <v>0</v>
      </c>
      <c r="D17" s="388">
        <v>0</v>
      </c>
      <c r="E17" s="388">
        <v>0</v>
      </c>
      <c r="F17" s="388">
        <v>0</v>
      </c>
      <c r="G17" s="388">
        <v>0</v>
      </c>
      <c r="H17" s="388">
        <v>0</v>
      </c>
      <c r="I17" s="388">
        <v>0</v>
      </c>
      <c r="J17" s="388">
        <v>0</v>
      </c>
      <c r="K17" s="388">
        <v>0</v>
      </c>
      <c r="L17" s="388">
        <v>0</v>
      </c>
      <c r="M17" s="388">
        <v>0</v>
      </c>
      <c r="N17" s="388">
        <v>0</v>
      </c>
    </row>
    <row r="18" spans="1:14" ht="13" customHeight="1">
      <c r="A18" s="184" t="s">
        <v>30</v>
      </c>
      <c r="B18" s="836" t="s">
        <v>243</v>
      </c>
      <c r="C18" s="388">
        <v>0</v>
      </c>
      <c r="D18" s="388">
        <v>0</v>
      </c>
      <c r="E18" s="388">
        <v>0</v>
      </c>
      <c r="F18" s="388">
        <v>0</v>
      </c>
      <c r="G18" s="388">
        <v>0</v>
      </c>
      <c r="H18" s="388">
        <v>0</v>
      </c>
      <c r="I18" s="388">
        <v>0</v>
      </c>
      <c r="J18" s="388">
        <v>0</v>
      </c>
      <c r="K18" s="388">
        <v>0</v>
      </c>
      <c r="L18" s="388">
        <v>0</v>
      </c>
      <c r="M18" s="388">
        <v>0</v>
      </c>
      <c r="N18" s="388">
        <v>0</v>
      </c>
    </row>
    <row r="19" spans="1:14" ht="13" customHeight="1">
      <c r="A19" s="184" t="s">
        <v>31</v>
      </c>
      <c r="B19" s="837">
        <f>SUM(C19:N19)</f>
        <v>2.4991455999999999</v>
      </c>
      <c r="C19" s="388">
        <v>0</v>
      </c>
      <c r="D19" s="388">
        <v>0</v>
      </c>
      <c r="E19" s="388">
        <v>0.41640480000000002</v>
      </c>
      <c r="F19" s="388">
        <v>0.59149439999999998</v>
      </c>
      <c r="G19" s="388">
        <v>0.89232639999999996</v>
      </c>
      <c r="H19" s="388">
        <v>0.44946000000000003</v>
      </c>
      <c r="I19" s="388">
        <v>0.14946000000000001</v>
      </c>
      <c r="J19" s="388">
        <v>0</v>
      </c>
      <c r="K19" s="388">
        <v>0</v>
      </c>
      <c r="L19" s="388">
        <v>0</v>
      </c>
      <c r="M19" s="388">
        <v>0</v>
      </c>
      <c r="N19" s="388">
        <v>0</v>
      </c>
    </row>
    <row r="20" spans="1:14" ht="13" customHeight="1">
      <c r="A20" s="234" t="s">
        <v>32</v>
      </c>
      <c r="B20" s="836" t="s">
        <v>243</v>
      </c>
      <c r="C20" s="388">
        <v>0</v>
      </c>
      <c r="D20" s="388">
        <v>0</v>
      </c>
      <c r="E20" s="388">
        <v>0</v>
      </c>
      <c r="F20" s="388">
        <v>0</v>
      </c>
      <c r="G20" s="388">
        <v>0</v>
      </c>
      <c r="H20" s="388">
        <v>0</v>
      </c>
      <c r="I20" s="388">
        <v>0</v>
      </c>
      <c r="J20" s="388">
        <v>0</v>
      </c>
      <c r="K20" s="388">
        <v>0</v>
      </c>
      <c r="L20" s="388">
        <v>0</v>
      </c>
      <c r="M20" s="388">
        <v>0</v>
      </c>
      <c r="N20" s="388">
        <v>0</v>
      </c>
    </row>
    <row r="21" spans="1:14" ht="13" customHeight="1">
      <c r="A21" s="234" t="s">
        <v>33</v>
      </c>
      <c r="B21" s="836" t="s">
        <v>243</v>
      </c>
      <c r="C21" s="388">
        <v>0</v>
      </c>
      <c r="D21" s="388">
        <v>0</v>
      </c>
      <c r="E21" s="388">
        <v>0</v>
      </c>
      <c r="F21" s="388">
        <v>0</v>
      </c>
      <c r="G21" s="388">
        <v>0</v>
      </c>
      <c r="H21" s="388">
        <v>0</v>
      </c>
      <c r="I21" s="388">
        <v>0</v>
      </c>
      <c r="J21" s="388">
        <v>0</v>
      </c>
      <c r="K21" s="388">
        <v>0</v>
      </c>
      <c r="L21" s="388">
        <v>0</v>
      </c>
      <c r="M21" s="388">
        <v>0</v>
      </c>
      <c r="N21" s="388">
        <v>0</v>
      </c>
    </row>
    <row r="22" spans="1:14" ht="13" customHeight="1">
      <c r="A22" s="234" t="s">
        <v>34</v>
      </c>
      <c r="B22" s="837">
        <f t="shared" ref="B22:B26" si="1">SUM(C22:N22)</f>
        <v>15.830186400000002</v>
      </c>
      <c r="C22" s="388">
        <v>0</v>
      </c>
      <c r="D22" s="388">
        <v>0</v>
      </c>
      <c r="E22" s="388">
        <v>0</v>
      </c>
      <c r="F22" s="388">
        <v>0</v>
      </c>
      <c r="G22" s="388">
        <v>0</v>
      </c>
      <c r="H22" s="388">
        <v>0</v>
      </c>
      <c r="I22" s="388">
        <v>0</v>
      </c>
      <c r="J22" s="388">
        <v>0</v>
      </c>
      <c r="K22" s="388">
        <v>0</v>
      </c>
      <c r="L22" s="388">
        <v>4.0900749119999995</v>
      </c>
      <c r="M22" s="388">
        <v>7.0185255840000007</v>
      </c>
      <c r="N22" s="388">
        <v>4.7215859040000003</v>
      </c>
    </row>
    <row r="23" spans="1:14" ht="13" customHeight="1">
      <c r="A23" s="234" t="s">
        <v>35</v>
      </c>
      <c r="B23" s="837">
        <f t="shared" si="1"/>
        <v>79.393154399999986</v>
      </c>
      <c r="C23" s="388">
        <v>0</v>
      </c>
      <c r="D23" s="388">
        <v>0</v>
      </c>
      <c r="E23" s="388">
        <v>0</v>
      </c>
      <c r="F23" s="388">
        <v>0</v>
      </c>
      <c r="G23" s="388">
        <v>0</v>
      </c>
      <c r="H23" s="388">
        <v>0</v>
      </c>
      <c r="I23" s="388">
        <v>0</v>
      </c>
      <c r="J23" s="388">
        <v>0</v>
      </c>
      <c r="K23" s="388">
        <v>0</v>
      </c>
      <c r="L23" s="388">
        <v>40.127723999999994</v>
      </c>
      <c r="M23" s="388">
        <v>35.786771999999985</v>
      </c>
      <c r="N23" s="388">
        <v>3.4786584000000005</v>
      </c>
    </row>
    <row r="24" spans="1:14" ht="13" customHeight="1">
      <c r="A24" s="234" t="s">
        <v>36</v>
      </c>
      <c r="B24" s="837">
        <f t="shared" si="1"/>
        <v>12.204976</v>
      </c>
      <c r="C24" s="388">
        <v>0</v>
      </c>
      <c r="D24" s="388">
        <v>6.76478</v>
      </c>
      <c r="E24" s="388">
        <v>0.64700000000000002</v>
      </c>
      <c r="F24" s="388">
        <v>7.6876E-2</v>
      </c>
      <c r="G24" s="388">
        <v>1.5469999999999999</v>
      </c>
      <c r="H24" s="388">
        <v>2.3460999999999999</v>
      </c>
      <c r="I24" s="388">
        <v>0</v>
      </c>
      <c r="J24" s="388">
        <v>0</v>
      </c>
      <c r="K24" s="388">
        <v>0</v>
      </c>
      <c r="L24" s="388">
        <v>0</v>
      </c>
      <c r="M24" s="388">
        <v>3.6740000000000002E-2</v>
      </c>
      <c r="N24" s="388">
        <v>0.78647999999999996</v>
      </c>
    </row>
    <row r="25" spans="1:14" ht="13" customHeight="1">
      <c r="A25" s="184" t="s">
        <v>37</v>
      </c>
      <c r="B25" s="837">
        <f t="shared" si="1"/>
        <v>38.264749999999999</v>
      </c>
      <c r="C25" s="388">
        <v>11.410749999999998</v>
      </c>
      <c r="D25" s="388">
        <v>9.050320000000001</v>
      </c>
      <c r="E25" s="388">
        <v>9.3892600000000002</v>
      </c>
      <c r="F25" s="388">
        <v>0</v>
      </c>
      <c r="G25" s="388">
        <v>0</v>
      </c>
      <c r="H25" s="388">
        <v>0</v>
      </c>
      <c r="I25" s="388">
        <v>0</v>
      </c>
      <c r="J25" s="388">
        <v>0</v>
      </c>
      <c r="K25" s="388">
        <v>0</v>
      </c>
      <c r="L25" s="388">
        <v>0</v>
      </c>
      <c r="M25" s="388">
        <v>0</v>
      </c>
      <c r="N25" s="388">
        <v>8.4144200000000016</v>
      </c>
    </row>
    <row r="26" spans="1:14" ht="13" customHeight="1">
      <c r="A26" s="234" t="s">
        <v>38</v>
      </c>
      <c r="B26" s="837">
        <f t="shared" si="1"/>
        <v>7.3089466999999999</v>
      </c>
      <c r="C26" s="388">
        <v>0</v>
      </c>
      <c r="D26" s="388">
        <v>0</v>
      </c>
      <c r="E26" s="388">
        <v>0</v>
      </c>
      <c r="F26" s="388">
        <v>0</v>
      </c>
      <c r="G26" s="388">
        <v>0</v>
      </c>
      <c r="H26" s="388">
        <v>0</v>
      </c>
      <c r="I26" s="388">
        <v>0</v>
      </c>
      <c r="J26" s="388">
        <v>0</v>
      </c>
      <c r="K26" s="388">
        <v>0.31907999999999997</v>
      </c>
      <c r="L26" s="388">
        <v>1.53064</v>
      </c>
      <c r="M26" s="388">
        <v>2.5803565000000002</v>
      </c>
      <c r="N26" s="388">
        <v>2.8788702000000002</v>
      </c>
    </row>
    <row r="27" spans="1:14" ht="13" customHeight="1">
      <c r="A27" s="234" t="s">
        <v>39</v>
      </c>
      <c r="B27" s="837">
        <f t="shared" ref="B27:B33" si="2">SUM(C27:N27)</f>
        <v>0</v>
      </c>
      <c r="C27" s="388">
        <v>0</v>
      </c>
      <c r="D27" s="388">
        <v>0</v>
      </c>
      <c r="E27" s="388">
        <v>0</v>
      </c>
      <c r="F27" s="388">
        <v>0</v>
      </c>
      <c r="G27" s="388">
        <v>0</v>
      </c>
      <c r="H27" s="388">
        <v>0</v>
      </c>
      <c r="I27" s="388">
        <v>0</v>
      </c>
      <c r="J27" s="388">
        <v>0</v>
      </c>
      <c r="K27" s="388">
        <v>0</v>
      </c>
      <c r="L27" s="388">
        <v>0</v>
      </c>
      <c r="M27" s="388">
        <v>0</v>
      </c>
      <c r="N27" s="388">
        <v>0</v>
      </c>
    </row>
    <row r="28" spans="1:14" ht="13" customHeight="1">
      <c r="A28" s="234" t="s">
        <v>40</v>
      </c>
      <c r="B28" s="837">
        <f t="shared" si="2"/>
        <v>8.8813200000000005</v>
      </c>
      <c r="C28" s="388">
        <v>2.0577000000000001</v>
      </c>
      <c r="D28" s="388">
        <v>2.0479500000000002</v>
      </c>
      <c r="E28" s="388">
        <v>0.34425</v>
      </c>
      <c r="F28" s="388">
        <v>2.1009500000000001</v>
      </c>
      <c r="G28" s="388">
        <v>0.65834999999999999</v>
      </c>
      <c r="H28" s="388">
        <v>0.81270000000000009</v>
      </c>
      <c r="I28" s="388">
        <v>0</v>
      </c>
      <c r="J28" s="388">
        <v>0</v>
      </c>
      <c r="K28" s="388">
        <v>0</v>
      </c>
      <c r="L28" s="388">
        <v>0</v>
      </c>
      <c r="M28" s="388">
        <v>0.12471</v>
      </c>
      <c r="N28" s="388">
        <v>0.73470999999999997</v>
      </c>
    </row>
    <row r="29" spans="1:14" ht="13" customHeight="1">
      <c r="A29" s="184" t="s">
        <v>41</v>
      </c>
      <c r="B29" s="837">
        <f t="shared" si="2"/>
        <v>30.610896999999998</v>
      </c>
      <c r="C29" s="388">
        <v>5.9044999999999996</v>
      </c>
      <c r="D29" s="388">
        <v>10.49164</v>
      </c>
      <c r="E29" s="388">
        <v>4.1688999999999998</v>
      </c>
      <c r="F29" s="388">
        <v>5.7971709999999996</v>
      </c>
      <c r="G29" s="388">
        <v>0.57053500000000001</v>
      </c>
      <c r="H29" s="388">
        <v>0</v>
      </c>
      <c r="I29" s="388">
        <v>0</v>
      </c>
      <c r="J29" s="388">
        <v>0</v>
      </c>
      <c r="K29" s="388">
        <v>0</v>
      </c>
      <c r="L29" s="388">
        <v>0</v>
      </c>
      <c r="M29" s="388">
        <v>1.7834509999999999</v>
      </c>
      <c r="N29" s="388">
        <v>1.8947000000000001</v>
      </c>
    </row>
    <row r="30" spans="1:14" ht="13" customHeight="1">
      <c r="A30" s="236" t="s">
        <v>100</v>
      </c>
      <c r="B30" s="837">
        <f t="shared" si="2"/>
        <v>18.384456</v>
      </c>
      <c r="C30" s="388">
        <v>1.3358000000000001</v>
      </c>
      <c r="D30" s="388">
        <v>5.4568700000000003</v>
      </c>
      <c r="E30" s="388">
        <v>2.4546999999999999</v>
      </c>
      <c r="F30" s="388">
        <v>5.3247</v>
      </c>
      <c r="G30" s="388">
        <v>0.13423499999999999</v>
      </c>
      <c r="H30" s="388">
        <v>0</v>
      </c>
      <c r="I30" s="388">
        <v>0</v>
      </c>
      <c r="J30" s="388">
        <v>0</v>
      </c>
      <c r="K30" s="388">
        <v>0</v>
      </c>
      <c r="L30" s="388">
        <v>0</v>
      </c>
      <c r="M30" s="388">
        <v>1.7834509999999999</v>
      </c>
      <c r="N30" s="388">
        <v>1.8947000000000001</v>
      </c>
    </row>
    <row r="31" spans="1:14" ht="13" customHeight="1">
      <c r="A31" s="236" t="s">
        <v>101</v>
      </c>
      <c r="B31" s="837">
        <f t="shared" si="2"/>
        <v>12.226440999999999</v>
      </c>
      <c r="C31" s="388">
        <v>4.5686999999999998</v>
      </c>
      <c r="D31" s="388">
        <v>5.03477</v>
      </c>
      <c r="E31" s="388">
        <v>1.7141999999999999</v>
      </c>
      <c r="F31" s="388">
        <v>0.47247099999999997</v>
      </c>
      <c r="G31" s="388">
        <v>0.43630000000000002</v>
      </c>
      <c r="H31" s="388">
        <v>0</v>
      </c>
      <c r="I31" s="388">
        <v>0</v>
      </c>
      <c r="J31" s="388">
        <v>0</v>
      </c>
      <c r="K31" s="388">
        <v>0</v>
      </c>
      <c r="L31" s="388">
        <v>0</v>
      </c>
      <c r="M31" s="388">
        <v>0</v>
      </c>
      <c r="N31" s="388">
        <v>0</v>
      </c>
    </row>
    <row r="32" spans="1:14" ht="13" customHeight="1">
      <c r="A32" s="234" t="s">
        <v>44</v>
      </c>
      <c r="B32" s="837">
        <f t="shared" si="2"/>
        <v>29.298575999999997</v>
      </c>
      <c r="C32" s="388">
        <v>14.747088</v>
      </c>
      <c r="D32" s="388">
        <v>4.3545599999999993</v>
      </c>
      <c r="E32" s="388">
        <v>8.9812799999999999</v>
      </c>
      <c r="F32" s="388">
        <v>0</v>
      </c>
      <c r="G32" s="388">
        <v>0</v>
      </c>
      <c r="H32" s="388">
        <v>0</v>
      </c>
      <c r="I32" s="388">
        <v>0</v>
      </c>
      <c r="J32" s="388">
        <v>0</v>
      </c>
      <c r="K32" s="388">
        <v>0</v>
      </c>
      <c r="L32" s="388">
        <v>0</v>
      </c>
      <c r="M32" s="388">
        <v>0</v>
      </c>
      <c r="N32" s="388">
        <v>1.2156480000000001</v>
      </c>
    </row>
    <row r="33" spans="1:14" ht="13" customHeight="1">
      <c r="A33" s="234" t="s">
        <v>45</v>
      </c>
      <c r="B33" s="837">
        <f t="shared" si="2"/>
        <v>448.54599999999999</v>
      </c>
      <c r="C33" s="388">
        <v>0</v>
      </c>
      <c r="D33" s="388">
        <v>83.062899999999985</v>
      </c>
      <c r="E33" s="388">
        <v>80.76939999999999</v>
      </c>
      <c r="F33" s="388">
        <v>0</v>
      </c>
      <c r="G33" s="388">
        <v>0</v>
      </c>
      <c r="H33" s="388">
        <v>0</v>
      </c>
      <c r="I33" s="388">
        <v>0</v>
      </c>
      <c r="J33" s="388">
        <v>0</v>
      </c>
      <c r="K33" s="388">
        <v>0</v>
      </c>
      <c r="L33" s="388">
        <v>0</v>
      </c>
      <c r="M33" s="388">
        <v>246.46669999999997</v>
      </c>
      <c r="N33" s="388">
        <v>38.247</v>
      </c>
    </row>
    <row r="34" spans="1:14" ht="13" customHeight="1">
      <c r="A34" s="184" t="s">
        <v>46</v>
      </c>
      <c r="B34" s="836" t="s">
        <v>243</v>
      </c>
      <c r="C34" s="388">
        <v>0</v>
      </c>
      <c r="D34" s="388">
        <v>0</v>
      </c>
      <c r="E34" s="388">
        <v>0</v>
      </c>
      <c r="F34" s="388">
        <v>0</v>
      </c>
      <c r="G34" s="388">
        <v>0</v>
      </c>
      <c r="H34" s="388">
        <v>0</v>
      </c>
      <c r="I34" s="388">
        <v>0</v>
      </c>
      <c r="J34" s="388">
        <v>0</v>
      </c>
      <c r="K34" s="388">
        <v>0</v>
      </c>
      <c r="L34" s="388">
        <v>0</v>
      </c>
      <c r="M34" s="388">
        <v>0</v>
      </c>
      <c r="N34" s="388">
        <v>0</v>
      </c>
    </row>
    <row r="35" spans="1:14" ht="13" customHeight="1">
      <c r="A35" s="184" t="s">
        <v>47</v>
      </c>
      <c r="B35" s="836" t="s">
        <v>243</v>
      </c>
      <c r="C35" s="388">
        <v>0</v>
      </c>
      <c r="D35" s="388">
        <v>0</v>
      </c>
      <c r="E35" s="388">
        <v>0</v>
      </c>
      <c r="F35" s="388">
        <v>0</v>
      </c>
      <c r="G35" s="388">
        <v>0</v>
      </c>
      <c r="H35" s="388">
        <v>0</v>
      </c>
      <c r="I35" s="388">
        <v>0</v>
      </c>
      <c r="J35" s="388">
        <v>0</v>
      </c>
      <c r="K35" s="388">
        <v>0</v>
      </c>
      <c r="L35" s="388">
        <v>0</v>
      </c>
      <c r="M35" s="388">
        <v>0</v>
      </c>
      <c r="N35" s="388">
        <v>0</v>
      </c>
    </row>
    <row r="36" spans="1:14" ht="13" customHeight="1">
      <c r="A36" s="184" t="s">
        <v>48</v>
      </c>
      <c r="B36" s="836" t="s">
        <v>243</v>
      </c>
      <c r="C36" s="388">
        <v>0</v>
      </c>
      <c r="D36" s="388">
        <v>0</v>
      </c>
      <c r="E36" s="388">
        <v>0</v>
      </c>
      <c r="F36" s="388">
        <v>0</v>
      </c>
      <c r="G36" s="388">
        <v>0</v>
      </c>
      <c r="H36" s="388">
        <v>0</v>
      </c>
      <c r="I36" s="388">
        <v>0</v>
      </c>
      <c r="J36" s="388">
        <v>0</v>
      </c>
      <c r="K36" s="388">
        <v>0</v>
      </c>
      <c r="L36" s="388">
        <v>0</v>
      </c>
      <c r="M36" s="388">
        <v>0</v>
      </c>
      <c r="N36" s="388">
        <v>0</v>
      </c>
    </row>
    <row r="37" spans="1:14" ht="13" customHeight="1" thickBot="1">
      <c r="A37" s="237" t="s">
        <v>49</v>
      </c>
      <c r="B37" s="838" t="s">
        <v>243</v>
      </c>
      <c r="C37" s="389">
        <v>0</v>
      </c>
      <c r="D37" s="389">
        <v>0</v>
      </c>
      <c r="E37" s="389">
        <v>0</v>
      </c>
      <c r="F37" s="389">
        <v>0</v>
      </c>
      <c r="G37" s="389">
        <v>0</v>
      </c>
      <c r="H37" s="389">
        <v>0</v>
      </c>
      <c r="I37" s="389">
        <v>0</v>
      </c>
      <c r="J37" s="389">
        <v>0</v>
      </c>
      <c r="K37" s="389">
        <v>0</v>
      </c>
      <c r="L37" s="389">
        <v>0</v>
      </c>
      <c r="M37" s="389">
        <v>0</v>
      </c>
      <c r="N37" s="389"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83">
    <tabColor theme="9" tint="0.59999389629810485"/>
  </sheetPr>
  <dimension ref="A4:N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460</v>
      </c>
      <c r="B4" s="363"/>
    </row>
    <row r="5" spans="1:14" ht="13" customHeight="1">
      <c r="A5" s="370" t="s">
        <v>632</v>
      </c>
      <c r="B5" s="363"/>
    </row>
    <row r="6" spans="1:14" ht="5" customHeight="1" thickBot="1"/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08">
        <f>'C-81'!B8/'C-80'!B8*1000</f>
        <v>1.9892188295195485</v>
      </c>
      <c r="C8" s="808">
        <f>'C-81'!C8/'C-80'!C8*1000</f>
        <v>1.6892445936311786</v>
      </c>
      <c r="D8" s="808">
        <f>'C-81'!D8/'C-80'!D8*1000</f>
        <v>1.9103779266918253</v>
      </c>
      <c r="E8" s="808">
        <f>'C-81'!E8/'C-80'!E8*1000</f>
        <v>1.9220383759773869</v>
      </c>
      <c r="F8" s="808">
        <f>'C-81'!F8/'C-80'!F8*1000</f>
        <v>1.5780877238228577</v>
      </c>
      <c r="G8" s="808">
        <f>'C-81'!G8/'C-80'!G8*1000</f>
        <v>1.5706994090948014</v>
      </c>
      <c r="H8" s="808">
        <f>'C-81'!H8/'C-80'!H8*1000</f>
        <v>1.6674029574861366</v>
      </c>
      <c r="I8" s="808">
        <f>'C-81'!I8/'C-80'!I8*1000</f>
        <v>1.2455000000000001</v>
      </c>
      <c r="J8" s="808" t="s">
        <v>75</v>
      </c>
      <c r="K8" s="808">
        <f>'C-81'!K8/'C-80'!K8*1000</f>
        <v>2.3461764705882353</v>
      </c>
      <c r="L8" s="808">
        <f>'C-81'!L8/'C-80'!L8*1000</f>
        <v>2.3049394856912531</v>
      </c>
      <c r="M8" s="808">
        <f>'C-81'!M8/'C-80'!M8*1000</f>
        <v>2.050476925875055</v>
      </c>
      <c r="N8" s="808">
        <f>'C-81'!N8/'C-80'!N8*1000</f>
        <v>2.103895044997639</v>
      </c>
    </row>
    <row r="9" spans="1:14" ht="13" customHeight="1">
      <c r="A9" s="234" t="s">
        <v>21</v>
      </c>
      <c r="B9" s="828" t="s">
        <v>75</v>
      </c>
      <c r="C9" s="380" t="s">
        <v>75</v>
      </c>
      <c r="D9" s="380" t="s">
        <v>75</v>
      </c>
      <c r="E9" s="380" t="s">
        <v>75</v>
      </c>
      <c r="F9" s="380" t="s">
        <v>75</v>
      </c>
      <c r="G9" s="380" t="s">
        <v>75</v>
      </c>
      <c r="H9" s="380" t="s">
        <v>75</v>
      </c>
      <c r="I9" s="380" t="s">
        <v>75</v>
      </c>
      <c r="J9" s="380" t="s">
        <v>75</v>
      </c>
      <c r="K9" s="380" t="s">
        <v>75</v>
      </c>
      <c r="L9" s="380" t="s">
        <v>75</v>
      </c>
      <c r="M9" s="380" t="s">
        <v>75</v>
      </c>
      <c r="N9" s="380" t="s">
        <v>75</v>
      </c>
    </row>
    <row r="10" spans="1:14" ht="13" customHeight="1">
      <c r="A10" s="234" t="s">
        <v>22</v>
      </c>
      <c r="B10" s="828" t="s">
        <v>75</v>
      </c>
      <c r="C10" s="380" t="s">
        <v>75</v>
      </c>
      <c r="D10" s="380" t="s">
        <v>75</v>
      </c>
      <c r="E10" s="380" t="s">
        <v>75</v>
      </c>
      <c r="F10" s="380" t="s">
        <v>75</v>
      </c>
      <c r="G10" s="380" t="s">
        <v>75</v>
      </c>
      <c r="H10" s="380" t="s">
        <v>75</v>
      </c>
      <c r="I10" s="380" t="s">
        <v>75</v>
      </c>
      <c r="J10" s="380" t="s">
        <v>75</v>
      </c>
      <c r="K10" s="380" t="s">
        <v>75</v>
      </c>
      <c r="L10" s="380" t="s">
        <v>75</v>
      </c>
      <c r="M10" s="380" t="s">
        <v>75</v>
      </c>
      <c r="N10" s="380" t="s">
        <v>75</v>
      </c>
    </row>
    <row r="11" spans="1:14" ht="13" customHeight="1">
      <c r="A11" s="234" t="s">
        <v>23</v>
      </c>
      <c r="B11" s="828" t="s">
        <v>75</v>
      </c>
      <c r="C11" s="380" t="s">
        <v>75</v>
      </c>
      <c r="D11" s="380" t="s">
        <v>75</v>
      </c>
      <c r="E11" s="380" t="s">
        <v>75</v>
      </c>
      <c r="F11" s="380" t="s">
        <v>75</v>
      </c>
      <c r="G11" s="380" t="s">
        <v>75</v>
      </c>
      <c r="H11" s="380" t="s">
        <v>75</v>
      </c>
      <c r="I11" s="380" t="s">
        <v>75</v>
      </c>
      <c r="J11" s="380" t="s">
        <v>75</v>
      </c>
      <c r="K11" s="380" t="s">
        <v>75</v>
      </c>
      <c r="L11" s="380" t="s">
        <v>75</v>
      </c>
      <c r="M11" s="380" t="s">
        <v>75</v>
      </c>
      <c r="N11" s="380" t="s">
        <v>75</v>
      </c>
    </row>
    <row r="12" spans="1:14" ht="13" customHeight="1">
      <c r="A12" s="184" t="s">
        <v>24</v>
      </c>
      <c r="B12" s="828" t="s">
        <v>75</v>
      </c>
      <c r="C12" s="380" t="s">
        <v>75</v>
      </c>
      <c r="D12" s="380" t="s">
        <v>75</v>
      </c>
      <c r="E12" s="380" t="s">
        <v>75</v>
      </c>
      <c r="F12" s="380" t="s">
        <v>75</v>
      </c>
      <c r="G12" s="380" t="s">
        <v>75</v>
      </c>
      <c r="H12" s="380" t="s">
        <v>75</v>
      </c>
      <c r="I12" s="380" t="s">
        <v>75</v>
      </c>
      <c r="J12" s="380" t="s">
        <v>75</v>
      </c>
      <c r="K12" s="380" t="s">
        <v>75</v>
      </c>
      <c r="L12" s="380" t="s">
        <v>75</v>
      </c>
      <c r="M12" s="380" t="s">
        <v>75</v>
      </c>
      <c r="N12" s="380" t="s">
        <v>75</v>
      </c>
    </row>
    <row r="13" spans="1:14" ht="13" customHeight="1">
      <c r="A13" s="184" t="s">
        <v>25</v>
      </c>
      <c r="B13" s="828" t="s">
        <v>75</v>
      </c>
      <c r="C13" s="380" t="s">
        <v>75</v>
      </c>
      <c r="D13" s="380" t="s">
        <v>75</v>
      </c>
      <c r="E13" s="380" t="s">
        <v>75</v>
      </c>
      <c r="F13" s="380" t="s">
        <v>75</v>
      </c>
      <c r="G13" s="380" t="s">
        <v>75</v>
      </c>
      <c r="H13" s="380" t="s">
        <v>75</v>
      </c>
      <c r="I13" s="380" t="s">
        <v>75</v>
      </c>
      <c r="J13" s="380" t="s">
        <v>75</v>
      </c>
      <c r="K13" s="380" t="s">
        <v>75</v>
      </c>
      <c r="L13" s="380" t="s">
        <v>75</v>
      </c>
      <c r="M13" s="380" t="s">
        <v>75</v>
      </c>
      <c r="N13" s="380" t="s">
        <v>75</v>
      </c>
    </row>
    <row r="14" spans="1:14" ht="13" customHeight="1">
      <c r="A14" s="236" t="s">
        <v>97</v>
      </c>
      <c r="B14" s="828" t="s">
        <v>75</v>
      </c>
      <c r="C14" s="380" t="s">
        <v>75</v>
      </c>
      <c r="D14" s="380" t="s">
        <v>75</v>
      </c>
      <c r="E14" s="380" t="s">
        <v>75</v>
      </c>
      <c r="F14" s="380" t="s">
        <v>75</v>
      </c>
      <c r="G14" s="380" t="s">
        <v>75</v>
      </c>
      <c r="H14" s="380" t="s">
        <v>75</v>
      </c>
      <c r="I14" s="380" t="s">
        <v>75</v>
      </c>
      <c r="J14" s="380" t="s">
        <v>75</v>
      </c>
      <c r="K14" s="380" t="s">
        <v>75</v>
      </c>
      <c r="L14" s="380" t="s">
        <v>75</v>
      </c>
      <c r="M14" s="380" t="s">
        <v>75</v>
      </c>
      <c r="N14" s="380" t="s">
        <v>75</v>
      </c>
    </row>
    <row r="15" spans="1:14" ht="13" customHeight="1">
      <c r="A15" s="236" t="s">
        <v>98</v>
      </c>
      <c r="B15" s="828" t="s">
        <v>75</v>
      </c>
      <c r="C15" s="380" t="s">
        <v>75</v>
      </c>
      <c r="D15" s="380" t="s">
        <v>75</v>
      </c>
      <c r="E15" s="380" t="s">
        <v>75</v>
      </c>
      <c r="F15" s="380" t="s">
        <v>75</v>
      </c>
      <c r="G15" s="380" t="s">
        <v>75</v>
      </c>
      <c r="H15" s="380" t="s">
        <v>75</v>
      </c>
      <c r="I15" s="380" t="s">
        <v>75</v>
      </c>
      <c r="J15" s="380" t="s">
        <v>75</v>
      </c>
      <c r="K15" s="380" t="s">
        <v>75</v>
      </c>
      <c r="L15" s="380" t="s">
        <v>75</v>
      </c>
      <c r="M15" s="380" t="s">
        <v>75</v>
      </c>
      <c r="N15" s="380" t="s">
        <v>75</v>
      </c>
    </row>
    <row r="16" spans="1:14" ht="13" customHeight="1">
      <c r="A16" s="236" t="s">
        <v>99</v>
      </c>
      <c r="B16" s="828" t="s">
        <v>75</v>
      </c>
      <c r="C16" s="380" t="s">
        <v>75</v>
      </c>
      <c r="D16" s="380" t="s">
        <v>75</v>
      </c>
      <c r="E16" s="380" t="s">
        <v>75</v>
      </c>
      <c r="F16" s="380" t="s">
        <v>75</v>
      </c>
      <c r="G16" s="380" t="s">
        <v>75</v>
      </c>
      <c r="H16" s="380" t="s">
        <v>75</v>
      </c>
      <c r="I16" s="380" t="s">
        <v>75</v>
      </c>
      <c r="J16" s="380" t="s">
        <v>75</v>
      </c>
      <c r="K16" s="380" t="s">
        <v>75</v>
      </c>
      <c r="L16" s="380" t="s">
        <v>75</v>
      </c>
      <c r="M16" s="380" t="s">
        <v>75</v>
      </c>
      <c r="N16" s="380" t="s">
        <v>75</v>
      </c>
    </row>
    <row r="17" spans="1:14" ht="13" customHeight="1">
      <c r="A17" s="234" t="s">
        <v>29</v>
      </c>
      <c r="B17" s="828" t="s">
        <v>75</v>
      </c>
      <c r="C17" s="380" t="s">
        <v>75</v>
      </c>
      <c r="D17" s="380" t="s">
        <v>75</v>
      </c>
      <c r="E17" s="380" t="s">
        <v>75</v>
      </c>
      <c r="F17" s="380" t="s">
        <v>75</v>
      </c>
      <c r="G17" s="380" t="s">
        <v>75</v>
      </c>
      <c r="H17" s="380" t="s">
        <v>75</v>
      </c>
      <c r="I17" s="380" t="s">
        <v>75</v>
      </c>
      <c r="J17" s="380" t="s">
        <v>75</v>
      </c>
      <c r="K17" s="380" t="s">
        <v>75</v>
      </c>
      <c r="L17" s="380" t="s">
        <v>75</v>
      </c>
      <c r="M17" s="380" t="s">
        <v>75</v>
      </c>
      <c r="N17" s="380" t="s">
        <v>75</v>
      </c>
    </row>
    <row r="18" spans="1:14" ht="13" customHeight="1">
      <c r="A18" s="184" t="s">
        <v>30</v>
      </c>
      <c r="B18" s="828" t="s">
        <v>75</v>
      </c>
      <c r="C18" s="380" t="s">
        <v>75</v>
      </c>
      <c r="D18" s="380" t="s">
        <v>75</v>
      </c>
      <c r="E18" s="380" t="s">
        <v>75</v>
      </c>
      <c r="F18" s="380" t="s">
        <v>75</v>
      </c>
      <c r="G18" s="380" t="s">
        <v>75</v>
      </c>
      <c r="H18" s="380" t="s">
        <v>75</v>
      </c>
      <c r="I18" s="380" t="s">
        <v>75</v>
      </c>
      <c r="J18" s="380" t="s">
        <v>75</v>
      </c>
      <c r="K18" s="380" t="s">
        <v>75</v>
      </c>
      <c r="L18" s="380" t="s">
        <v>75</v>
      </c>
      <c r="M18" s="380" t="s">
        <v>75</v>
      </c>
      <c r="N18" s="380" t="s">
        <v>75</v>
      </c>
    </row>
    <row r="19" spans="1:14" ht="13" customHeight="1">
      <c r="A19" s="184" t="s">
        <v>31</v>
      </c>
      <c r="B19" s="828">
        <f>'C-81'!B19/'C-80'!B19*1000</f>
        <v>1.3050368668407311</v>
      </c>
      <c r="C19" s="380" t="s">
        <v>75</v>
      </c>
      <c r="D19" s="380" t="s">
        <v>75</v>
      </c>
      <c r="E19" s="380">
        <f>'C-81'!E19/'C-80'!E19*1000</f>
        <v>1.2812455384615384</v>
      </c>
      <c r="F19" s="380">
        <f>'C-81'!F19/'C-80'!F19*1000</f>
        <v>1.3473676537585419</v>
      </c>
      <c r="G19" s="380">
        <f>'C-81'!G19/'C-80'!G19*1000</f>
        <v>1.2657112056737587</v>
      </c>
      <c r="H19" s="380">
        <f>'C-81'!H19/'C-80'!H19*1000</f>
        <v>1.3787116564417179</v>
      </c>
      <c r="I19" s="380">
        <f>'C-81'!I19/'C-80'!I19*1000</f>
        <v>1.2455000000000001</v>
      </c>
      <c r="J19" s="380" t="s">
        <v>75</v>
      </c>
      <c r="K19" s="380" t="s">
        <v>75</v>
      </c>
      <c r="L19" s="380" t="s">
        <v>75</v>
      </c>
      <c r="M19" s="380" t="s">
        <v>75</v>
      </c>
      <c r="N19" s="380" t="s">
        <v>75</v>
      </c>
    </row>
    <row r="20" spans="1:14" ht="13" customHeight="1">
      <c r="A20" s="234" t="s">
        <v>32</v>
      </c>
      <c r="B20" s="828" t="s">
        <v>75</v>
      </c>
      <c r="C20" s="380" t="s">
        <v>75</v>
      </c>
      <c r="D20" s="380" t="s">
        <v>75</v>
      </c>
      <c r="E20" s="380" t="s">
        <v>75</v>
      </c>
      <c r="F20" s="380" t="s">
        <v>75</v>
      </c>
      <c r="G20" s="380" t="s">
        <v>75</v>
      </c>
      <c r="H20" s="380" t="s">
        <v>75</v>
      </c>
      <c r="I20" s="380" t="s">
        <v>75</v>
      </c>
      <c r="J20" s="380" t="s">
        <v>75</v>
      </c>
      <c r="K20" s="380" t="s">
        <v>75</v>
      </c>
      <c r="L20" s="380" t="s">
        <v>75</v>
      </c>
      <c r="M20" s="380" t="s">
        <v>75</v>
      </c>
      <c r="N20" s="380" t="s">
        <v>75</v>
      </c>
    </row>
    <row r="21" spans="1:14" ht="13" customHeight="1">
      <c r="A21" s="234" t="s">
        <v>33</v>
      </c>
      <c r="B21" s="828" t="s">
        <v>75</v>
      </c>
      <c r="C21" s="380" t="s">
        <v>75</v>
      </c>
      <c r="D21" s="380" t="s">
        <v>75</v>
      </c>
      <c r="E21" s="380" t="s">
        <v>75</v>
      </c>
      <c r="F21" s="380" t="s">
        <v>75</v>
      </c>
      <c r="G21" s="380" t="s">
        <v>75</v>
      </c>
      <c r="H21" s="380" t="s">
        <v>75</v>
      </c>
      <c r="I21" s="380" t="s">
        <v>75</v>
      </c>
      <c r="J21" s="380" t="s">
        <v>75</v>
      </c>
      <c r="K21" s="380" t="s">
        <v>75</v>
      </c>
      <c r="L21" s="380" t="s">
        <v>75</v>
      </c>
      <c r="M21" s="380" t="s">
        <v>75</v>
      </c>
      <c r="N21" s="380" t="s">
        <v>75</v>
      </c>
    </row>
    <row r="22" spans="1:14" ht="13" customHeight="1">
      <c r="A22" s="234" t="s">
        <v>34</v>
      </c>
      <c r="B22" s="828">
        <f>'C-81'!B22/'C-80'!B22*1000</f>
        <v>1.6570905893436618</v>
      </c>
      <c r="C22" s="380" t="s">
        <v>75</v>
      </c>
      <c r="D22" s="380" t="s">
        <v>75</v>
      </c>
      <c r="E22" s="380" t="s">
        <v>75</v>
      </c>
      <c r="F22" s="380" t="s">
        <v>75</v>
      </c>
      <c r="G22" s="380" t="s">
        <v>75</v>
      </c>
      <c r="H22" s="380" t="s">
        <v>75</v>
      </c>
      <c r="I22" s="380" t="s">
        <v>75</v>
      </c>
      <c r="J22" s="380" t="s">
        <v>75</v>
      </c>
      <c r="K22" s="380" t="s">
        <v>75</v>
      </c>
      <c r="L22" s="380">
        <f>'C-81'!L22/'C-80'!L22*1000</f>
        <v>1.5599065263157894</v>
      </c>
      <c r="M22" s="380">
        <f>'C-81'!M22/'C-80'!M22*1000</f>
        <v>1.6627637014925376</v>
      </c>
      <c r="N22" s="380">
        <f>'C-81'!N22/'C-80'!N22*1000</f>
        <v>1.7422826214022142</v>
      </c>
    </row>
    <row r="23" spans="1:14" ht="13" customHeight="1">
      <c r="A23" s="234" t="s">
        <v>35</v>
      </c>
      <c r="B23" s="828">
        <f>'C-81'!B23/'C-80'!B23*1000</f>
        <v>2.3910719913263461</v>
      </c>
      <c r="C23" s="380" t="s">
        <v>75</v>
      </c>
      <c r="D23" s="380" t="s">
        <v>75</v>
      </c>
      <c r="E23" s="380" t="s">
        <v>75</v>
      </c>
      <c r="F23" s="380" t="s">
        <v>75</v>
      </c>
      <c r="G23" s="380" t="s">
        <v>75</v>
      </c>
      <c r="H23" s="380" t="s">
        <v>75</v>
      </c>
      <c r="I23" s="380" t="s">
        <v>75</v>
      </c>
      <c r="J23" s="380" t="s">
        <v>75</v>
      </c>
      <c r="K23" s="380" t="s">
        <v>75</v>
      </c>
      <c r="L23" s="380">
        <f>'C-81'!L23/'C-80'!L23*1000</f>
        <v>2.4252220476248034</v>
      </c>
      <c r="M23" s="380">
        <f>'C-81'!M23/'C-80'!M23*1000</f>
        <v>2.3958473589074103</v>
      </c>
      <c r="N23" s="380">
        <f>'C-81'!N23/'C-80'!N23*1000</f>
        <v>2.0213006391632775</v>
      </c>
    </row>
    <row r="24" spans="1:14" ht="13" customHeight="1">
      <c r="A24" s="234" t="s">
        <v>36</v>
      </c>
      <c r="B24" s="828">
        <f>'C-81'!B24/'C-80'!B24*1000</f>
        <v>1.8863658985177971</v>
      </c>
      <c r="C24" s="380" t="s">
        <v>75</v>
      </c>
      <c r="D24" s="380">
        <f>'C-81'!D24/'C-80'!D24*1000</f>
        <v>1.8892339486692546</v>
      </c>
      <c r="E24" s="380">
        <f>'C-81'!E24/'C-80'!E24*1000</f>
        <v>1.7972222222222223</v>
      </c>
      <c r="F24" s="380">
        <f>'C-81'!F24/'C-80'!F24*1000</f>
        <v>1.7713364055299539</v>
      </c>
      <c r="G24" s="380">
        <f>'C-81'!G24/'C-80'!G24*1000</f>
        <v>1.93859649122807</v>
      </c>
      <c r="H24" s="380">
        <f>'C-81'!H24/'C-80'!H24*1000</f>
        <v>1.9583472454090147</v>
      </c>
      <c r="I24" s="380" t="s">
        <v>75</v>
      </c>
      <c r="J24" s="380" t="s">
        <v>75</v>
      </c>
      <c r="K24" s="380" t="s">
        <v>75</v>
      </c>
      <c r="L24" s="380" t="s">
        <v>75</v>
      </c>
      <c r="M24" s="380">
        <f>'C-81'!M24/'C-80'!M24*1000</f>
        <v>1.3121428571428573</v>
      </c>
      <c r="N24" s="380">
        <f>'C-81'!N24/'C-80'!N24*1000</f>
        <v>1.7023376623376623</v>
      </c>
    </row>
    <row r="25" spans="1:14" ht="13" customHeight="1">
      <c r="A25" s="184" t="s">
        <v>37</v>
      </c>
      <c r="B25" s="828">
        <f>'C-81'!B25/'C-80'!B25*1000</f>
        <v>2.1766069397042092</v>
      </c>
      <c r="C25" s="380">
        <f>'C-81'!C25/'C-80'!C25*1000</f>
        <v>2.3387476941996308</v>
      </c>
      <c r="D25" s="380">
        <f>'C-81'!D25/'C-80'!D25*1000</f>
        <v>2.1165388213283447</v>
      </c>
      <c r="E25" s="380">
        <f>'C-81'!E25/'C-80'!E25*1000</f>
        <v>2.116605049594229</v>
      </c>
      <c r="F25" s="380" t="s">
        <v>75</v>
      </c>
      <c r="G25" s="380" t="s">
        <v>75</v>
      </c>
      <c r="H25" s="380" t="s">
        <v>75</v>
      </c>
      <c r="I25" s="380" t="s">
        <v>75</v>
      </c>
      <c r="J25" s="380" t="s">
        <v>75</v>
      </c>
      <c r="K25" s="380" t="s">
        <v>75</v>
      </c>
      <c r="L25" s="380" t="s">
        <v>75</v>
      </c>
      <c r="M25" s="380" t="s">
        <v>75</v>
      </c>
      <c r="N25" s="380">
        <f>'C-81'!N25/'C-80'!N25*1000</f>
        <v>2.1094058661318629</v>
      </c>
    </row>
    <row r="26" spans="1:14" ht="13" customHeight="1">
      <c r="A26" s="234" t="s">
        <v>38</v>
      </c>
      <c r="B26" s="828">
        <f>'C-81'!B26/'C-80'!B26*1000</f>
        <v>1.9300096910483233</v>
      </c>
      <c r="C26" s="380" t="s">
        <v>75</v>
      </c>
      <c r="D26" s="380" t="s">
        <v>75</v>
      </c>
      <c r="E26" s="380" t="s">
        <v>75</v>
      </c>
      <c r="F26" s="380" t="s">
        <v>75</v>
      </c>
      <c r="G26" s="380" t="s">
        <v>75</v>
      </c>
      <c r="H26" s="380" t="s">
        <v>75</v>
      </c>
      <c r="I26" s="380" t="s">
        <v>75</v>
      </c>
      <c r="J26" s="380" t="s">
        <v>75</v>
      </c>
      <c r="K26" s="380">
        <f>'C-81'!K26/'C-80'!K26*1000</f>
        <v>2.3461764705882353</v>
      </c>
      <c r="L26" s="380">
        <f>'C-81'!L26/'C-80'!L26*1000</f>
        <v>2.2509411764705884</v>
      </c>
      <c r="M26" s="380">
        <f>'C-81'!M26/'C-80'!M26*1000</f>
        <v>1.8222856638418079</v>
      </c>
      <c r="N26" s="380">
        <f>'C-81'!N26/'C-80'!N26*1000</f>
        <v>1.8513634726688104</v>
      </c>
    </row>
    <row r="27" spans="1:14" ht="13" customHeight="1">
      <c r="A27" s="234" t="s">
        <v>39</v>
      </c>
      <c r="B27" s="828" t="s">
        <v>75</v>
      </c>
      <c r="C27" s="380" t="s">
        <v>75</v>
      </c>
      <c r="D27" s="380" t="s">
        <v>75</v>
      </c>
      <c r="E27" s="380" t="s">
        <v>75</v>
      </c>
      <c r="F27" s="380" t="s">
        <v>75</v>
      </c>
      <c r="G27" s="380" t="s">
        <v>75</v>
      </c>
      <c r="H27" s="380" t="s">
        <v>75</v>
      </c>
      <c r="I27" s="380" t="s">
        <v>75</v>
      </c>
      <c r="J27" s="380" t="s">
        <v>75</v>
      </c>
      <c r="K27" s="380" t="s">
        <v>75</v>
      </c>
      <c r="L27" s="380" t="s">
        <v>75</v>
      </c>
      <c r="M27" s="380" t="s">
        <v>75</v>
      </c>
      <c r="N27" s="380" t="s">
        <v>75</v>
      </c>
    </row>
    <row r="28" spans="1:14" ht="13" customHeight="1">
      <c r="A28" s="234" t="s">
        <v>40</v>
      </c>
      <c r="B28" s="828">
        <f>'C-81'!B28/'C-80'!B28*1000</f>
        <v>1.3823066147859924</v>
      </c>
      <c r="C28" s="380">
        <f>'C-81'!C28/'C-80'!C28*1000</f>
        <v>1.4064935064935067</v>
      </c>
      <c r="D28" s="380">
        <f>'C-81'!D28/'C-80'!D28*1000</f>
        <v>1.4412033779028854</v>
      </c>
      <c r="E28" s="380">
        <f>'C-81'!E28/'C-80'!E28*1000</f>
        <v>1.4403765690376571</v>
      </c>
      <c r="F28" s="380">
        <f>'C-81'!F28/'C-80'!F28*1000</f>
        <v>1.4234078590785908</v>
      </c>
      <c r="G28" s="380">
        <f>'C-81'!G28/'C-80'!G28*1000</f>
        <v>1.3546296296296296</v>
      </c>
      <c r="H28" s="380">
        <f>'C-81'!H28/'C-80'!H28*1000</f>
        <v>1.2698437500000002</v>
      </c>
      <c r="I28" s="380" t="s">
        <v>75</v>
      </c>
      <c r="J28" s="380" t="s">
        <v>75</v>
      </c>
      <c r="K28" s="380" t="s">
        <v>75</v>
      </c>
      <c r="L28" s="380" t="s">
        <v>75</v>
      </c>
      <c r="M28" s="380">
        <f>'C-81'!M28/'C-80'!M28*1000</f>
        <v>1.1337272727272727</v>
      </c>
      <c r="N28" s="380">
        <f>'C-81'!N28/'C-80'!N28*1000</f>
        <v>1.2452711864406778</v>
      </c>
    </row>
    <row r="29" spans="1:14" ht="13" customHeight="1">
      <c r="A29" s="184" t="s">
        <v>41</v>
      </c>
      <c r="B29" s="828">
        <f>'C-81'!B29/'C-80'!B29*1000</f>
        <v>1.7409172960553252</v>
      </c>
      <c r="C29" s="380">
        <f>'C-81'!C29/'C-80'!C29*1000</f>
        <v>1.71572615795897</v>
      </c>
      <c r="D29" s="380">
        <f>'C-81'!D29/'C-80'!D29*1000</f>
        <v>1.8139073305670819</v>
      </c>
      <c r="E29" s="380">
        <f>'C-81'!E29/'C-80'!E29*1000</f>
        <v>1.8268624014022787</v>
      </c>
      <c r="F29" s="380">
        <f>'C-81'!F29/'C-80'!F29*1000</f>
        <v>1.6706544668587897</v>
      </c>
      <c r="G29" s="380">
        <f>'C-81'!G29/'C-80'!G29*1000</f>
        <v>1.6470409930715937</v>
      </c>
      <c r="H29" s="380" t="s">
        <v>75</v>
      </c>
      <c r="I29" s="380" t="s">
        <v>75</v>
      </c>
      <c r="J29" s="380" t="s">
        <v>75</v>
      </c>
      <c r="K29" s="380" t="s">
        <v>75</v>
      </c>
      <c r="L29" s="380" t="s">
        <v>75</v>
      </c>
      <c r="M29" s="380">
        <f>'C-81'!M29/'C-80'!M29*1000</f>
        <v>1.6661537742899848</v>
      </c>
      <c r="N29" s="380">
        <f>'C-81'!N29/'C-80'!N29*1000</f>
        <v>1.5935239697224559</v>
      </c>
    </row>
    <row r="30" spans="1:14" ht="13" customHeight="1">
      <c r="A30" s="236" t="s">
        <v>100</v>
      </c>
      <c r="B30" s="828">
        <f>'C-81'!B30/'C-80'!B30*1000</f>
        <v>1.6893751378372419</v>
      </c>
      <c r="C30" s="380">
        <f>'C-81'!C30/'C-80'!C30*1000</f>
        <v>1.6887484197218712</v>
      </c>
      <c r="D30" s="380">
        <f>'C-81'!D30/'C-80'!D30*1000</f>
        <v>1.715996855345912</v>
      </c>
      <c r="E30" s="380">
        <f>'C-81'!E30/'C-80'!E30*1000</f>
        <v>1.7659712230215827</v>
      </c>
      <c r="F30" s="380">
        <f>'C-81'!F30/'C-80'!F30*1000</f>
        <v>1.6765428211586901</v>
      </c>
      <c r="G30" s="380">
        <f>'C-81'!G30/'C-80'!G30*1000</f>
        <v>1.5608720930232558</v>
      </c>
      <c r="H30" s="380" t="s">
        <v>75</v>
      </c>
      <c r="I30" s="380" t="s">
        <v>75</v>
      </c>
      <c r="J30" s="380" t="s">
        <v>75</v>
      </c>
      <c r="K30" s="380" t="s">
        <v>75</v>
      </c>
      <c r="L30" s="380" t="s">
        <v>75</v>
      </c>
      <c r="M30" s="380">
        <f>'C-81'!M30/'C-80'!M30*1000</f>
        <v>1.6661537742899848</v>
      </c>
      <c r="N30" s="380">
        <f>'C-81'!N30/'C-80'!N30*1000</f>
        <v>1.5935239697224559</v>
      </c>
    </row>
    <row r="31" spans="1:14" ht="13" customHeight="1">
      <c r="A31" s="236" t="s">
        <v>101</v>
      </c>
      <c r="B31" s="828">
        <f>'C-81'!B31/'C-80'!B31*1000</f>
        <v>1.824624074737345</v>
      </c>
      <c r="C31" s="380">
        <f>'C-81'!C31/'C-80'!C31*1000</f>
        <v>1.7237775430123754</v>
      </c>
      <c r="D31" s="380">
        <f>'C-81'!D31/'C-80'!D31*1000</f>
        <v>1.9334754224270352</v>
      </c>
      <c r="E31" s="380">
        <f>'C-81'!E31/'C-80'!E31*1000</f>
        <v>1.9217488789237667</v>
      </c>
      <c r="F31" s="380">
        <f>'C-81'!F31/'C-80'!F31*1000</f>
        <v>1.6070442176870747</v>
      </c>
      <c r="G31" s="380">
        <f>'C-81'!G31/'C-80'!G31*1000</f>
        <v>1.675499231950845</v>
      </c>
      <c r="H31" s="380" t="s">
        <v>75</v>
      </c>
      <c r="I31" s="380" t="s">
        <v>75</v>
      </c>
      <c r="J31" s="380" t="s">
        <v>75</v>
      </c>
      <c r="K31" s="380" t="s">
        <v>75</v>
      </c>
      <c r="L31" s="380" t="s">
        <v>75</v>
      </c>
      <c r="M31" s="380" t="s">
        <v>75</v>
      </c>
      <c r="N31" s="380" t="s">
        <v>75</v>
      </c>
    </row>
    <row r="32" spans="1:14" ht="13" customHeight="1">
      <c r="A32" s="234" t="s">
        <v>44</v>
      </c>
      <c r="B32" s="828">
        <f>'C-81'!B32/'C-80'!B32*1000</f>
        <v>1.5005672727272725</v>
      </c>
      <c r="C32" s="380">
        <f>'C-81'!C32/'C-80'!C32*1000</f>
        <v>1.4159469995199232</v>
      </c>
      <c r="D32" s="380">
        <f>'C-81'!D32/'C-80'!D32*1000</f>
        <v>1.3956923076923073</v>
      </c>
      <c r="E32" s="380">
        <f>'C-81'!E32/'C-80'!E32*1000</f>
        <v>1.6945811320754718</v>
      </c>
      <c r="F32" s="380" t="s">
        <v>75</v>
      </c>
      <c r="G32" s="380" t="s">
        <v>75</v>
      </c>
      <c r="H32" s="380" t="s">
        <v>75</v>
      </c>
      <c r="I32" s="380" t="s">
        <v>75</v>
      </c>
      <c r="J32" s="380" t="s">
        <v>75</v>
      </c>
      <c r="K32" s="380" t="s">
        <v>75</v>
      </c>
      <c r="L32" s="380" t="s">
        <v>75</v>
      </c>
      <c r="M32" s="380" t="s">
        <v>75</v>
      </c>
      <c r="N32" s="380">
        <f>'C-81'!N32/'C-80'!N32*1000</f>
        <v>1.7618086956521739</v>
      </c>
    </row>
    <row r="33" spans="1:14" ht="13" customHeight="1">
      <c r="A33" s="234" t="s">
        <v>45</v>
      </c>
      <c r="B33" s="828">
        <f>'C-81'!B33/'C-80'!B33*1000</f>
        <v>2.0186588658865885</v>
      </c>
      <c r="C33" s="380" t="s">
        <v>75</v>
      </c>
      <c r="D33" s="380">
        <f>'C-81'!D33/'C-80'!D33*1000</f>
        <v>1.9581070249882127</v>
      </c>
      <c r="E33" s="380">
        <f>'C-81'!E33/'C-80'!E33*1000</f>
        <v>1.9443765045739043</v>
      </c>
      <c r="F33" s="380" t="s">
        <v>75</v>
      </c>
      <c r="G33" s="380" t="s">
        <v>75</v>
      </c>
      <c r="H33" s="380" t="s">
        <v>75</v>
      </c>
      <c r="I33" s="380" t="s">
        <v>75</v>
      </c>
      <c r="J33" s="380" t="s">
        <v>75</v>
      </c>
      <c r="K33" s="380" t="s">
        <v>75</v>
      </c>
      <c r="L33" s="380" t="s">
        <v>75</v>
      </c>
      <c r="M33" s="380">
        <f>'C-81'!M33/'C-80'!M33*1000</f>
        <v>2.0285325102880658</v>
      </c>
      <c r="N33" s="380">
        <f>'C-81'!N33/'C-80'!N33*1000</f>
        <v>2.2847670250896059</v>
      </c>
    </row>
    <row r="34" spans="1:14" ht="13" customHeight="1">
      <c r="A34" s="184" t="s">
        <v>46</v>
      </c>
      <c r="B34" s="828" t="s">
        <v>75</v>
      </c>
      <c r="C34" s="380" t="s">
        <v>75</v>
      </c>
      <c r="D34" s="380" t="s">
        <v>75</v>
      </c>
      <c r="E34" s="380" t="s">
        <v>75</v>
      </c>
      <c r="F34" s="380" t="s">
        <v>75</v>
      </c>
      <c r="G34" s="380" t="s">
        <v>75</v>
      </c>
      <c r="H34" s="380" t="s">
        <v>75</v>
      </c>
      <c r="I34" s="380" t="s">
        <v>75</v>
      </c>
      <c r="J34" s="380" t="s">
        <v>75</v>
      </c>
      <c r="K34" s="380" t="s">
        <v>75</v>
      </c>
      <c r="L34" s="380" t="s">
        <v>75</v>
      </c>
      <c r="M34" s="380" t="s">
        <v>75</v>
      </c>
      <c r="N34" s="380" t="s">
        <v>75</v>
      </c>
    </row>
    <row r="35" spans="1:14" ht="13" customHeight="1">
      <c r="A35" s="184" t="s">
        <v>47</v>
      </c>
      <c r="B35" s="828" t="s">
        <v>75</v>
      </c>
      <c r="C35" s="380" t="s">
        <v>75</v>
      </c>
      <c r="D35" s="380" t="s">
        <v>75</v>
      </c>
      <c r="E35" s="380" t="s">
        <v>75</v>
      </c>
      <c r="F35" s="380" t="s">
        <v>75</v>
      </c>
      <c r="G35" s="380" t="s">
        <v>75</v>
      </c>
      <c r="H35" s="380" t="s">
        <v>75</v>
      </c>
      <c r="I35" s="380" t="s">
        <v>75</v>
      </c>
      <c r="J35" s="380" t="s">
        <v>75</v>
      </c>
      <c r="K35" s="380" t="s">
        <v>75</v>
      </c>
      <c r="L35" s="380" t="s">
        <v>75</v>
      </c>
      <c r="M35" s="380" t="s">
        <v>75</v>
      </c>
      <c r="N35" s="380" t="s">
        <v>75</v>
      </c>
    </row>
    <row r="36" spans="1:14" ht="13" customHeight="1">
      <c r="A36" s="184" t="s">
        <v>48</v>
      </c>
      <c r="B36" s="828" t="s">
        <v>75</v>
      </c>
      <c r="C36" s="380" t="s">
        <v>75</v>
      </c>
      <c r="D36" s="380" t="s">
        <v>75</v>
      </c>
      <c r="E36" s="380" t="s">
        <v>75</v>
      </c>
      <c r="F36" s="380" t="s">
        <v>75</v>
      </c>
      <c r="G36" s="380" t="s">
        <v>75</v>
      </c>
      <c r="H36" s="380" t="s">
        <v>75</v>
      </c>
      <c r="I36" s="380" t="s">
        <v>75</v>
      </c>
      <c r="J36" s="380" t="s">
        <v>75</v>
      </c>
      <c r="K36" s="380" t="s">
        <v>75</v>
      </c>
      <c r="L36" s="380" t="s">
        <v>75</v>
      </c>
      <c r="M36" s="380" t="s">
        <v>75</v>
      </c>
      <c r="N36" s="380" t="s">
        <v>75</v>
      </c>
    </row>
    <row r="37" spans="1:14" ht="13" customHeight="1" thickBot="1">
      <c r="A37" s="237" t="s">
        <v>49</v>
      </c>
      <c r="B37" s="829" t="s">
        <v>75</v>
      </c>
      <c r="C37" s="381" t="s">
        <v>75</v>
      </c>
      <c r="D37" s="381" t="s">
        <v>75</v>
      </c>
      <c r="E37" s="381" t="s">
        <v>75</v>
      </c>
      <c r="F37" s="381" t="s">
        <v>75</v>
      </c>
      <c r="G37" s="381" t="s">
        <v>75</v>
      </c>
      <c r="H37" s="381" t="s">
        <v>75</v>
      </c>
      <c r="I37" s="381" t="s">
        <v>75</v>
      </c>
      <c r="J37" s="381" t="s">
        <v>75</v>
      </c>
      <c r="K37" s="381" t="s">
        <v>75</v>
      </c>
      <c r="L37" s="381" t="s">
        <v>75</v>
      </c>
      <c r="M37" s="381" t="s">
        <v>75</v>
      </c>
      <c r="N37" s="381" t="s">
        <v>75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84">
    <tabColor theme="9" tint="0.59999389629810485"/>
  </sheetPr>
  <dimension ref="A4:AB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28" ht="13" customHeight="1">
      <c r="A4" s="367" t="s">
        <v>461</v>
      </c>
      <c r="B4" s="363"/>
    </row>
    <row r="5" spans="1:28" ht="13" customHeight="1">
      <c r="A5" s="371" t="s">
        <v>238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28" ht="5" customHeight="1" thickBot="1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28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28" ht="15" customHeight="1">
      <c r="A8" s="807" t="s">
        <v>90</v>
      </c>
      <c r="B8" s="811">
        <f t="shared" ref="B8" si="0">SUM(C8:N8)</f>
        <v>4237001.4000000004</v>
      </c>
      <c r="C8" s="812">
        <f t="shared" ref="C8" si="1">(C9+C10+C11+C12+C13+C17+C18+C19+C20+C21+C22+C23+C24+C25+C26+C27+C28+C29+C32+C33+C34+C35+C36+C37)</f>
        <v>434593</v>
      </c>
      <c r="D8" s="812">
        <f t="shared" ref="D8" si="2">(D9+D10+D11+D12+D13+D17+D18+D19+D20+D21+D22+D23+D24+D25+D26+D27+D28+D29+D32+D33+D34+D35+D36+D37)</f>
        <v>1482962.8</v>
      </c>
      <c r="E8" s="812">
        <f t="shared" ref="E8" si="3">(E9+E10+E11+E12+E13+E17+E18+E19+E20+E21+E22+E23+E24+E25+E26+E27+E28+E29+E32+E33+E34+E35+E36+E37)</f>
        <v>1045292.27</v>
      </c>
      <c r="F8" s="812">
        <f t="shared" ref="F8" si="4">(F9+F10+F11+F12+F13+F17+F18+F19+F20+F21+F22+F23+F24+F25+F26+F27+F28+F29+F32+F33+F34+F35+F36+F37)</f>
        <v>147906.20000000001</v>
      </c>
      <c r="G8" s="812">
        <f t="shared" ref="G8" si="5">(G9+G10+G11+G12+G13+G17+G18+G19+G20+G21+G22+G23+G24+G25+G26+G27+G28+G29+G32+G33+G34+G35+G36+G37)</f>
        <v>196230.39999999999</v>
      </c>
      <c r="H8" s="812">
        <f t="shared" ref="H8" si="6">(H9+H10+H11+H12+H13+H17+H18+H19+H20+H21+H22+H23+H24+H25+H26+H27+H28+H29+H32+H33+H34+H35+H36+H37)</f>
        <v>116634.45</v>
      </c>
      <c r="I8" s="812">
        <f t="shared" ref="I8" si="7">(I9+I10+I11+I12+I13+I17+I18+I19+I20+I21+I22+I23+I24+I25+I26+I27+I28+I29+I32+I33+I34+I35+I36+I37)</f>
        <v>114206.04999999999</v>
      </c>
      <c r="J8" s="812">
        <f t="shared" ref="J8" si="8">(J9+J10+J11+J12+J13+J17+J18+J19+J20+J21+J22+J23+J24+J25+J26+J27+J28+J29+J32+J33+J34+J35+J36+J37)</f>
        <v>66901.23</v>
      </c>
      <c r="K8" s="812">
        <f t="shared" ref="K8" si="9">(K9+K10+K11+K12+K13+K17+K18+K19+K20+K21+K22+K23+K24+K25+K26+K27+K28+K29+K32+K33+K34+K35+K36+K37)</f>
        <v>82309</v>
      </c>
      <c r="L8" s="812">
        <f t="shared" ref="L8" si="10">(L9+L10+L11+L12+L13+L17+L18+L19+L20+L21+L22+L23+L24+L25+L26+L27+L28+L29+L32+L33+L34+L35+L36+L37)</f>
        <v>13862</v>
      </c>
      <c r="M8" s="812">
        <f t="shared" ref="M8" si="11">(M9+M10+M11+M12+M13+M17+M18+M19+M20+M21+M22+M23+M24+M25+M26+M27+M28+M29+M32+M33+M34+M35+M36+M37)</f>
        <v>325631</v>
      </c>
      <c r="N8" s="812">
        <f t="shared" ref="N8" si="12">(N9+N10+N11+N12+N13+N17+N18+N19+N20+N21+N22+N23+N24+N25+N26+N27+N28+N29+N32+N33+N34+N35+N36+N37)</f>
        <v>210473</v>
      </c>
    </row>
    <row r="9" spans="1:28" ht="13" customHeight="1">
      <c r="A9" s="234" t="s">
        <v>21</v>
      </c>
      <c r="B9" s="833" t="s">
        <v>246</v>
      </c>
      <c r="C9" s="378">
        <v>0</v>
      </c>
      <c r="D9" s="378">
        <v>0</v>
      </c>
      <c r="E9" s="378">
        <v>0</v>
      </c>
      <c r="F9" s="378">
        <v>0</v>
      </c>
      <c r="G9" s="378">
        <v>0</v>
      </c>
      <c r="H9" s="378">
        <v>0</v>
      </c>
      <c r="I9" s="378">
        <v>0</v>
      </c>
      <c r="J9" s="378">
        <v>0</v>
      </c>
      <c r="K9" s="378">
        <v>0</v>
      </c>
      <c r="L9" s="378">
        <v>0</v>
      </c>
      <c r="M9" s="378">
        <v>0</v>
      </c>
      <c r="N9" s="378">
        <v>0</v>
      </c>
    </row>
    <row r="10" spans="1:28" ht="13" customHeight="1">
      <c r="A10" s="234" t="s">
        <v>22</v>
      </c>
      <c r="B10" s="834">
        <f>SUM(C10:N10)</f>
        <v>23982</v>
      </c>
      <c r="C10" s="378">
        <v>0</v>
      </c>
      <c r="D10" s="378">
        <v>0</v>
      </c>
      <c r="E10" s="378">
        <v>0</v>
      </c>
      <c r="F10" s="378">
        <v>3641</v>
      </c>
      <c r="G10" s="378">
        <v>5503</v>
      </c>
      <c r="H10" s="378">
        <v>0</v>
      </c>
      <c r="I10" s="378">
        <v>0</v>
      </c>
      <c r="J10" s="378">
        <v>0</v>
      </c>
      <c r="K10" s="378">
        <v>0</v>
      </c>
      <c r="L10" s="378">
        <v>0</v>
      </c>
      <c r="M10" s="378">
        <v>3147</v>
      </c>
      <c r="N10" s="378">
        <v>11691</v>
      </c>
    </row>
    <row r="11" spans="1:28" ht="13" customHeight="1">
      <c r="A11" s="234" t="s">
        <v>23</v>
      </c>
      <c r="B11" s="833" t="s">
        <v>246</v>
      </c>
      <c r="C11" s="378">
        <v>0</v>
      </c>
      <c r="D11" s="378">
        <v>0</v>
      </c>
      <c r="E11" s="378">
        <v>0</v>
      </c>
      <c r="F11" s="378">
        <v>0</v>
      </c>
      <c r="G11" s="378">
        <v>0</v>
      </c>
      <c r="H11" s="378">
        <v>0</v>
      </c>
      <c r="I11" s="378">
        <v>0</v>
      </c>
      <c r="J11" s="378">
        <v>0</v>
      </c>
      <c r="K11" s="378">
        <v>0</v>
      </c>
      <c r="L11" s="378">
        <v>0</v>
      </c>
      <c r="M11" s="378">
        <v>0</v>
      </c>
      <c r="N11" s="378">
        <v>0</v>
      </c>
    </row>
    <row r="12" spans="1:28" ht="13" customHeight="1">
      <c r="A12" s="184" t="s">
        <v>24</v>
      </c>
      <c r="B12" s="834">
        <f>SUM(C12:N12)</f>
        <v>254269</v>
      </c>
      <c r="C12" s="378">
        <v>1055</v>
      </c>
      <c r="D12" s="378">
        <v>0</v>
      </c>
      <c r="E12" s="378">
        <v>0</v>
      </c>
      <c r="F12" s="378">
        <v>312</v>
      </c>
      <c r="G12" s="378">
        <v>119572</v>
      </c>
      <c r="H12" s="378">
        <v>55186</v>
      </c>
      <c r="I12" s="378">
        <v>34442</v>
      </c>
      <c r="J12" s="378">
        <v>27420</v>
      </c>
      <c r="K12" s="378">
        <v>5787</v>
      </c>
      <c r="L12" s="378">
        <v>3749</v>
      </c>
      <c r="M12" s="378">
        <v>4421</v>
      </c>
      <c r="N12" s="378">
        <v>2325</v>
      </c>
    </row>
    <row r="13" spans="1:28" ht="13" customHeight="1">
      <c r="A13" s="184" t="s">
        <v>25</v>
      </c>
      <c r="B13" s="834">
        <f t="shared" ref="B13:B33" si="13">SUM(C13:N13)</f>
        <v>159350.13</v>
      </c>
      <c r="C13" s="378">
        <v>10520</v>
      </c>
      <c r="D13" s="378">
        <v>5147.3</v>
      </c>
      <c r="E13" s="378">
        <v>12490</v>
      </c>
      <c r="F13" s="378">
        <v>11678.4</v>
      </c>
      <c r="G13" s="378">
        <v>10234.4</v>
      </c>
      <c r="H13" s="378">
        <v>8340.1</v>
      </c>
      <c r="I13" s="378">
        <v>39826.699999999997</v>
      </c>
      <c r="J13" s="378">
        <v>31639.23</v>
      </c>
      <c r="K13" s="378">
        <v>29474</v>
      </c>
      <c r="L13" s="378">
        <v>0</v>
      </c>
      <c r="M13" s="378">
        <v>0</v>
      </c>
      <c r="N13" s="378">
        <v>0</v>
      </c>
    </row>
    <row r="14" spans="1:28" ht="13" customHeight="1">
      <c r="A14" s="236" t="s">
        <v>97</v>
      </c>
      <c r="B14" s="834">
        <f t="shared" si="13"/>
        <v>124989.12999999999</v>
      </c>
      <c r="C14" s="378">
        <v>10520</v>
      </c>
      <c r="D14" s="378">
        <v>5147.3</v>
      </c>
      <c r="E14" s="378">
        <v>12490</v>
      </c>
      <c r="F14" s="378">
        <v>11678.4</v>
      </c>
      <c r="G14" s="378">
        <v>10234.4</v>
      </c>
      <c r="H14" s="378">
        <v>8340.1</v>
      </c>
      <c r="I14" s="378">
        <v>27748.7</v>
      </c>
      <c r="J14" s="378">
        <v>16450.23</v>
      </c>
      <c r="K14" s="378">
        <v>22380</v>
      </c>
      <c r="L14" s="378">
        <v>0</v>
      </c>
      <c r="M14" s="378">
        <v>0</v>
      </c>
      <c r="N14" s="378">
        <v>0</v>
      </c>
      <c r="P14" s="207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</row>
    <row r="15" spans="1:28" ht="13" customHeight="1">
      <c r="A15" s="236" t="s">
        <v>98</v>
      </c>
      <c r="B15" s="834">
        <f t="shared" si="13"/>
        <v>34361</v>
      </c>
      <c r="C15" s="378">
        <v>0</v>
      </c>
      <c r="D15" s="378">
        <v>0</v>
      </c>
      <c r="E15" s="378">
        <v>0</v>
      </c>
      <c r="F15" s="378">
        <v>0</v>
      </c>
      <c r="G15" s="378">
        <v>0</v>
      </c>
      <c r="H15" s="378">
        <v>0</v>
      </c>
      <c r="I15" s="378">
        <v>12078</v>
      </c>
      <c r="J15" s="378">
        <v>15189</v>
      </c>
      <c r="K15" s="378">
        <v>7094</v>
      </c>
      <c r="L15" s="378">
        <v>0</v>
      </c>
      <c r="M15" s="378">
        <v>0</v>
      </c>
      <c r="N15" s="378">
        <v>0</v>
      </c>
      <c r="P15" s="207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</row>
    <row r="16" spans="1:28" ht="13" customHeight="1">
      <c r="A16" s="236" t="s">
        <v>99</v>
      </c>
      <c r="B16" s="834">
        <f t="shared" si="13"/>
        <v>0</v>
      </c>
      <c r="C16" s="378">
        <v>0</v>
      </c>
      <c r="D16" s="378">
        <v>0</v>
      </c>
      <c r="E16" s="378">
        <v>0</v>
      </c>
      <c r="F16" s="378">
        <v>0</v>
      </c>
      <c r="G16" s="378">
        <v>0</v>
      </c>
      <c r="H16" s="378">
        <v>0</v>
      </c>
      <c r="I16" s="378">
        <v>0</v>
      </c>
      <c r="J16" s="378">
        <v>0</v>
      </c>
      <c r="K16" s="378">
        <v>0</v>
      </c>
      <c r="L16" s="378">
        <v>0</v>
      </c>
      <c r="M16" s="378">
        <v>0</v>
      </c>
      <c r="N16" s="378">
        <v>0</v>
      </c>
    </row>
    <row r="17" spans="1:27" ht="13" customHeight="1">
      <c r="A17" s="234" t="s">
        <v>29</v>
      </c>
      <c r="B17" s="834">
        <f t="shared" si="13"/>
        <v>6224</v>
      </c>
      <c r="C17" s="378">
        <v>0</v>
      </c>
      <c r="D17" s="378">
        <v>0</v>
      </c>
      <c r="E17" s="378">
        <v>0</v>
      </c>
      <c r="F17" s="378">
        <v>1096</v>
      </c>
      <c r="G17" s="378">
        <v>1638</v>
      </c>
      <c r="H17" s="378">
        <v>1678</v>
      </c>
      <c r="I17" s="378">
        <v>1430</v>
      </c>
      <c r="J17" s="378">
        <v>382</v>
      </c>
      <c r="K17" s="378">
        <v>0</v>
      </c>
      <c r="L17" s="378">
        <v>0</v>
      </c>
      <c r="M17" s="378">
        <v>0</v>
      </c>
      <c r="N17" s="378">
        <v>0</v>
      </c>
    </row>
    <row r="18" spans="1:27" ht="13" customHeight="1">
      <c r="A18" s="184" t="s">
        <v>30</v>
      </c>
      <c r="B18" s="834">
        <f t="shared" si="13"/>
        <v>6488</v>
      </c>
      <c r="C18" s="378">
        <v>2248</v>
      </c>
      <c r="D18" s="378">
        <v>2353</v>
      </c>
      <c r="E18" s="378">
        <v>1887</v>
      </c>
      <c r="F18" s="378">
        <v>0</v>
      </c>
      <c r="G18" s="378">
        <v>0</v>
      </c>
      <c r="H18" s="378">
        <v>0</v>
      </c>
      <c r="I18" s="378">
        <v>0</v>
      </c>
      <c r="J18" s="378">
        <v>0</v>
      </c>
      <c r="K18" s="378">
        <v>0</v>
      </c>
      <c r="L18" s="378">
        <v>0</v>
      </c>
      <c r="M18" s="378">
        <v>0</v>
      </c>
      <c r="N18" s="378">
        <v>0</v>
      </c>
    </row>
    <row r="19" spans="1:27" ht="13" customHeight="1">
      <c r="A19" s="184" t="s">
        <v>31</v>
      </c>
      <c r="B19" s="834">
        <f t="shared" si="13"/>
        <v>115395.70000000001</v>
      </c>
      <c r="C19" s="378">
        <v>0</v>
      </c>
      <c r="D19" s="378">
        <v>0</v>
      </c>
      <c r="E19" s="378">
        <v>1340</v>
      </c>
      <c r="F19" s="378">
        <v>17945</v>
      </c>
      <c r="G19" s="378">
        <v>22355</v>
      </c>
      <c r="H19" s="378">
        <v>33190.35</v>
      </c>
      <c r="I19" s="378">
        <v>33190.35</v>
      </c>
      <c r="J19" s="378">
        <v>7375</v>
      </c>
      <c r="K19" s="378">
        <v>0</v>
      </c>
      <c r="L19" s="378">
        <v>0</v>
      </c>
      <c r="M19" s="378">
        <v>0</v>
      </c>
      <c r="N19" s="378">
        <v>0</v>
      </c>
    </row>
    <row r="20" spans="1:27" ht="13" customHeight="1">
      <c r="A20" s="234" t="s">
        <v>32</v>
      </c>
      <c r="B20" s="834">
        <f t="shared" si="13"/>
        <v>0</v>
      </c>
      <c r="C20" s="378">
        <v>0</v>
      </c>
      <c r="D20" s="378">
        <v>0</v>
      </c>
      <c r="E20" s="378">
        <v>0</v>
      </c>
      <c r="F20" s="378">
        <v>0</v>
      </c>
      <c r="G20" s="378">
        <v>0</v>
      </c>
      <c r="H20" s="378">
        <v>0</v>
      </c>
      <c r="I20" s="378">
        <v>0</v>
      </c>
      <c r="J20" s="378">
        <v>0</v>
      </c>
      <c r="K20" s="378">
        <v>0</v>
      </c>
      <c r="L20" s="378">
        <v>0</v>
      </c>
      <c r="M20" s="378">
        <v>0</v>
      </c>
      <c r="N20" s="378">
        <v>0</v>
      </c>
    </row>
    <row r="21" spans="1:27" ht="13" customHeight="1">
      <c r="A21" s="234" t="s">
        <v>33</v>
      </c>
      <c r="B21" s="834">
        <f t="shared" si="13"/>
        <v>98449</v>
      </c>
      <c r="C21" s="378">
        <v>1463</v>
      </c>
      <c r="D21" s="378">
        <v>1514</v>
      </c>
      <c r="E21" s="378">
        <v>2326</v>
      </c>
      <c r="F21" s="378">
        <v>5650</v>
      </c>
      <c r="G21" s="378">
        <v>10202</v>
      </c>
      <c r="H21" s="378">
        <v>18128</v>
      </c>
      <c r="I21" s="378">
        <v>5273</v>
      </c>
      <c r="J21" s="378">
        <v>85</v>
      </c>
      <c r="K21" s="378">
        <v>45948</v>
      </c>
      <c r="L21" s="378">
        <v>5688</v>
      </c>
      <c r="M21" s="378">
        <v>1038</v>
      </c>
      <c r="N21" s="378">
        <v>1134</v>
      </c>
    </row>
    <row r="22" spans="1:27" ht="13" customHeight="1">
      <c r="A22" s="234" t="s">
        <v>34</v>
      </c>
      <c r="B22" s="834">
        <f t="shared" si="13"/>
        <v>386152</v>
      </c>
      <c r="C22" s="378">
        <v>185710</v>
      </c>
      <c r="D22" s="378">
        <v>158553</v>
      </c>
      <c r="E22" s="378">
        <v>41889</v>
      </c>
      <c r="F22" s="378">
        <v>0</v>
      </c>
      <c r="G22" s="378">
        <v>0</v>
      </c>
      <c r="H22" s="378">
        <v>0</v>
      </c>
      <c r="I22" s="378">
        <v>0</v>
      </c>
      <c r="J22" s="378">
        <v>0</v>
      </c>
      <c r="K22" s="378">
        <v>0</v>
      </c>
      <c r="L22" s="378">
        <v>0</v>
      </c>
      <c r="M22" s="378">
        <v>0</v>
      </c>
      <c r="N22" s="378">
        <v>0</v>
      </c>
    </row>
    <row r="23" spans="1:27" ht="13" customHeight="1">
      <c r="A23" s="234" t="s">
        <v>35</v>
      </c>
      <c r="B23" s="834">
        <f t="shared" si="13"/>
        <v>701476</v>
      </c>
      <c r="C23" s="378">
        <v>73569</v>
      </c>
      <c r="D23" s="378">
        <v>410381</v>
      </c>
      <c r="E23" s="378">
        <v>173987</v>
      </c>
      <c r="F23" s="378">
        <v>43539</v>
      </c>
      <c r="G23" s="378">
        <v>0</v>
      </c>
      <c r="H23" s="378">
        <v>0</v>
      </c>
      <c r="I23" s="378">
        <v>0</v>
      </c>
      <c r="J23" s="378">
        <v>0</v>
      </c>
      <c r="K23" s="378">
        <v>0</v>
      </c>
      <c r="L23" s="378">
        <v>0</v>
      </c>
      <c r="M23" s="378">
        <v>0</v>
      </c>
      <c r="N23" s="378">
        <v>0</v>
      </c>
    </row>
    <row r="24" spans="1:27" ht="13" customHeight="1">
      <c r="A24" s="234" t="s">
        <v>36</v>
      </c>
      <c r="B24" s="834">
        <f t="shared" si="13"/>
        <v>146554.5</v>
      </c>
      <c r="C24" s="378">
        <v>0</v>
      </c>
      <c r="D24" s="378">
        <v>128246.7</v>
      </c>
      <c r="E24" s="378">
        <v>15647</v>
      </c>
      <c r="F24" s="378">
        <v>2660.8</v>
      </c>
      <c r="G24" s="378">
        <v>0</v>
      </c>
      <c r="H24" s="378">
        <v>0</v>
      </c>
      <c r="I24" s="378">
        <v>0</v>
      </c>
      <c r="J24" s="378">
        <v>0</v>
      </c>
      <c r="K24" s="378">
        <v>0</v>
      </c>
      <c r="L24" s="378">
        <v>0</v>
      </c>
      <c r="M24" s="378">
        <v>0</v>
      </c>
      <c r="N24" s="378">
        <v>0</v>
      </c>
    </row>
    <row r="25" spans="1:27" ht="13" customHeight="1">
      <c r="A25" s="184" t="s">
        <v>37</v>
      </c>
      <c r="B25" s="834">
        <f t="shared" si="13"/>
        <v>34122</v>
      </c>
      <c r="C25" s="378">
        <v>9060</v>
      </c>
      <c r="D25" s="378">
        <v>8131</v>
      </c>
      <c r="E25" s="378">
        <v>8273</v>
      </c>
      <c r="F25" s="378">
        <v>0</v>
      </c>
      <c r="G25" s="378">
        <v>0</v>
      </c>
      <c r="H25" s="378">
        <v>0</v>
      </c>
      <c r="I25" s="378">
        <v>0</v>
      </c>
      <c r="J25" s="378">
        <v>0</v>
      </c>
      <c r="K25" s="378">
        <v>0</v>
      </c>
      <c r="L25" s="378">
        <v>0</v>
      </c>
      <c r="M25" s="378">
        <v>0</v>
      </c>
      <c r="N25" s="378">
        <v>8658</v>
      </c>
    </row>
    <row r="26" spans="1:27" ht="13" customHeight="1">
      <c r="A26" s="234" t="s">
        <v>38</v>
      </c>
      <c r="B26" s="834">
        <f t="shared" si="13"/>
        <v>2630</v>
      </c>
      <c r="C26" s="378">
        <v>0</v>
      </c>
      <c r="D26" s="378">
        <v>0</v>
      </c>
      <c r="E26" s="378">
        <v>0</v>
      </c>
      <c r="F26" s="378">
        <v>0</v>
      </c>
      <c r="G26" s="378">
        <v>0</v>
      </c>
      <c r="H26" s="378">
        <v>0</v>
      </c>
      <c r="I26" s="378">
        <v>0</v>
      </c>
      <c r="J26" s="378">
        <v>0</v>
      </c>
      <c r="K26" s="378">
        <v>740</v>
      </c>
      <c r="L26" s="378">
        <v>1080</v>
      </c>
      <c r="M26" s="378">
        <v>750</v>
      </c>
      <c r="N26" s="378">
        <v>60</v>
      </c>
    </row>
    <row r="27" spans="1:27" ht="13" customHeight="1">
      <c r="A27" s="234" t="s">
        <v>39</v>
      </c>
      <c r="B27" s="834">
        <f t="shared" si="13"/>
        <v>0</v>
      </c>
      <c r="C27" s="378">
        <v>0</v>
      </c>
      <c r="D27" s="378">
        <v>0</v>
      </c>
      <c r="E27" s="378">
        <v>0</v>
      </c>
      <c r="F27" s="378">
        <v>0</v>
      </c>
      <c r="G27" s="378">
        <v>0</v>
      </c>
      <c r="H27" s="378">
        <v>0</v>
      </c>
      <c r="I27" s="378">
        <v>0</v>
      </c>
      <c r="J27" s="378">
        <v>0</v>
      </c>
      <c r="K27" s="378">
        <v>0</v>
      </c>
      <c r="L27" s="378">
        <v>0</v>
      </c>
      <c r="M27" s="378">
        <v>0</v>
      </c>
      <c r="N27" s="378">
        <v>0</v>
      </c>
    </row>
    <row r="28" spans="1:27" ht="13" customHeight="1">
      <c r="A28" s="234" t="s">
        <v>40</v>
      </c>
      <c r="B28" s="834">
        <f t="shared" si="13"/>
        <v>135385.70000000001</v>
      </c>
      <c r="C28" s="378">
        <v>9541</v>
      </c>
      <c r="D28" s="378">
        <v>8319</v>
      </c>
      <c r="E28" s="378">
        <v>34083.699999999997</v>
      </c>
      <c r="F28" s="378">
        <v>51493</v>
      </c>
      <c r="G28" s="378">
        <v>24962</v>
      </c>
      <c r="H28" s="378">
        <v>112</v>
      </c>
      <c r="I28" s="378">
        <v>44</v>
      </c>
      <c r="J28" s="378">
        <v>0</v>
      </c>
      <c r="K28" s="378">
        <v>360</v>
      </c>
      <c r="L28" s="378">
        <v>3345</v>
      </c>
      <c r="M28" s="378">
        <v>328</v>
      </c>
      <c r="N28" s="378">
        <v>2798</v>
      </c>
    </row>
    <row r="29" spans="1:27" ht="13" customHeight="1">
      <c r="A29" s="184" t="s">
        <v>41</v>
      </c>
      <c r="B29" s="834">
        <f t="shared" si="13"/>
        <v>74081.37</v>
      </c>
      <c r="C29" s="378">
        <v>11652</v>
      </c>
      <c r="D29" s="378">
        <v>29660.800000000003</v>
      </c>
      <c r="E29" s="378">
        <v>15849.57</v>
      </c>
      <c r="F29" s="378">
        <v>9891</v>
      </c>
      <c r="G29" s="378">
        <v>1764</v>
      </c>
      <c r="H29" s="378">
        <v>0</v>
      </c>
      <c r="I29" s="378">
        <v>0</v>
      </c>
      <c r="J29" s="378">
        <v>0</v>
      </c>
      <c r="K29" s="378">
        <v>0</v>
      </c>
      <c r="L29" s="378">
        <v>0</v>
      </c>
      <c r="M29" s="378">
        <v>1397</v>
      </c>
      <c r="N29" s="378">
        <v>3867</v>
      </c>
    </row>
    <row r="30" spans="1:27" ht="13" customHeight="1">
      <c r="A30" s="236" t="s">
        <v>100</v>
      </c>
      <c r="B30" s="834">
        <f t="shared" si="13"/>
        <v>60306.97</v>
      </c>
      <c r="C30" s="378">
        <v>9017</v>
      </c>
      <c r="D30" s="378">
        <v>22690.400000000001</v>
      </c>
      <c r="E30" s="378">
        <v>11680.57</v>
      </c>
      <c r="F30" s="378">
        <v>9891</v>
      </c>
      <c r="G30" s="378">
        <v>1764</v>
      </c>
      <c r="H30" s="378">
        <v>0</v>
      </c>
      <c r="I30" s="378">
        <v>0</v>
      </c>
      <c r="J30" s="378">
        <v>0</v>
      </c>
      <c r="K30" s="378">
        <v>0</v>
      </c>
      <c r="L30" s="378">
        <v>0</v>
      </c>
      <c r="M30" s="378">
        <v>1397</v>
      </c>
      <c r="N30" s="378">
        <v>3867</v>
      </c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</row>
    <row r="31" spans="1:27" ht="13" customHeight="1">
      <c r="A31" s="236" t="s">
        <v>101</v>
      </c>
      <c r="B31" s="834">
        <f t="shared" si="13"/>
        <v>13774.4</v>
      </c>
      <c r="C31" s="378">
        <v>2635</v>
      </c>
      <c r="D31" s="378">
        <v>6970.4</v>
      </c>
      <c r="E31" s="378">
        <v>4169</v>
      </c>
      <c r="F31" s="378">
        <v>0</v>
      </c>
      <c r="G31" s="378">
        <v>0</v>
      </c>
      <c r="H31" s="378">
        <v>0</v>
      </c>
      <c r="I31" s="378">
        <v>0</v>
      </c>
      <c r="J31" s="378">
        <v>0</v>
      </c>
      <c r="K31" s="378">
        <v>0</v>
      </c>
      <c r="L31" s="378">
        <v>0</v>
      </c>
      <c r="M31" s="378">
        <v>0</v>
      </c>
      <c r="N31" s="378">
        <v>0</v>
      </c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</row>
    <row r="32" spans="1:27" ht="13" customHeight="1">
      <c r="A32" s="234" t="s">
        <v>44</v>
      </c>
      <c r="B32" s="834">
        <f t="shared" si="13"/>
        <v>504162</v>
      </c>
      <c r="C32" s="378">
        <v>129775</v>
      </c>
      <c r="D32" s="378">
        <v>35067</v>
      </c>
      <c r="E32" s="378">
        <v>168450</v>
      </c>
      <c r="F32" s="378">
        <v>0</v>
      </c>
      <c r="G32" s="378">
        <v>0</v>
      </c>
      <c r="H32" s="378">
        <v>0</v>
      </c>
      <c r="I32" s="378">
        <v>0</v>
      </c>
      <c r="J32" s="378">
        <v>0</v>
      </c>
      <c r="K32" s="378">
        <v>0</v>
      </c>
      <c r="L32" s="378">
        <v>0</v>
      </c>
      <c r="M32" s="378">
        <v>60970</v>
      </c>
      <c r="N32" s="378">
        <v>109900</v>
      </c>
    </row>
    <row r="33" spans="1:14" ht="13" customHeight="1">
      <c r="A33" s="234" t="s">
        <v>45</v>
      </c>
      <c r="B33" s="834">
        <f t="shared" si="13"/>
        <v>1588280</v>
      </c>
      <c r="C33" s="378">
        <v>0</v>
      </c>
      <c r="D33" s="378">
        <v>695590</v>
      </c>
      <c r="E33" s="378">
        <v>569070</v>
      </c>
      <c r="F33" s="378">
        <v>0</v>
      </c>
      <c r="G33" s="378">
        <v>0</v>
      </c>
      <c r="H33" s="378">
        <v>0</v>
      </c>
      <c r="I33" s="378">
        <v>0</v>
      </c>
      <c r="J33" s="378">
        <v>0</v>
      </c>
      <c r="K33" s="378">
        <v>0</v>
      </c>
      <c r="L33" s="378">
        <v>0</v>
      </c>
      <c r="M33" s="378">
        <v>253580</v>
      </c>
      <c r="N33" s="378">
        <v>70040</v>
      </c>
    </row>
    <row r="34" spans="1:14" ht="13" customHeight="1">
      <c r="A34" s="184" t="s">
        <v>46</v>
      </c>
      <c r="B34" s="833" t="s">
        <v>246</v>
      </c>
      <c r="C34" s="378">
        <f>+'[2]LLA 04-99'!E1451</f>
        <v>0</v>
      </c>
      <c r="D34" s="378">
        <f>+'[2]LLA 04-99'!F1451</f>
        <v>0</v>
      </c>
      <c r="E34" s="378">
        <f>+'[2]LLA 04-99'!G1451</f>
        <v>0</v>
      </c>
      <c r="F34" s="378">
        <f>+'[2]LLA 04-99'!H1451</f>
        <v>0</v>
      </c>
      <c r="G34" s="378">
        <f>+'[2]LLA 04-99'!I1451</f>
        <v>0</v>
      </c>
      <c r="H34" s="378">
        <f>+'[2]LLA 04-99'!J1451</f>
        <v>0</v>
      </c>
      <c r="I34" s="378">
        <f>+'[2]LLA 04-99'!K1451</f>
        <v>0</v>
      </c>
      <c r="J34" s="378">
        <f>+'[2]LLA 04-99'!L1451</f>
        <v>0</v>
      </c>
      <c r="K34" s="378">
        <f>+'[2]LLA 04-99'!M1451</f>
        <v>0</v>
      </c>
      <c r="L34" s="378">
        <f>+'[2]LLA 04-99'!N1451</f>
        <v>0</v>
      </c>
      <c r="M34" s="378">
        <f>+'[2]LLA 04-99'!O1451</f>
        <v>0</v>
      </c>
      <c r="N34" s="378">
        <f>+'[2]LLA 04-99'!P1451</f>
        <v>0</v>
      </c>
    </row>
    <row r="35" spans="1:14" ht="13" customHeight="1">
      <c r="A35" s="184" t="s">
        <v>47</v>
      </c>
      <c r="B35" s="833" t="s">
        <v>246</v>
      </c>
      <c r="C35" s="378">
        <f>+'[2]LLA 04-99'!E1454</f>
        <v>0</v>
      </c>
      <c r="D35" s="378">
        <f>+'[2]LLA 04-99'!F1454</f>
        <v>0</v>
      </c>
      <c r="E35" s="378">
        <f>+'[2]LLA 04-99'!G1454</f>
        <v>0</v>
      </c>
      <c r="F35" s="378">
        <f>+'[2]LLA 04-99'!H1454</f>
        <v>0</v>
      </c>
      <c r="G35" s="378">
        <f>+'[2]LLA 04-99'!I1454</f>
        <v>0</v>
      </c>
      <c r="H35" s="378">
        <f>+'[2]LLA 04-99'!J1454</f>
        <v>0</v>
      </c>
      <c r="I35" s="378">
        <f>+'[2]LLA 04-99'!K1454</f>
        <v>0</v>
      </c>
      <c r="J35" s="378">
        <f>+'[2]LLA 04-99'!L1454</f>
        <v>0</v>
      </c>
      <c r="K35" s="378">
        <f>+'[2]LLA 04-99'!M1454</f>
        <v>0</v>
      </c>
      <c r="L35" s="378">
        <f>+'[2]LLA 04-99'!N1454</f>
        <v>0</v>
      </c>
      <c r="M35" s="378">
        <f>+'[2]LLA 04-99'!O1454</f>
        <v>0</v>
      </c>
      <c r="N35" s="378">
        <f>+'[2]LLA 04-99'!P1454</f>
        <v>0</v>
      </c>
    </row>
    <row r="36" spans="1:14" ht="13" customHeight="1">
      <c r="A36" s="184" t="s">
        <v>48</v>
      </c>
      <c r="B36" s="833" t="s">
        <v>246</v>
      </c>
      <c r="C36" s="378">
        <f>+'[2]LLA 04-99'!E1457</f>
        <v>0</v>
      </c>
      <c r="D36" s="378">
        <f>+'[2]LLA 04-99'!F1457</f>
        <v>0</v>
      </c>
      <c r="E36" s="378">
        <f>+'[2]LLA 04-99'!G1457</f>
        <v>0</v>
      </c>
      <c r="F36" s="378">
        <f>+'[2]LLA 04-99'!H1457</f>
        <v>0</v>
      </c>
      <c r="G36" s="378">
        <f>+'[2]LLA 04-99'!I1457</f>
        <v>0</v>
      </c>
      <c r="H36" s="378">
        <f>+'[2]LLA 04-99'!J1457</f>
        <v>0</v>
      </c>
      <c r="I36" s="378">
        <f>+'[2]LLA 04-99'!K1457</f>
        <v>0</v>
      </c>
      <c r="J36" s="378">
        <f>+'[2]LLA 04-99'!L1457</f>
        <v>0</v>
      </c>
      <c r="K36" s="378">
        <f>+'[2]LLA 04-99'!M1457</f>
        <v>0</v>
      </c>
      <c r="L36" s="378">
        <f>+'[2]LLA 04-99'!N1457</f>
        <v>0</v>
      </c>
      <c r="M36" s="378">
        <f>+'[2]LLA 04-99'!O1457</f>
        <v>0</v>
      </c>
      <c r="N36" s="378">
        <f>+'[2]LLA 04-99'!P1457</f>
        <v>0</v>
      </c>
    </row>
    <row r="37" spans="1:14" ht="13" customHeight="1" thickBot="1">
      <c r="A37" s="237" t="s">
        <v>49</v>
      </c>
      <c r="B37" s="835" t="s">
        <v>246</v>
      </c>
      <c r="C37" s="379">
        <f>+'[2]LLA 04-99'!E1460</f>
        <v>0</v>
      </c>
      <c r="D37" s="379">
        <f>+'[2]LLA 04-99'!F1460</f>
        <v>0</v>
      </c>
      <c r="E37" s="379">
        <f>+'[2]LLA 04-99'!G1460</f>
        <v>0</v>
      </c>
      <c r="F37" s="379">
        <f>+'[2]LLA 04-99'!H1460</f>
        <v>0</v>
      </c>
      <c r="G37" s="379">
        <f>+'[2]LLA 04-99'!I1460</f>
        <v>0</v>
      </c>
      <c r="H37" s="379">
        <f>+'[2]LLA 04-99'!J1460</f>
        <v>0</v>
      </c>
      <c r="I37" s="379">
        <f>+'[2]LLA 04-99'!K1460</f>
        <v>0</v>
      </c>
      <c r="J37" s="379">
        <f>+'[2]LLA 04-99'!L1460</f>
        <v>0</v>
      </c>
      <c r="K37" s="379">
        <f>+'[2]LLA 04-99'!M1460</f>
        <v>0</v>
      </c>
      <c r="L37" s="379">
        <f>+'[2]LLA 04-99'!N1460</f>
        <v>0</v>
      </c>
      <c r="M37" s="379">
        <f>+'[2]LLA 04-99'!O1460</f>
        <v>0</v>
      </c>
      <c r="N37" s="379">
        <f>+'[2]LLA 04-99'!P1460</f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85">
    <tabColor theme="9" tint="0.59999389629810485"/>
  </sheetPr>
  <dimension ref="A4:AA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27" ht="13" customHeight="1">
      <c r="A4" s="367" t="s">
        <v>462</v>
      </c>
      <c r="B4" s="363"/>
    </row>
    <row r="5" spans="1:27" ht="13" customHeight="1">
      <c r="A5" s="371" t="s">
        <v>236</v>
      </c>
      <c r="B5" s="36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27" ht="5" customHeight="1" thickBot="1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</row>
    <row r="7" spans="1:27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27" ht="15" customHeight="1">
      <c r="A8" s="807" t="s">
        <v>90</v>
      </c>
      <c r="B8" s="809">
        <v>7690.2523709422921</v>
      </c>
      <c r="C8" s="810">
        <v>733.28642556799991</v>
      </c>
      <c r="D8" s="810">
        <v>2649.9215485519999</v>
      </c>
      <c r="E8" s="810">
        <v>1861.048400848</v>
      </c>
      <c r="F8" s="810">
        <v>237.26251948845902</v>
      </c>
      <c r="G8" s="810">
        <v>461.32827851353215</v>
      </c>
      <c r="H8" s="810">
        <v>245.6000004</v>
      </c>
      <c r="I8" s="810">
        <v>218.73990480000001</v>
      </c>
      <c r="J8" s="810">
        <v>141.26515096</v>
      </c>
      <c r="K8" s="810">
        <v>159.5349276</v>
      </c>
      <c r="L8" s="810">
        <v>29.850369000000001</v>
      </c>
      <c r="M8" s="810">
        <v>615.68537323550061</v>
      </c>
      <c r="N8" s="810">
        <v>336.72947197680094</v>
      </c>
    </row>
    <row r="9" spans="1:27" ht="13" customHeight="1">
      <c r="A9" s="234" t="s">
        <v>21</v>
      </c>
      <c r="B9" s="830">
        <v>0</v>
      </c>
      <c r="C9" s="388">
        <v>0</v>
      </c>
      <c r="D9" s="388">
        <v>0</v>
      </c>
      <c r="E9" s="388">
        <v>0</v>
      </c>
      <c r="F9" s="388">
        <v>0</v>
      </c>
      <c r="G9" s="388">
        <v>0</v>
      </c>
      <c r="H9" s="388">
        <v>0</v>
      </c>
      <c r="I9" s="388">
        <v>0</v>
      </c>
      <c r="J9" s="388">
        <v>0</v>
      </c>
      <c r="K9" s="388">
        <v>0</v>
      </c>
      <c r="L9" s="388">
        <v>0</v>
      </c>
      <c r="M9" s="388">
        <v>0</v>
      </c>
      <c r="N9" s="388">
        <v>0</v>
      </c>
    </row>
    <row r="10" spans="1:27" ht="13" customHeight="1">
      <c r="A10" s="234" t="s">
        <v>22</v>
      </c>
      <c r="B10" s="830">
        <v>25.458295814292619</v>
      </c>
      <c r="C10" s="388">
        <v>0</v>
      </c>
      <c r="D10" s="388">
        <v>0</v>
      </c>
      <c r="E10" s="388">
        <v>0</v>
      </c>
      <c r="F10" s="388">
        <v>5.385807088458975</v>
      </c>
      <c r="G10" s="388">
        <v>7.1465517135321024</v>
      </c>
      <c r="H10" s="388">
        <v>0</v>
      </c>
      <c r="I10" s="388">
        <v>0</v>
      </c>
      <c r="J10" s="388">
        <v>0</v>
      </c>
      <c r="K10" s="388">
        <v>0</v>
      </c>
      <c r="L10" s="388">
        <v>0</v>
      </c>
      <c r="M10" s="388">
        <v>4.9715142355005915</v>
      </c>
      <c r="N10" s="388">
        <v>7.954422776800949</v>
      </c>
    </row>
    <row r="11" spans="1:27" ht="13" customHeight="1">
      <c r="A11" s="234" t="s">
        <v>23</v>
      </c>
      <c r="B11" s="830">
        <v>0</v>
      </c>
      <c r="C11" s="388">
        <v>0</v>
      </c>
      <c r="D11" s="388">
        <v>0</v>
      </c>
      <c r="E11" s="388">
        <v>0</v>
      </c>
      <c r="F11" s="388">
        <v>0</v>
      </c>
      <c r="G11" s="388">
        <v>0</v>
      </c>
      <c r="H11" s="388">
        <v>0</v>
      </c>
      <c r="I11" s="388">
        <v>0</v>
      </c>
      <c r="J11" s="388">
        <v>0</v>
      </c>
      <c r="K11" s="388">
        <v>0</v>
      </c>
      <c r="L11" s="388">
        <v>0</v>
      </c>
      <c r="M11" s="388">
        <v>0</v>
      </c>
      <c r="N11" s="388">
        <v>0</v>
      </c>
    </row>
    <row r="12" spans="1:27" ht="13" customHeight="1">
      <c r="A12" s="184" t="s">
        <v>24</v>
      </c>
      <c r="B12" s="830">
        <v>751.87728599999991</v>
      </c>
      <c r="C12" s="388">
        <v>2.3693400000000002</v>
      </c>
      <c r="D12" s="388">
        <v>0</v>
      </c>
      <c r="E12" s="388">
        <v>0</v>
      </c>
      <c r="F12" s="388">
        <v>0.86856999999999995</v>
      </c>
      <c r="G12" s="388">
        <v>354.41528</v>
      </c>
      <c r="H12" s="388">
        <v>163.00202999999999</v>
      </c>
      <c r="I12" s="388">
        <v>102.46299999999999</v>
      </c>
      <c r="J12" s="388">
        <v>80.86318</v>
      </c>
      <c r="K12" s="388">
        <v>16.850570000000001</v>
      </c>
      <c r="L12" s="388">
        <v>11.105081</v>
      </c>
      <c r="M12" s="388">
        <v>13.343885000000002</v>
      </c>
      <c r="N12" s="388">
        <v>6.5963500000000002</v>
      </c>
    </row>
    <row r="13" spans="1:27" ht="13" customHeight="1">
      <c r="A13" s="184" t="s">
        <v>25</v>
      </c>
      <c r="B13" s="830">
        <v>262.62377399999997</v>
      </c>
      <c r="C13" s="388">
        <v>15.4634</v>
      </c>
      <c r="D13" s="388">
        <v>8.1247399999999992</v>
      </c>
      <c r="E13" s="388">
        <v>20.947800000000001</v>
      </c>
      <c r="F13" s="388">
        <v>19.6463</v>
      </c>
      <c r="G13" s="388">
        <v>14.6478</v>
      </c>
      <c r="H13" s="388">
        <v>15.6471</v>
      </c>
      <c r="I13" s="388">
        <v>66.506119999999996</v>
      </c>
      <c r="J13" s="388">
        <v>49.846199999999996</v>
      </c>
      <c r="K13" s="388">
        <v>51.794314</v>
      </c>
      <c r="L13" s="388">
        <v>0</v>
      </c>
      <c r="M13" s="388">
        <v>0</v>
      </c>
      <c r="N13" s="388">
        <v>0</v>
      </c>
    </row>
    <row r="14" spans="1:27" ht="13" customHeight="1">
      <c r="A14" s="236" t="s">
        <v>97</v>
      </c>
      <c r="B14" s="830">
        <v>213.78168399999998</v>
      </c>
      <c r="C14" s="388">
        <v>15.4634</v>
      </c>
      <c r="D14" s="388">
        <v>8.1247399999999992</v>
      </c>
      <c r="E14" s="388">
        <v>20.947800000000001</v>
      </c>
      <c r="F14" s="388">
        <v>19.6463</v>
      </c>
      <c r="G14" s="388">
        <v>14.6478</v>
      </c>
      <c r="H14" s="388">
        <v>15.6471</v>
      </c>
      <c r="I14" s="388">
        <v>50.6374</v>
      </c>
      <c r="J14" s="388">
        <v>28.215</v>
      </c>
      <c r="K14" s="388">
        <v>40.452143999999997</v>
      </c>
      <c r="L14" s="388">
        <v>0</v>
      </c>
      <c r="M14" s="388">
        <v>0</v>
      </c>
      <c r="N14" s="388">
        <v>0</v>
      </c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</row>
    <row r="15" spans="1:27" ht="13" customHeight="1">
      <c r="A15" s="236" t="s">
        <v>98</v>
      </c>
      <c r="B15" s="830">
        <v>48.842089999999999</v>
      </c>
      <c r="C15" s="388">
        <v>0</v>
      </c>
      <c r="D15" s="388">
        <v>0</v>
      </c>
      <c r="E15" s="388">
        <v>0</v>
      </c>
      <c r="F15" s="388">
        <v>0</v>
      </c>
      <c r="G15" s="388">
        <v>0</v>
      </c>
      <c r="H15" s="388">
        <v>0</v>
      </c>
      <c r="I15" s="388">
        <v>15.86872</v>
      </c>
      <c r="J15" s="388">
        <v>21.6312</v>
      </c>
      <c r="K15" s="388">
        <v>11.342169999999999</v>
      </c>
      <c r="L15" s="388">
        <v>0</v>
      </c>
      <c r="M15" s="388">
        <v>0</v>
      </c>
      <c r="N15" s="388">
        <v>0</v>
      </c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</row>
    <row r="16" spans="1:27" ht="13" customHeight="1">
      <c r="A16" s="236" t="s">
        <v>99</v>
      </c>
      <c r="B16" s="831">
        <v>0</v>
      </c>
      <c r="C16" s="388">
        <v>0</v>
      </c>
      <c r="D16" s="388">
        <v>0</v>
      </c>
      <c r="E16" s="388">
        <v>0</v>
      </c>
      <c r="F16" s="388">
        <v>0</v>
      </c>
      <c r="G16" s="388">
        <v>0</v>
      </c>
      <c r="H16" s="388">
        <v>0</v>
      </c>
      <c r="I16" s="388">
        <v>0</v>
      </c>
      <c r="J16" s="388">
        <v>0</v>
      </c>
      <c r="K16" s="388">
        <v>0</v>
      </c>
      <c r="L16" s="388">
        <v>0</v>
      </c>
      <c r="M16" s="388">
        <v>0</v>
      </c>
      <c r="N16" s="388">
        <v>0</v>
      </c>
    </row>
    <row r="17" spans="1:27" ht="13" customHeight="1">
      <c r="A17" s="234" t="s">
        <v>29</v>
      </c>
      <c r="B17" s="830">
        <v>3.9077640000000002</v>
      </c>
      <c r="C17" s="388">
        <v>0</v>
      </c>
      <c r="D17" s="388">
        <v>0</v>
      </c>
      <c r="E17" s="388">
        <v>0</v>
      </c>
      <c r="F17" s="388">
        <v>0.69219360000000019</v>
      </c>
      <c r="G17" s="388">
        <v>1.0264968000000001</v>
      </c>
      <c r="H17" s="388">
        <v>1.0532591999999998</v>
      </c>
      <c r="I17" s="388">
        <v>0.89631360000000015</v>
      </c>
      <c r="J17" s="388">
        <v>0.23950080000000004</v>
      </c>
      <c r="K17" s="388">
        <v>0</v>
      </c>
      <c r="L17" s="388">
        <v>0</v>
      </c>
      <c r="M17" s="388">
        <v>0</v>
      </c>
      <c r="N17" s="388">
        <v>0</v>
      </c>
    </row>
    <row r="18" spans="1:27" ht="13" customHeight="1">
      <c r="A18" s="184" t="s">
        <v>30</v>
      </c>
      <c r="B18" s="830">
        <v>9.4506829999999997</v>
      </c>
      <c r="C18" s="388">
        <v>3.012</v>
      </c>
      <c r="D18" s="388">
        <v>3.4641829999999998</v>
      </c>
      <c r="E18" s="388">
        <v>2.9744999999999999</v>
      </c>
      <c r="F18" s="388">
        <v>0</v>
      </c>
      <c r="G18" s="388">
        <v>0</v>
      </c>
      <c r="H18" s="388">
        <v>0</v>
      </c>
      <c r="I18" s="388">
        <v>0</v>
      </c>
      <c r="J18" s="388">
        <v>0</v>
      </c>
      <c r="K18" s="388">
        <v>0</v>
      </c>
      <c r="L18" s="388">
        <v>0</v>
      </c>
      <c r="M18" s="388">
        <v>0</v>
      </c>
      <c r="N18" s="388">
        <v>0</v>
      </c>
    </row>
    <row r="19" spans="1:27" ht="13" customHeight="1">
      <c r="A19" s="184" t="s">
        <v>31</v>
      </c>
      <c r="B19" s="830">
        <v>145.58913432</v>
      </c>
      <c r="C19" s="388">
        <v>0</v>
      </c>
      <c r="D19" s="388">
        <v>0</v>
      </c>
      <c r="E19" s="388">
        <v>1.7586979199999999</v>
      </c>
      <c r="F19" s="388">
        <v>22.851233999999998</v>
      </c>
      <c r="G19" s="388">
        <v>28.0723968</v>
      </c>
      <c r="H19" s="388">
        <v>41.365598400000003</v>
      </c>
      <c r="I19" s="388">
        <v>41.365598400000003</v>
      </c>
      <c r="J19" s="388">
        <v>10.175608799999999</v>
      </c>
      <c r="K19" s="388">
        <v>0</v>
      </c>
      <c r="L19" s="388">
        <v>0</v>
      </c>
      <c r="M19" s="388">
        <v>0</v>
      </c>
      <c r="N19" s="388">
        <v>0</v>
      </c>
    </row>
    <row r="20" spans="1:27" ht="13" customHeight="1">
      <c r="A20" s="234" t="s">
        <v>32</v>
      </c>
      <c r="B20" s="831">
        <v>0</v>
      </c>
      <c r="C20" s="388">
        <v>0</v>
      </c>
      <c r="D20" s="388">
        <v>0</v>
      </c>
      <c r="E20" s="388">
        <v>0</v>
      </c>
      <c r="F20" s="388">
        <v>0</v>
      </c>
      <c r="G20" s="388">
        <v>0</v>
      </c>
      <c r="H20" s="388">
        <v>0</v>
      </c>
      <c r="I20" s="388">
        <v>0</v>
      </c>
      <c r="J20" s="388">
        <v>0</v>
      </c>
      <c r="K20" s="388">
        <v>0</v>
      </c>
      <c r="L20" s="388">
        <v>0</v>
      </c>
      <c r="M20" s="388">
        <v>0</v>
      </c>
      <c r="N20" s="388">
        <v>0</v>
      </c>
    </row>
    <row r="21" spans="1:27" ht="13" customHeight="1">
      <c r="A21" s="234" t="s">
        <v>33</v>
      </c>
      <c r="B21" s="830">
        <v>167.55294216000001</v>
      </c>
      <c r="C21" s="388">
        <v>2.5233767999999999</v>
      </c>
      <c r="D21" s="388">
        <v>2.5750871999999996</v>
      </c>
      <c r="E21" s="388">
        <v>3.3058368000000002</v>
      </c>
      <c r="F21" s="388">
        <v>7.4431224000000009</v>
      </c>
      <c r="G21" s="388">
        <v>15.303103200000004</v>
      </c>
      <c r="H21" s="388">
        <v>24.187312800000004</v>
      </c>
      <c r="I21" s="388">
        <v>7.4494728000000006</v>
      </c>
      <c r="J21" s="388">
        <v>0.14066136000000001</v>
      </c>
      <c r="K21" s="388">
        <v>89.355953600000007</v>
      </c>
      <c r="L21" s="388">
        <v>12.546507999999999</v>
      </c>
      <c r="M21" s="388">
        <v>1.3630679999999999</v>
      </c>
      <c r="N21" s="388">
        <v>1.3594392</v>
      </c>
    </row>
    <row r="22" spans="1:27" ht="13" customHeight="1">
      <c r="A22" s="234" t="s">
        <v>34</v>
      </c>
      <c r="B22" s="830">
        <v>685.835570448</v>
      </c>
      <c r="C22" s="388">
        <v>355.02404716799998</v>
      </c>
      <c r="D22" s="388">
        <v>262.53384595200009</v>
      </c>
      <c r="E22" s="388">
        <v>68.277677327999996</v>
      </c>
      <c r="F22" s="388">
        <v>0</v>
      </c>
      <c r="G22" s="388">
        <v>0</v>
      </c>
      <c r="H22" s="388">
        <v>0</v>
      </c>
      <c r="I22" s="388">
        <v>0</v>
      </c>
      <c r="J22" s="388">
        <v>0</v>
      </c>
      <c r="K22" s="388">
        <v>0</v>
      </c>
      <c r="L22" s="388">
        <v>0</v>
      </c>
      <c r="M22" s="388">
        <v>0</v>
      </c>
      <c r="N22" s="388">
        <v>0</v>
      </c>
    </row>
    <row r="23" spans="1:27" ht="13" customHeight="1">
      <c r="A23" s="234" t="s">
        <v>35</v>
      </c>
      <c r="B23" s="830">
        <v>1214.3434744000001</v>
      </c>
      <c r="C23" s="388">
        <v>105.92739359999999</v>
      </c>
      <c r="D23" s="388">
        <v>701.35483360000001</v>
      </c>
      <c r="E23" s="388">
        <v>326.95710480000002</v>
      </c>
      <c r="F23" s="388">
        <v>80.104142400000001</v>
      </c>
      <c r="G23" s="388">
        <v>0</v>
      </c>
      <c r="H23" s="388">
        <v>0</v>
      </c>
      <c r="I23" s="388">
        <v>0</v>
      </c>
      <c r="J23" s="388">
        <v>0</v>
      </c>
      <c r="K23" s="388">
        <v>0</v>
      </c>
      <c r="L23" s="388">
        <v>0</v>
      </c>
      <c r="M23" s="388">
        <v>0</v>
      </c>
      <c r="N23" s="388">
        <v>0</v>
      </c>
    </row>
    <row r="24" spans="1:27" ht="13" customHeight="1">
      <c r="A24" s="234" t="s">
        <v>36</v>
      </c>
      <c r="B24" s="830">
        <v>228.60188000000002</v>
      </c>
      <c r="C24" s="388">
        <v>0</v>
      </c>
      <c r="D24" s="388">
        <v>199.45140000000001</v>
      </c>
      <c r="E24" s="388">
        <v>24.471</v>
      </c>
      <c r="F24" s="388">
        <v>4.6794799999999999</v>
      </c>
      <c r="G24" s="388">
        <v>0</v>
      </c>
      <c r="H24" s="388">
        <v>0</v>
      </c>
      <c r="I24" s="388">
        <v>0</v>
      </c>
      <c r="J24" s="388">
        <v>0</v>
      </c>
      <c r="K24" s="388">
        <v>0</v>
      </c>
      <c r="L24" s="388">
        <v>0</v>
      </c>
      <c r="M24" s="388">
        <v>0</v>
      </c>
      <c r="N24" s="388">
        <v>0</v>
      </c>
    </row>
    <row r="25" spans="1:27" ht="13" customHeight="1">
      <c r="A25" s="184" t="s">
        <v>37</v>
      </c>
      <c r="B25" s="830">
        <v>51.620620000000002</v>
      </c>
      <c r="C25" s="388">
        <v>13.852799999999998</v>
      </c>
      <c r="D25" s="388">
        <v>12.174670000000001</v>
      </c>
      <c r="E25" s="388">
        <v>12.31554</v>
      </c>
      <c r="F25" s="388">
        <v>0</v>
      </c>
      <c r="G25" s="388">
        <v>0</v>
      </c>
      <c r="H25" s="388">
        <v>0</v>
      </c>
      <c r="I25" s="388">
        <v>0</v>
      </c>
      <c r="J25" s="388">
        <v>0</v>
      </c>
      <c r="K25" s="388">
        <v>0</v>
      </c>
      <c r="L25" s="388">
        <v>0</v>
      </c>
      <c r="M25" s="388">
        <v>0</v>
      </c>
      <c r="N25" s="388">
        <v>13.277609999999999</v>
      </c>
    </row>
    <row r="26" spans="1:27" ht="13" customHeight="1">
      <c r="A26" s="234" t="s">
        <v>38</v>
      </c>
      <c r="B26" s="830">
        <v>3.7462300000000002</v>
      </c>
      <c r="C26" s="388">
        <v>0</v>
      </c>
      <c r="D26" s="388">
        <v>0</v>
      </c>
      <c r="E26" s="388">
        <v>0</v>
      </c>
      <c r="F26" s="388">
        <v>0</v>
      </c>
      <c r="G26" s="388">
        <v>0</v>
      </c>
      <c r="H26" s="388">
        <v>0</v>
      </c>
      <c r="I26" s="388">
        <v>0</v>
      </c>
      <c r="J26" s="388">
        <v>0</v>
      </c>
      <c r="K26" s="388">
        <v>1.0071399999999999</v>
      </c>
      <c r="L26" s="388">
        <v>1.3810800000000001</v>
      </c>
      <c r="M26" s="388">
        <v>1.2763500000000001</v>
      </c>
      <c r="N26" s="388">
        <v>8.1659999999999996E-2</v>
      </c>
    </row>
    <row r="27" spans="1:27" ht="13" customHeight="1">
      <c r="A27" s="234" t="s">
        <v>39</v>
      </c>
      <c r="B27" s="831">
        <v>0</v>
      </c>
      <c r="C27" s="388">
        <v>0</v>
      </c>
      <c r="D27" s="388">
        <v>0</v>
      </c>
      <c r="E27" s="388">
        <v>0</v>
      </c>
      <c r="F27" s="388">
        <v>0</v>
      </c>
      <c r="G27" s="388">
        <v>0</v>
      </c>
      <c r="H27" s="388">
        <v>0</v>
      </c>
      <c r="I27" s="388">
        <v>0</v>
      </c>
      <c r="J27" s="388">
        <v>0</v>
      </c>
      <c r="K27" s="388">
        <v>0</v>
      </c>
      <c r="L27" s="388">
        <v>0</v>
      </c>
      <c r="M27" s="388">
        <v>0</v>
      </c>
      <c r="N27" s="388">
        <v>0</v>
      </c>
    </row>
    <row r="28" spans="1:27" ht="13" customHeight="1">
      <c r="A28" s="234" t="s">
        <v>40</v>
      </c>
      <c r="B28" s="830">
        <v>197.507958</v>
      </c>
      <c r="C28" s="388">
        <v>10.755000000000001</v>
      </c>
      <c r="D28" s="388">
        <v>9.7271999999999998</v>
      </c>
      <c r="E28" s="388">
        <v>51.927750000000003</v>
      </c>
      <c r="F28" s="388">
        <v>77.244749999999996</v>
      </c>
      <c r="G28" s="388">
        <v>37.870650000000005</v>
      </c>
      <c r="H28" s="388">
        <v>0.34470000000000001</v>
      </c>
      <c r="I28" s="388">
        <v>5.9400000000000001E-2</v>
      </c>
      <c r="J28" s="388">
        <v>0</v>
      </c>
      <c r="K28" s="388">
        <v>0.52695000000000003</v>
      </c>
      <c r="L28" s="388">
        <v>4.8176999999999994</v>
      </c>
      <c r="M28" s="388">
        <v>0.49764799999999998</v>
      </c>
      <c r="N28" s="388">
        <v>3.7362099999999998</v>
      </c>
    </row>
    <row r="29" spans="1:27" ht="13" customHeight="1">
      <c r="A29" s="184" t="s">
        <v>41</v>
      </c>
      <c r="B29" s="830">
        <v>132.84943800000002</v>
      </c>
      <c r="C29" s="388">
        <v>21.3047</v>
      </c>
      <c r="D29" s="388">
        <v>53.782304000000003</v>
      </c>
      <c r="E29" s="388">
        <v>27.407674</v>
      </c>
      <c r="F29" s="388">
        <v>18.346920000000001</v>
      </c>
      <c r="G29" s="388">
        <v>2.8460000000000001</v>
      </c>
      <c r="H29" s="388">
        <v>0</v>
      </c>
      <c r="I29" s="388">
        <v>0</v>
      </c>
      <c r="J29" s="388">
        <v>0</v>
      </c>
      <c r="K29" s="388">
        <v>0</v>
      </c>
      <c r="L29" s="388">
        <v>0</v>
      </c>
      <c r="M29" s="388">
        <v>2.2678400000000001</v>
      </c>
      <c r="N29" s="388">
        <v>6.8940000000000001</v>
      </c>
    </row>
    <row r="30" spans="1:27" ht="13" customHeight="1">
      <c r="A30" s="236" t="s">
        <v>100</v>
      </c>
      <c r="B30" s="830">
        <v>109.33570000000002</v>
      </c>
      <c r="C30" s="388">
        <v>16.645800000000001</v>
      </c>
      <c r="D30" s="388">
        <v>41.908740000000002</v>
      </c>
      <c r="E30" s="388">
        <v>20.426400000000001</v>
      </c>
      <c r="F30" s="388">
        <v>18.346920000000001</v>
      </c>
      <c r="G30" s="388">
        <v>2.8460000000000001</v>
      </c>
      <c r="H30" s="388">
        <v>0</v>
      </c>
      <c r="I30" s="388">
        <v>0</v>
      </c>
      <c r="J30" s="388">
        <v>0</v>
      </c>
      <c r="K30" s="388">
        <v>0</v>
      </c>
      <c r="L30" s="388">
        <v>0</v>
      </c>
      <c r="M30" s="388">
        <v>2.2678400000000001</v>
      </c>
      <c r="N30" s="388">
        <v>6.8940000000000001</v>
      </c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</row>
    <row r="31" spans="1:27" ht="13" customHeight="1">
      <c r="A31" s="236" t="s">
        <v>101</v>
      </c>
      <c r="B31" s="830">
        <v>23.513738</v>
      </c>
      <c r="C31" s="388">
        <v>4.6589</v>
      </c>
      <c r="D31" s="388">
        <v>11.873564</v>
      </c>
      <c r="E31" s="388">
        <v>6.981274</v>
      </c>
      <c r="F31" s="388">
        <v>0</v>
      </c>
      <c r="G31" s="388">
        <v>0</v>
      </c>
      <c r="H31" s="388">
        <v>0</v>
      </c>
      <c r="I31" s="388">
        <v>0</v>
      </c>
      <c r="J31" s="388">
        <v>0</v>
      </c>
      <c r="K31" s="388">
        <v>0</v>
      </c>
      <c r="L31" s="388">
        <v>0</v>
      </c>
      <c r="M31" s="388">
        <v>0</v>
      </c>
      <c r="N31" s="388">
        <v>0</v>
      </c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</row>
    <row r="32" spans="1:27" ht="13" customHeight="1">
      <c r="A32" s="234" t="s">
        <v>44</v>
      </c>
      <c r="B32" s="830">
        <v>744.24362079999992</v>
      </c>
      <c r="C32" s="388">
        <v>203.05436800000001</v>
      </c>
      <c r="D32" s="388">
        <v>47.726884800000001</v>
      </c>
      <c r="E32" s="388">
        <v>228.25152</v>
      </c>
      <c r="F32" s="388">
        <v>0</v>
      </c>
      <c r="G32" s="388">
        <v>0</v>
      </c>
      <c r="H32" s="388">
        <v>0</v>
      </c>
      <c r="I32" s="388">
        <v>0</v>
      </c>
      <c r="J32" s="388">
        <v>0</v>
      </c>
      <c r="K32" s="388">
        <v>0</v>
      </c>
      <c r="L32" s="388">
        <v>0</v>
      </c>
      <c r="M32" s="388">
        <v>102.005568</v>
      </c>
      <c r="N32" s="388">
        <v>163.20527999999996</v>
      </c>
    </row>
    <row r="33" spans="1:14" ht="13" customHeight="1">
      <c r="A33" s="234" t="s">
        <v>45</v>
      </c>
      <c r="B33" s="830">
        <v>3065.0436999999993</v>
      </c>
      <c r="C33" s="388">
        <v>0</v>
      </c>
      <c r="D33" s="388">
        <v>1349.0063999999998</v>
      </c>
      <c r="E33" s="388">
        <v>1092.4532999999999</v>
      </c>
      <c r="F33" s="388">
        <v>0</v>
      </c>
      <c r="G33" s="388">
        <v>0</v>
      </c>
      <c r="H33" s="388">
        <v>0</v>
      </c>
      <c r="I33" s="388">
        <v>0</v>
      </c>
      <c r="J33" s="388">
        <v>0</v>
      </c>
      <c r="K33" s="388">
        <v>0</v>
      </c>
      <c r="L33" s="388">
        <v>0</v>
      </c>
      <c r="M33" s="388">
        <v>489.95949999999999</v>
      </c>
      <c r="N33" s="388">
        <v>133.62450000000001</v>
      </c>
    </row>
    <row r="34" spans="1:14" ht="13" customHeight="1">
      <c r="A34" s="184" t="s">
        <v>46</v>
      </c>
      <c r="B34" s="831">
        <v>0</v>
      </c>
      <c r="C34" s="388">
        <v>0</v>
      </c>
      <c r="D34" s="388">
        <v>0</v>
      </c>
      <c r="E34" s="388">
        <v>0</v>
      </c>
      <c r="F34" s="388">
        <v>0</v>
      </c>
      <c r="G34" s="388">
        <v>0</v>
      </c>
      <c r="H34" s="388">
        <v>0</v>
      </c>
      <c r="I34" s="388">
        <v>0</v>
      </c>
      <c r="J34" s="388">
        <v>0</v>
      </c>
      <c r="K34" s="388">
        <v>0</v>
      </c>
      <c r="L34" s="388">
        <v>0</v>
      </c>
      <c r="M34" s="388">
        <v>0</v>
      </c>
      <c r="N34" s="388">
        <v>0</v>
      </c>
    </row>
    <row r="35" spans="1:14" ht="13" customHeight="1">
      <c r="A35" s="184" t="s">
        <v>47</v>
      </c>
      <c r="B35" s="831">
        <v>0</v>
      </c>
      <c r="C35" s="388">
        <v>0</v>
      </c>
      <c r="D35" s="388">
        <v>0</v>
      </c>
      <c r="E35" s="388">
        <v>0</v>
      </c>
      <c r="F35" s="388">
        <v>0</v>
      </c>
      <c r="G35" s="388">
        <v>0</v>
      </c>
      <c r="H35" s="388">
        <v>0</v>
      </c>
      <c r="I35" s="388">
        <v>0</v>
      </c>
      <c r="J35" s="388">
        <v>0</v>
      </c>
      <c r="K35" s="388">
        <v>0</v>
      </c>
      <c r="L35" s="388">
        <v>0</v>
      </c>
      <c r="M35" s="388">
        <v>0</v>
      </c>
      <c r="N35" s="388">
        <v>0</v>
      </c>
    </row>
    <row r="36" spans="1:14" ht="13" customHeight="1">
      <c r="A36" s="184" t="s">
        <v>48</v>
      </c>
      <c r="B36" s="831">
        <v>0</v>
      </c>
      <c r="C36" s="388">
        <v>0</v>
      </c>
      <c r="D36" s="388">
        <v>0</v>
      </c>
      <c r="E36" s="388">
        <v>0</v>
      </c>
      <c r="F36" s="388">
        <v>0</v>
      </c>
      <c r="G36" s="388">
        <v>0</v>
      </c>
      <c r="H36" s="388">
        <v>0</v>
      </c>
      <c r="I36" s="388">
        <v>0</v>
      </c>
      <c r="J36" s="388">
        <v>0</v>
      </c>
      <c r="K36" s="388">
        <v>0</v>
      </c>
      <c r="L36" s="388">
        <v>0</v>
      </c>
      <c r="M36" s="388">
        <v>0</v>
      </c>
      <c r="N36" s="388">
        <v>0</v>
      </c>
    </row>
    <row r="37" spans="1:14" ht="13" customHeight="1" thickBot="1">
      <c r="A37" s="237" t="s">
        <v>49</v>
      </c>
      <c r="B37" s="832">
        <v>0</v>
      </c>
      <c r="C37" s="389">
        <v>0</v>
      </c>
      <c r="D37" s="389">
        <v>0</v>
      </c>
      <c r="E37" s="389">
        <v>0</v>
      </c>
      <c r="F37" s="389">
        <v>0</v>
      </c>
      <c r="G37" s="389">
        <v>0</v>
      </c>
      <c r="H37" s="389">
        <v>0</v>
      </c>
      <c r="I37" s="389">
        <v>0</v>
      </c>
      <c r="J37" s="389">
        <v>0</v>
      </c>
      <c r="K37" s="389">
        <v>0</v>
      </c>
      <c r="L37" s="389">
        <v>0</v>
      </c>
      <c r="M37" s="389">
        <v>0</v>
      </c>
      <c r="N37" s="389">
        <v>0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  <c r="J38" s="207"/>
      <c r="K38" s="207"/>
      <c r="L38" s="207"/>
      <c r="M38" s="207"/>
      <c r="N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  <c r="J39" s="207"/>
      <c r="K39" s="207"/>
      <c r="L39" s="207"/>
      <c r="M39" s="207"/>
      <c r="N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  <c r="J40" s="207"/>
      <c r="K40" s="207"/>
      <c r="L40" s="207"/>
      <c r="M40" s="207"/>
      <c r="N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86">
    <tabColor theme="9" tint="0.59999389629810485"/>
  </sheetPr>
  <dimension ref="A4:N48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59765625" style="180" customWidth="1"/>
    <col min="2" max="2" width="9.19921875" style="180" customWidth="1"/>
    <col min="3" max="14" width="9" style="180" customWidth="1"/>
    <col min="15" max="16384" width="7" style="180"/>
  </cols>
  <sheetData>
    <row r="4" spans="1:14" ht="13" customHeight="1">
      <c r="A4" s="367" t="s">
        <v>463</v>
      </c>
      <c r="B4" s="363"/>
    </row>
    <row r="5" spans="1:14" ht="13" customHeight="1">
      <c r="A5" s="370" t="s">
        <v>590</v>
      </c>
      <c r="B5" s="363"/>
    </row>
    <row r="6" spans="1:14" ht="5" customHeight="1" thickBot="1"/>
    <row r="7" spans="1:14" ht="15" customHeight="1">
      <c r="A7" s="797" t="s">
        <v>18</v>
      </c>
      <c r="B7" s="798" t="s">
        <v>106</v>
      </c>
      <c r="C7" s="797" t="s">
        <v>55</v>
      </c>
      <c r="D7" s="797" t="s">
        <v>56</v>
      </c>
      <c r="E7" s="797" t="s">
        <v>57</v>
      </c>
      <c r="F7" s="797" t="s">
        <v>58</v>
      </c>
      <c r="G7" s="797" t="s">
        <v>59</v>
      </c>
      <c r="H7" s="797" t="s">
        <v>60</v>
      </c>
      <c r="I7" s="797" t="s">
        <v>61</v>
      </c>
      <c r="J7" s="797" t="s">
        <v>62</v>
      </c>
      <c r="K7" s="797" t="s">
        <v>63</v>
      </c>
      <c r="L7" s="797" t="s">
        <v>64</v>
      </c>
      <c r="M7" s="797" t="s">
        <v>65</v>
      </c>
      <c r="N7" s="797" t="s">
        <v>66</v>
      </c>
    </row>
    <row r="8" spans="1:14" ht="15" customHeight="1">
      <c r="A8" s="807" t="s">
        <v>90</v>
      </c>
      <c r="B8" s="808">
        <f>'C-84'!B8/'C-83'!B8*1000</f>
        <v>1.8150223813809199</v>
      </c>
      <c r="C8" s="808">
        <f>'C-84'!C8/'C-83'!C8*1000</f>
        <v>1.687294607984942</v>
      </c>
      <c r="D8" s="808">
        <f>'C-84'!D8/'C-83'!D8*1000</f>
        <v>1.7869103315012351</v>
      </c>
      <c r="E8" s="808">
        <f>'C-84'!E8/'C-83'!E8*1000</f>
        <v>1.780409608164423</v>
      </c>
      <c r="F8" s="808">
        <f>'C-84'!F8/'C-83'!F8*1000</f>
        <v>1.6041418107453169</v>
      </c>
      <c r="G8" s="808">
        <f>'C-84'!G8/'C-83'!G8*1000</f>
        <v>2.3509521384736112</v>
      </c>
      <c r="H8" s="808">
        <f>'C-84'!H8/'C-83'!H8*1000</f>
        <v>2.1057243413073925</v>
      </c>
      <c r="I8" s="808">
        <f>'C-84'!I8/'C-83'!I8*1000</f>
        <v>1.9153092572591386</v>
      </c>
      <c r="J8" s="808">
        <f>'C-84'!J8/'C-83'!J8*1000</f>
        <v>2.1115478887308949</v>
      </c>
      <c r="K8" s="808">
        <f>'C-84'!K8/'C-83'!K8*1000</f>
        <v>1.9382440267771448</v>
      </c>
      <c r="L8" s="808">
        <f>'C-84'!L8/'C-83'!L8*1000</f>
        <v>2.1533955417688642</v>
      </c>
      <c r="M8" s="808">
        <f>'C-84'!M8/'C-83'!M8*1000</f>
        <v>1.8907455777720814</v>
      </c>
      <c r="N8" s="808">
        <f>'C-84'!N8/'C-83'!N8*1000</f>
        <v>1.5998701590075732</v>
      </c>
    </row>
    <row r="9" spans="1:14" ht="13" customHeight="1">
      <c r="A9" s="234" t="s">
        <v>21</v>
      </c>
      <c r="B9" s="828" t="s">
        <v>75</v>
      </c>
      <c r="C9" s="380" t="s">
        <v>75</v>
      </c>
      <c r="D9" s="380" t="s">
        <v>75</v>
      </c>
      <c r="E9" s="380" t="s">
        <v>75</v>
      </c>
      <c r="F9" s="380" t="s">
        <v>75</v>
      </c>
      <c r="G9" s="380" t="s">
        <v>75</v>
      </c>
      <c r="H9" s="380" t="s">
        <v>75</v>
      </c>
      <c r="I9" s="380" t="s">
        <v>75</v>
      </c>
      <c r="J9" s="380" t="s">
        <v>75</v>
      </c>
      <c r="K9" s="380" t="s">
        <v>75</v>
      </c>
      <c r="L9" s="380" t="s">
        <v>75</v>
      </c>
      <c r="M9" s="380" t="s">
        <v>75</v>
      </c>
      <c r="N9" s="380" t="s">
        <v>75</v>
      </c>
    </row>
    <row r="10" spans="1:14" ht="13" customHeight="1">
      <c r="A10" s="234" t="s">
        <v>22</v>
      </c>
      <c r="B10" s="828">
        <f>'C-84'!B10/'C-83'!B10*1000</f>
        <v>1.0615584944663756</v>
      </c>
      <c r="C10" s="380" t="s">
        <v>75</v>
      </c>
      <c r="D10" s="380" t="s">
        <v>75</v>
      </c>
      <c r="E10" s="380" t="s">
        <v>75</v>
      </c>
      <c r="F10" s="380">
        <f>'C-84'!F10/'C-83'!F10*1000</f>
        <v>1.4792109553581365</v>
      </c>
      <c r="G10" s="380">
        <f>'C-84'!G10/'C-83'!G10*1000</f>
        <v>1.2986646762733243</v>
      </c>
      <c r="H10" s="380" t="s">
        <v>75</v>
      </c>
      <c r="I10" s="380" t="s">
        <v>75</v>
      </c>
      <c r="J10" s="380" t="s">
        <v>75</v>
      </c>
      <c r="K10" s="380" t="s">
        <v>75</v>
      </c>
      <c r="L10" s="380" t="s">
        <v>75</v>
      </c>
      <c r="M10" s="380">
        <f>'C-84'!M10/'C-83'!M10*1000</f>
        <v>1.5797630236735276</v>
      </c>
      <c r="N10" s="380">
        <f>'C-84'!N10/'C-83'!N10*1000</f>
        <v>0.68038857042177303</v>
      </c>
    </row>
    <row r="11" spans="1:14" ht="13" customHeight="1">
      <c r="A11" s="234" t="s">
        <v>23</v>
      </c>
      <c r="B11" s="828" t="s">
        <v>75</v>
      </c>
      <c r="C11" s="380" t="s">
        <v>75</v>
      </c>
      <c r="D11" s="380" t="s">
        <v>75</v>
      </c>
      <c r="E11" s="380" t="s">
        <v>75</v>
      </c>
      <c r="F11" s="380" t="s">
        <v>75</v>
      </c>
      <c r="G11" s="380" t="s">
        <v>75</v>
      </c>
      <c r="H11" s="380" t="s">
        <v>75</v>
      </c>
      <c r="I11" s="380" t="s">
        <v>75</v>
      </c>
      <c r="J11" s="380" t="s">
        <v>75</v>
      </c>
      <c r="K11" s="380" t="s">
        <v>75</v>
      </c>
      <c r="L11" s="380" t="s">
        <v>75</v>
      </c>
      <c r="M11" s="380" t="s">
        <v>75</v>
      </c>
      <c r="N11" s="380" t="s">
        <v>75</v>
      </c>
    </row>
    <row r="12" spans="1:14" ht="13" customHeight="1">
      <c r="A12" s="184" t="s">
        <v>24</v>
      </c>
      <c r="B12" s="828">
        <f>'C-84'!B12/'C-83'!B12*1000</f>
        <v>2.9570151532432183</v>
      </c>
      <c r="C12" s="380">
        <f>'C-84'!C12/'C-83'!C12*1000</f>
        <v>2.2458199052132701</v>
      </c>
      <c r="D12" s="380" t="s">
        <v>75</v>
      </c>
      <c r="E12" s="380" t="s">
        <v>75</v>
      </c>
      <c r="F12" s="380">
        <f>'C-84'!F12/'C-83'!F12*1000</f>
        <v>2.7838782051282047</v>
      </c>
      <c r="G12" s="380">
        <f>'C-84'!G12/'C-83'!G12*1000</f>
        <v>2.9640323821630483</v>
      </c>
      <c r="H12" s="380">
        <f>'C-84'!H12/'C-83'!H12*1000</f>
        <v>2.9536844489544447</v>
      </c>
      <c r="I12" s="380">
        <f>'C-84'!I12/'C-83'!I12*1000</f>
        <v>2.974943383078799</v>
      </c>
      <c r="J12" s="380">
        <f>'C-84'!J12/'C-83'!J12*1000</f>
        <v>2.9490583515681981</v>
      </c>
      <c r="K12" s="380">
        <f>'C-84'!K12/'C-83'!K12*1000</f>
        <v>2.911797131501642</v>
      </c>
      <c r="L12" s="380">
        <f>'C-84'!L12/'C-83'!L12*1000</f>
        <v>2.9621448386236331</v>
      </c>
      <c r="M12" s="380">
        <f>'C-84'!M12/'C-83'!M12*1000</f>
        <v>3.0182956344718397</v>
      </c>
      <c r="N12" s="380">
        <f>'C-84'!N12/'C-83'!N12*1000</f>
        <v>2.8371397849462365</v>
      </c>
    </row>
    <row r="13" spans="1:14" ht="13" customHeight="1">
      <c r="A13" s="184" t="s">
        <v>25</v>
      </c>
      <c r="B13" s="828">
        <f>'C-84'!B13/'C-83'!B13*1000</f>
        <v>1.6480926247126373</v>
      </c>
      <c r="C13" s="380">
        <f>'C-84'!C13/'C-83'!C13*1000</f>
        <v>1.4699049429657793</v>
      </c>
      <c r="D13" s="380">
        <f>'C-84'!D13/'C-83'!D13*1000</f>
        <v>1.5784469527713556</v>
      </c>
      <c r="E13" s="380">
        <f>'C-84'!E13/'C-83'!E13*1000</f>
        <v>1.6771657325860689</v>
      </c>
      <c r="F13" s="380">
        <f>'C-84'!F13/'C-83'!F13*1000</f>
        <v>1.6822766817372243</v>
      </c>
      <c r="G13" s="380">
        <f>'C-84'!G13/'C-83'!G13*1000</f>
        <v>1.431231923708278</v>
      </c>
      <c r="H13" s="380">
        <f>'C-84'!H13/'C-83'!H13*1000</f>
        <v>1.8761285835901247</v>
      </c>
      <c r="I13" s="380">
        <f>'C-84'!I13/'C-83'!I13*1000</f>
        <v>1.6698877888451717</v>
      </c>
      <c r="J13" s="380">
        <f>'C-84'!J13/'C-83'!J13*1000</f>
        <v>1.5754555341580687</v>
      </c>
      <c r="K13" s="380">
        <f>'C-84'!K13/'C-83'!K13*1000</f>
        <v>1.7572882540544208</v>
      </c>
      <c r="L13" s="380" t="s">
        <v>75</v>
      </c>
      <c r="M13" s="380" t="s">
        <v>75</v>
      </c>
      <c r="N13" s="380" t="s">
        <v>75</v>
      </c>
    </row>
    <row r="14" spans="1:14" ht="13" customHeight="1">
      <c r="A14" s="236" t="s">
        <v>97</v>
      </c>
      <c r="B14" s="828">
        <f>'C-84'!B14/'C-83'!B14*1000</f>
        <v>1.710402208576058</v>
      </c>
      <c r="C14" s="380">
        <f>'C-84'!C14/'C-83'!C14*1000</f>
        <v>1.4699049429657793</v>
      </c>
      <c r="D14" s="380">
        <f>'C-84'!D14/'C-83'!D14*1000</f>
        <v>1.5784469527713556</v>
      </c>
      <c r="E14" s="380">
        <f>'C-84'!E14/'C-83'!E14*1000</f>
        <v>1.6771657325860689</v>
      </c>
      <c r="F14" s="380">
        <f>'C-84'!F14/'C-83'!F14*1000</f>
        <v>1.6822766817372243</v>
      </c>
      <c r="G14" s="380">
        <f>'C-84'!G14/'C-83'!G14*1000</f>
        <v>1.431231923708278</v>
      </c>
      <c r="H14" s="380">
        <f>'C-84'!H14/'C-83'!H14*1000</f>
        <v>1.8761285835901247</v>
      </c>
      <c r="I14" s="380">
        <f>'C-84'!I14/'C-83'!I14*1000</f>
        <v>1.8248566599516374</v>
      </c>
      <c r="J14" s="380">
        <f>'C-84'!J14/'C-83'!J14*1000</f>
        <v>1.715173587238598</v>
      </c>
      <c r="K14" s="380">
        <f>'C-84'!K14/'C-83'!K14*1000</f>
        <v>1.8075131367292223</v>
      </c>
      <c r="L14" s="380" t="s">
        <v>75</v>
      </c>
      <c r="M14" s="380" t="s">
        <v>75</v>
      </c>
      <c r="N14" s="380" t="s">
        <v>75</v>
      </c>
    </row>
    <row r="15" spans="1:14" ht="13" customHeight="1">
      <c r="A15" s="236" t="s">
        <v>98</v>
      </c>
      <c r="B15" s="828">
        <f>'C-84'!B15/'C-83'!B15*1000</f>
        <v>1.4214397136288235</v>
      </c>
      <c r="C15" s="380" t="s">
        <v>75</v>
      </c>
      <c r="D15" s="380" t="s">
        <v>75</v>
      </c>
      <c r="E15" s="380" t="s">
        <v>75</v>
      </c>
      <c r="F15" s="380" t="s">
        <v>75</v>
      </c>
      <c r="G15" s="380" t="s">
        <v>75</v>
      </c>
      <c r="H15" s="380" t="s">
        <v>75</v>
      </c>
      <c r="I15" s="380">
        <f>'C-84'!I15/'C-83'!I15*1000</f>
        <v>1.313853286968041</v>
      </c>
      <c r="J15" s="380">
        <f>'C-84'!J15/'C-83'!J15*1000</f>
        <v>1.4241358878135493</v>
      </c>
      <c r="K15" s="380">
        <f>'C-84'!K15/'C-83'!K15*1000</f>
        <v>1.5988398646743727</v>
      </c>
      <c r="L15" s="380" t="s">
        <v>75</v>
      </c>
      <c r="M15" s="380" t="s">
        <v>75</v>
      </c>
      <c r="N15" s="380" t="s">
        <v>75</v>
      </c>
    </row>
    <row r="16" spans="1:14" ht="13" customHeight="1">
      <c r="A16" s="236" t="s">
        <v>99</v>
      </c>
      <c r="B16" s="828" t="s">
        <v>75</v>
      </c>
      <c r="C16" s="380" t="s">
        <v>75</v>
      </c>
      <c r="D16" s="380" t="s">
        <v>75</v>
      </c>
      <c r="E16" s="380" t="s">
        <v>75</v>
      </c>
      <c r="F16" s="380" t="s">
        <v>75</v>
      </c>
      <c r="G16" s="380" t="s">
        <v>75</v>
      </c>
      <c r="H16" s="380" t="s">
        <v>75</v>
      </c>
      <c r="I16" s="380" t="s">
        <v>75</v>
      </c>
      <c r="J16" s="380" t="s">
        <v>75</v>
      </c>
      <c r="K16" s="380" t="s">
        <v>75</v>
      </c>
      <c r="L16" s="380" t="s">
        <v>75</v>
      </c>
      <c r="M16" s="380" t="s">
        <v>75</v>
      </c>
      <c r="N16" s="380" t="s">
        <v>75</v>
      </c>
    </row>
    <row r="17" spans="1:14" ht="13" customHeight="1">
      <c r="A17" s="234" t="s">
        <v>29</v>
      </c>
      <c r="B17" s="828">
        <f>'C-84'!B17/'C-83'!B17*1000</f>
        <v>0.62785411311053985</v>
      </c>
      <c r="C17" s="380" t="s">
        <v>75</v>
      </c>
      <c r="D17" s="380" t="s">
        <v>75</v>
      </c>
      <c r="E17" s="380" t="s">
        <v>75</v>
      </c>
      <c r="F17" s="380">
        <f>'C-84'!F17/'C-83'!F17*1000</f>
        <v>0.63156350364963521</v>
      </c>
      <c r="G17" s="380">
        <f>'C-84'!G17/'C-83'!G17*1000</f>
        <v>0.62667692307692313</v>
      </c>
      <c r="H17" s="380">
        <f>'C-84'!H17/'C-83'!H17*1000</f>
        <v>0.62768724672228837</v>
      </c>
      <c r="I17" s="380">
        <f>'C-84'!I17/'C-83'!I17*1000</f>
        <v>0.62679272727272739</v>
      </c>
      <c r="J17" s="380">
        <f>'C-84'!J17/'C-83'!J17*1000</f>
        <v>0.62696544502617813</v>
      </c>
      <c r="K17" s="380" t="s">
        <v>75</v>
      </c>
      <c r="L17" s="380" t="s">
        <v>75</v>
      </c>
      <c r="M17" s="380" t="s">
        <v>75</v>
      </c>
      <c r="N17" s="380" t="s">
        <v>75</v>
      </c>
    </row>
    <row r="18" spans="1:14" ht="13" customHeight="1">
      <c r="A18" s="184" t="s">
        <v>30</v>
      </c>
      <c r="B18" s="828">
        <f>'C-84'!B18/'C-83'!B18*1000</f>
        <v>1.4566404130702837</v>
      </c>
      <c r="C18" s="380">
        <f>'C-84'!C18/'C-83'!C18*1000</f>
        <v>1.3398576512455518</v>
      </c>
      <c r="D18" s="380">
        <f>'C-84'!D18/'C-83'!D18*1000</f>
        <v>1.4722409689757756</v>
      </c>
      <c r="E18" s="380">
        <f>'C-84'!E18/'C-83'!E18*1000</f>
        <v>1.5763116057233706</v>
      </c>
      <c r="F18" s="380" t="s">
        <v>75</v>
      </c>
      <c r="G18" s="380" t="s">
        <v>75</v>
      </c>
      <c r="H18" s="380" t="s">
        <v>75</v>
      </c>
      <c r="I18" s="380" t="s">
        <v>75</v>
      </c>
      <c r="J18" s="380" t="s">
        <v>75</v>
      </c>
      <c r="K18" s="380" t="s">
        <v>75</v>
      </c>
      <c r="L18" s="380" t="s">
        <v>75</v>
      </c>
      <c r="M18" s="380" t="s">
        <v>75</v>
      </c>
      <c r="N18" s="380" t="s">
        <v>75</v>
      </c>
    </row>
    <row r="19" spans="1:14" ht="13" customHeight="1">
      <c r="A19" s="184" t="s">
        <v>31</v>
      </c>
      <c r="B19" s="828">
        <f>'C-84'!B19/'C-83'!B19*1000</f>
        <v>1.2616512948056122</v>
      </c>
      <c r="C19" s="380" t="s">
        <v>75</v>
      </c>
      <c r="D19" s="380" t="s">
        <v>75</v>
      </c>
      <c r="E19" s="380">
        <f>'C-84'!E19/'C-83'!E19*1000</f>
        <v>1.3124611343283581</v>
      </c>
      <c r="F19" s="380">
        <f>'C-84'!F19/'C-83'!F19*1000</f>
        <v>1.2734039565338535</v>
      </c>
      <c r="G19" s="380">
        <f>'C-84'!G19/'C-83'!G19*1000</f>
        <v>1.2557547215388056</v>
      </c>
      <c r="H19" s="380">
        <f>'C-84'!H19/'C-83'!H19*1000</f>
        <v>1.24631401597151</v>
      </c>
      <c r="I19" s="380">
        <f>'C-84'!I19/'C-83'!I19*1000</f>
        <v>1.24631401597151</v>
      </c>
      <c r="J19" s="380" t="s">
        <v>75</v>
      </c>
      <c r="K19" s="380" t="s">
        <v>75</v>
      </c>
      <c r="L19" s="380" t="s">
        <v>75</v>
      </c>
      <c r="M19" s="380" t="s">
        <v>75</v>
      </c>
      <c r="N19" s="380" t="s">
        <v>75</v>
      </c>
    </row>
    <row r="20" spans="1:14" ht="13" customHeight="1">
      <c r="A20" s="234" t="s">
        <v>32</v>
      </c>
      <c r="B20" s="828" t="s">
        <v>75</v>
      </c>
      <c r="C20" s="380" t="s">
        <v>75</v>
      </c>
      <c r="D20" s="380" t="s">
        <v>75</v>
      </c>
      <c r="E20" s="380" t="s">
        <v>75</v>
      </c>
      <c r="F20" s="380" t="s">
        <v>75</v>
      </c>
      <c r="G20" s="380" t="s">
        <v>75</v>
      </c>
      <c r="H20" s="380" t="s">
        <v>75</v>
      </c>
      <c r="I20" s="380" t="s">
        <v>75</v>
      </c>
      <c r="J20" s="380" t="s">
        <v>75</v>
      </c>
      <c r="K20" s="380" t="s">
        <v>75</v>
      </c>
      <c r="L20" s="380" t="s">
        <v>75</v>
      </c>
      <c r="M20" s="380" t="s">
        <v>75</v>
      </c>
      <c r="N20" s="380" t="s">
        <v>75</v>
      </c>
    </row>
    <row r="21" spans="1:14" ht="13" customHeight="1">
      <c r="A21" s="234" t="s">
        <v>33</v>
      </c>
      <c r="B21" s="828">
        <f>'C-84'!B21/'C-83'!B21*1000</f>
        <v>1.7019262984895733</v>
      </c>
      <c r="C21" s="380">
        <f>'C-84'!C21/'C-83'!C21*1000</f>
        <v>1.7247961722488039</v>
      </c>
      <c r="D21" s="380">
        <f>'C-84'!D21/'C-83'!D21*1000</f>
        <v>1.7008501981505941</v>
      </c>
      <c r="E21" s="380">
        <f>'C-84'!E21/'C-83'!E21*1000</f>
        <v>1.4212539982803096</v>
      </c>
      <c r="F21" s="380">
        <f>'C-84'!F21/'C-83'!F21*1000</f>
        <v>1.3173667964601772</v>
      </c>
      <c r="G21" s="380">
        <f>'C-84'!G21/'C-83'!G21*1000</f>
        <v>1.5000101156635959</v>
      </c>
      <c r="H21" s="380">
        <f>'C-84'!H21/'C-83'!H21*1000</f>
        <v>1.3342515887025599</v>
      </c>
      <c r="I21" s="380">
        <f>'C-84'!I21/'C-83'!I21*1000</f>
        <v>1.4127579745875216</v>
      </c>
      <c r="J21" s="380">
        <f>'C-84'!J21/'C-83'!J21*1000</f>
        <v>1.6548395294117648</v>
      </c>
      <c r="K21" s="380">
        <f>'C-84'!K21/'C-83'!K21*1000</f>
        <v>1.9447191085575</v>
      </c>
      <c r="L21" s="380">
        <f>'C-84'!L21/'C-83'!L21*1000</f>
        <v>2.2057855133614628</v>
      </c>
      <c r="M21" s="380">
        <f>'C-84'!M21/'C-83'!M21*1000</f>
        <v>1.3131676300578035</v>
      </c>
      <c r="N21" s="380">
        <f>'C-84'!N21/'C-83'!N21*1000</f>
        <v>1.1987999999999999</v>
      </c>
    </row>
    <row r="22" spans="1:14" ht="13" customHeight="1">
      <c r="A22" s="234" t="s">
        <v>34</v>
      </c>
      <c r="B22" s="828">
        <f>'C-84'!B22/'C-83'!B22*1000</f>
        <v>1.7760767015268599</v>
      </c>
      <c r="C22" s="380">
        <f>'C-84'!C22/'C-83'!C22*1000</f>
        <v>1.9117120627214472</v>
      </c>
      <c r="D22" s="380">
        <f>'C-84'!D22/'C-83'!D22*1000</f>
        <v>1.6558112804677305</v>
      </c>
      <c r="E22" s="380">
        <f>'C-84'!E22/'C-83'!E22*1000</f>
        <v>1.6299667532765163</v>
      </c>
      <c r="F22" s="380" t="s">
        <v>75</v>
      </c>
      <c r="G22" s="380" t="s">
        <v>75</v>
      </c>
      <c r="H22" s="380" t="s">
        <v>75</v>
      </c>
      <c r="I22" s="380" t="s">
        <v>75</v>
      </c>
      <c r="J22" s="380" t="s">
        <v>75</v>
      </c>
      <c r="K22" s="380" t="s">
        <v>75</v>
      </c>
      <c r="L22" s="380" t="s">
        <v>75</v>
      </c>
      <c r="M22" s="380" t="s">
        <v>75</v>
      </c>
      <c r="N22" s="380" t="s">
        <v>75</v>
      </c>
    </row>
    <row r="23" spans="1:14" ht="13" customHeight="1">
      <c r="A23" s="234" t="s">
        <v>35</v>
      </c>
      <c r="B23" s="828">
        <f>'C-84'!B23/'C-83'!B23*1000</f>
        <v>1.731126188779089</v>
      </c>
      <c r="C23" s="380">
        <f>'C-84'!C23/'C-83'!C23*1000</f>
        <v>1.4398373445337027</v>
      </c>
      <c r="D23" s="380">
        <f>'C-84'!D23/'C-83'!D23*1000</f>
        <v>1.7090333948209104</v>
      </c>
      <c r="E23" s="380">
        <f>'C-84'!E23/'C-83'!E23*1000</f>
        <v>1.8792042210050177</v>
      </c>
      <c r="F23" s="380">
        <f>'C-84'!F23/'C-83'!F23*1000</f>
        <v>1.8398250396196514</v>
      </c>
      <c r="G23" s="380" t="s">
        <v>75</v>
      </c>
      <c r="H23" s="380" t="s">
        <v>75</v>
      </c>
      <c r="I23" s="380" t="s">
        <v>75</v>
      </c>
      <c r="J23" s="380" t="s">
        <v>75</v>
      </c>
      <c r="K23" s="380" t="s">
        <v>75</v>
      </c>
      <c r="L23" s="380" t="s">
        <v>75</v>
      </c>
      <c r="M23" s="380" t="s">
        <v>75</v>
      </c>
      <c r="N23" s="380" t="s">
        <v>75</v>
      </c>
    </row>
    <row r="24" spans="1:14" ht="13" customHeight="1">
      <c r="A24" s="234" t="s">
        <v>36</v>
      </c>
      <c r="B24" s="828">
        <f>'C-84'!B24/'C-83'!B24*1000</f>
        <v>1.5598421065201</v>
      </c>
      <c r="C24" s="380" t="s">
        <v>75</v>
      </c>
      <c r="D24" s="380">
        <f>'C-84'!D24/'C-83'!D24*1000</f>
        <v>1.5552166254570294</v>
      </c>
      <c r="E24" s="380">
        <f>'C-84'!E24/'C-83'!E24*1000</f>
        <v>1.563941969706653</v>
      </c>
      <c r="F24" s="380">
        <f>'C-84'!F24/'C-83'!F24*1000</f>
        <v>1.7586740829825613</v>
      </c>
      <c r="G24" s="380" t="s">
        <v>75</v>
      </c>
      <c r="H24" s="380" t="s">
        <v>75</v>
      </c>
      <c r="I24" s="380" t="s">
        <v>75</v>
      </c>
      <c r="J24" s="380" t="s">
        <v>75</v>
      </c>
      <c r="K24" s="380" t="s">
        <v>75</v>
      </c>
      <c r="L24" s="380" t="s">
        <v>75</v>
      </c>
      <c r="M24" s="380" t="s">
        <v>75</v>
      </c>
      <c r="N24" s="380" t="s">
        <v>75</v>
      </c>
    </row>
    <row r="25" spans="1:14" ht="13" customHeight="1">
      <c r="A25" s="184" t="s">
        <v>37</v>
      </c>
      <c r="B25" s="828">
        <f>'C-84'!B25/'C-83'!B25*1000</f>
        <v>1.5128251567903406</v>
      </c>
      <c r="C25" s="380">
        <f>'C-84'!C25/'C-83'!C25*1000</f>
        <v>1.5290066225165562</v>
      </c>
      <c r="D25" s="380">
        <f>'C-84'!D25/'C-83'!D25*1000</f>
        <v>1.497315213380888</v>
      </c>
      <c r="E25" s="380">
        <f>'C-84'!E25/'C-83'!E25*1000</f>
        <v>1.4886425722228938</v>
      </c>
      <c r="F25" s="380" t="s">
        <v>75</v>
      </c>
      <c r="G25" s="380" t="s">
        <v>75</v>
      </c>
      <c r="H25" s="380" t="s">
        <v>75</v>
      </c>
      <c r="I25" s="380" t="s">
        <v>75</v>
      </c>
      <c r="J25" s="380" t="s">
        <v>75</v>
      </c>
      <c r="K25" s="380" t="s">
        <v>75</v>
      </c>
      <c r="L25" s="380" t="s">
        <v>75</v>
      </c>
      <c r="M25" s="380" t="s">
        <v>75</v>
      </c>
      <c r="N25" s="380">
        <f>'C-84'!N25/'C-83'!N25*1000</f>
        <v>1.5335654885654884</v>
      </c>
    </row>
    <row r="26" spans="1:14" ht="13" customHeight="1">
      <c r="A26" s="234" t="s">
        <v>38</v>
      </c>
      <c r="B26" s="828">
        <f>'C-84'!B26/'C-83'!B26*1000</f>
        <v>1.4244220532319394</v>
      </c>
      <c r="C26" s="380" t="s">
        <v>75</v>
      </c>
      <c r="D26" s="380" t="s">
        <v>75</v>
      </c>
      <c r="E26" s="380" t="s">
        <v>75</v>
      </c>
      <c r="F26" s="380" t="s">
        <v>75</v>
      </c>
      <c r="G26" s="380" t="s">
        <v>75</v>
      </c>
      <c r="H26" s="380" t="s">
        <v>75</v>
      </c>
      <c r="I26" s="380" t="s">
        <v>75</v>
      </c>
      <c r="J26" s="380" t="e">
        <f>'C-84'!J26/'C-83'!J26*1000</f>
        <v>#DIV/0!</v>
      </c>
      <c r="K26" s="380">
        <f>'C-84'!K26/'C-83'!K26*1000</f>
        <v>1.3609999999999998</v>
      </c>
      <c r="L26" s="380">
        <f>'C-84'!L26/'C-83'!L26*1000</f>
        <v>1.2787777777777778</v>
      </c>
      <c r="M26" s="380">
        <f>'C-84'!M26/'C-83'!M26*1000</f>
        <v>1.7018</v>
      </c>
      <c r="N26" s="380">
        <f>'C-84'!N26/'C-83'!N26*1000</f>
        <v>1.361</v>
      </c>
    </row>
    <row r="27" spans="1:14" ht="13" customHeight="1">
      <c r="A27" s="234" t="s">
        <v>39</v>
      </c>
      <c r="B27" s="828" t="s">
        <v>75</v>
      </c>
      <c r="C27" s="380" t="s">
        <v>75</v>
      </c>
      <c r="D27" s="380" t="s">
        <v>75</v>
      </c>
      <c r="E27" s="380" t="s">
        <v>75</v>
      </c>
      <c r="F27" s="380" t="s">
        <v>75</v>
      </c>
      <c r="G27" s="380" t="s">
        <v>75</v>
      </c>
      <c r="H27" s="380" t="s">
        <v>75</v>
      </c>
      <c r="I27" s="380" t="s">
        <v>75</v>
      </c>
      <c r="J27" s="380" t="s">
        <v>75</v>
      </c>
      <c r="K27" s="380" t="s">
        <v>75</v>
      </c>
      <c r="L27" s="380" t="s">
        <v>75</v>
      </c>
      <c r="M27" s="380" t="s">
        <v>75</v>
      </c>
      <c r="N27" s="380" t="s">
        <v>75</v>
      </c>
    </row>
    <row r="28" spans="1:14" ht="13" customHeight="1">
      <c r="A28" s="234" t="s">
        <v>40</v>
      </c>
      <c r="B28" s="828">
        <f>'C-84'!B28/'C-83'!B28*1000</f>
        <v>1.4588539114544592</v>
      </c>
      <c r="C28" s="380">
        <f>'C-84'!C28/'C-83'!C28*1000</f>
        <v>1.1272403312021801</v>
      </c>
      <c r="D28" s="380">
        <f>'C-84'!D28/'C-83'!D28*1000</f>
        <v>1.1692751532636134</v>
      </c>
      <c r="E28" s="380">
        <f>'C-84'!E28/'C-83'!E28*1000</f>
        <v>1.5235361771169211</v>
      </c>
      <c r="F28" s="380">
        <f>'C-84'!F28/'C-83'!F28*1000</f>
        <v>1.5001019556056161</v>
      </c>
      <c r="G28" s="380">
        <f>'C-84'!G28/'C-83'!G28*1000</f>
        <v>1.5171320407018671</v>
      </c>
      <c r="H28" s="380">
        <f>'C-84'!H28/'C-83'!H28*1000</f>
        <v>3.0776785714285717</v>
      </c>
      <c r="I28" s="380" t="s">
        <v>75</v>
      </c>
      <c r="J28" s="380" t="s">
        <v>75</v>
      </c>
      <c r="K28" s="380">
        <f>'C-84'!K28/'C-83'!K28*1000</f>
        <v>1.4637499999999999</v>
      </c>
      <c r="L28" s="380">
        <f>'C-84'!L28/'C-83'!L28*1000</f>
        <v>1.4402690582959639</v>
      </c>
      <c r="M28" s="380">
        <f>'C-84'!M28/'C-83'!M28*1000</f>
        <v>1.5172195121951217</v>
      </c>
      <c r="N28" s="380">
        <f>'C-84'!N28/'C-83'!N28*1000</f>
        <v>1.3353145103645461</v>
      </c>
    </row>
    <row r="29" spans="1:14" ht="13" customHeight="1">
      <c r="A29" s="184" t="s">
        <v>41</v>
      </c>
      <c r="B29" s="828">
        <f>'C-84'!B29/'C-83'!B29*1000</f>
        <v>1.7932907828243461</v>
      </c>
      <c r="C29" s="380">
        <f>'C-84'!C29/'C-83'!C29*1000</f>
        <v>1.8284157226227256</v>
      </c>
      <c r="D29" s="380">
        <f>'C-84'!D29/'C-83'!D29*1000</f>
        <v>1.8132452260222245</v>
      </c>
      <c r="E29" s="380">
        <f>'C-84'!E29/'C-83'!E29*1000</f>
        <v>1.729237701716829</v>
      </c>
      <c r="F29" s="380">
        <f>'C-84'!F29/'C-83'!F29*1000</f>
        <v>1.854910524719442</v>
      </c>
      <c r="G29" s="380">
        <f>'C-84'!G29/'C-83'!G29*1000</f>
        <v>1.6133786848072562</v>
      </c>
      <c r="H29" s="380" t="s">
        <v>75</v>
      </c>
      <c r="I29" s="380" t="s">
        <v>75</v>
      </c>
      <c r="J29" s="380" t="s">
        <v>75</v>
      </c>
      <c r="K29" s="380" t="s">
        <v>75</v>
      </c>
      <c r="L29" s="380" t="s">
        <v>75</v>
      </c>
      <c r="M29" s="380">
        <f>'C-84'!M29/'C-83'!M29*1000</f>
        <v>1.6233643521832499</v>
      </c>
      <c r="N29" s="380">
        <f>'C-84'!N29/'C-83'!N29*1000</f>
        <v>1.78277734678045</v>
      </c>
    </row>
    <row r="30" spans="1:14" ht="13" customHeight="1">
      <c r="A30" s="236" t="s">
        <v>100</v>
      </c>
      <c r="B30" s="828">
        <f>'C-84'!B30/'C-83'!B30*1000</f>
        <v>1.8129861274741546</v>
      </c>
      <c r="C30" s="380">
        <f>'C-84'!C30/'C-83'!C30*1000</f>
        <v>1.8460463568814462</v>
      </c>
      <c r="D30" s="380">
        <f>'C-84'!D30/'C-83'!D30*1000</f>
        <v>1.8469811021401121</v>
      </c>
      <c r="E30" s="380">
        <f>'C-84'!E30/'C-83'!E30*1000</f>
        <v>1.7487502750293864</v>
      </c>
      <c r="F30" s="380">
        <f>'C-84'!F30/'C-83'!F30*1000</f>
        <v>1.854910524719442</v>
      </c>
      <c r="G30" s="380">
        <f>'C-84'!G30/'C-83'!G30*1000</f>
        <v>1.6133786848072562</v>
      </c>
      <c r="H30" s="380" t="s">
        <v>75</v>
      </c>
      <c r="I30" s="380" t="s">
        <v>75</v>
      </c>
      <c r="J30" s="380" t="s">
        <v>75</v>
      </c>
      <c r="K30" s="380" t="s">
        <v>75</v>
      </c>
      <c r="L30" s="380" t="s">
        <v>75</v>
      </c>
      <c r="M30" s="380">
        <f>'C-84'!M30/'C-83'!M30*1000</f>
        <v>1.6233643521832499</v>
      </c>
      <c r="N30" s="380">
        <f>'C-84'!N30/'C-83'!N30*1000</f>
        <v>1.78277734678045</v>
      </c>
    </row>
    <row r="31" spans="1:14" ht="13" customHeight="1">
      <c r="A31" s="236" t="s">
        <v>101</v>
      </c>
      <c r="B31" s="828">
        <f>'C-84'!B31/'C-83'!B31*1000</f>
        <v>1.7070607794168893</v>
      </c>
      <c r="C31" s="380">
        <f>'C-84'!C31/'C-83'!C31*1000</f>
        <v>1.7680834914611006</v>
      </c>
      <c r="D31" s="380">
        <f>'C-84'!D31/'C-83'!D31*1000</f>
        <v>1.7034264891541375</v>
      </c>
      <c r="E31" s="380">
        <f>'C-84'!E31/'C-83'!E31*1000</f>
        <v>1.6745680019189255</v>
      </c>
      <c r="F31" s="380" t="s">
        <v>75</v>
      </c>
      <c r="G31" s="380" t="s">
        <v>75</v>
      </c>
      <c r="H31" s="380" t="s">
        <v>75</v>
      </c>
      <c r="I31" s="380" t="s">
        <v>75</v>
      </c>
      <c r="J31" s="380" t="s">
        <v>75</v>
      </c>
      <c r="K31" s="380" t="s">
        <v>75</v>
      </c>
      <c r="L31" s="380" t="s">
        <v>75</v>
      </c>
      <c r="M31" s="380" t="s">
        <v>75</v>
      </c>
      <c r="N31" s="380" t="s">
        <v>75</v>
      </c>
    </row>
    <row r="32" spans="1:14" ht="13" customHeight="1">
      <c r="A32" s="234" t="s">
        <v>44</v>
      </c>
      <c r="B32" s="828">
        <f>'C-84'!B32/'C-83'!B32*1000</f>
        <v>1.476199358142819</v>
      </c>
      <c r="C32" s="380">
        <f>'C-84'!C32/'C-83'!C32*1000</f>
        <v>1.5646647505297633</v>
      </c>
      <c r="D32" s="380">
        <f>'C-84'!D32/'C-83'!D32*1000</f>
        <v>1.3610198990503892</v>
      </c>
      <c r="E32" s="380">
        <f>'C-84'!E32/'C-83'!E32*1000</f>
        <v>1.3550105075690115</v>
      </c>
      <c r="F32" s="380" t="s">
        <v>75</v>
      </c>
      <c r="G32" s="380" t="s">
        <v>75</v>
      </c>
      <c r="H32" s="380" t="s">
        <v>75</v>
      </c>
      <c r="I32" s="380" t="s">
        <v>75</v>
      </c>
      <c r="J32" s="380" t="s">
        <v>75</v>
      </c>
      <c r="K32" s="380" t="s">
        <v>75</v>
      </c>
      <c r="L32" s="380" t="s">
        <v>75</v>
      </c>
      <c r="M32" s="380">
        <f>'C-84'!M32/'C-83'!M32*1000</f>
        <v>1.6730452353616534</v>
      </c>
      <c r="N32" s="380">
        <f>'C-84'!N32/'C-83'!N32*1000</f>
        <v>1.4850343949044582</v>
      </c>
    </row>
    <row r="33" spans="1:14" ht="13" customHeight="1">
      <c r="A33" s="234" t="s">
        <v>45</v>
      </c>
      <c r="B33" s="828">
        <f>'C-84'!B33/'C-83'!B33*1000</f>
        <v>1.9297880096708384</v>
      </c>
      <c r="C33" s="380" t="s">
        <v>75</v>
      </c>
      <c r="D33" s="380">
        <f>'C-84'!D33/'C-83'!D33*1000</f>
        <v>1.9393700311965378</v>
      </c>
      <c r="E33" s="380">
        <f>'C-84'!E33/'C-83'!E33*1000</f>
        <v>1.9197169065317095</v>
      </c>
      <c r="F33" s="380" t="s">
        <v>75</v>
      </c>
      <c r="G33" s="380" t="s">
        <v>75</v>
      </c>
      <c r="H33" s="380" t="s">
        <v>75</v>
      </c>
      <c r="I33" s="380" t="s">
        <v>75</v>
      </c>
      <c r="J33" s="380" t="s">
        <v>75</v>
      </c>
      <c r="K33" s="380" t="s">
        <v>75</v>
      </c>
      <c r="L33" s="380" t="s">
        <v>75</v>
      </c>
      <c r="M33" s="380">
        <f>'C-84'!M33/'C-83'!M33*1000</f>
        <v>1.9321693351210665</v>
      </c>
      <c r="N33" s="380">
        <f>'C-84'!N33/'C-83'!N33*1000</f>
        <v>1.9078312392918333</v>
      </c>
    </row>
    <row r="34" spans="1:14" ht="13" customHeight="1">
      <c r="A34" s="184" t="s">
        <v>46</v>
      </c>
      <c r="B34" s="828">
        <v>0</v>
      </c>
      <c r="C34" s="380" t="s">
        <v>75</v>
      </c>
      <c r="D34" s="380" t="s">
        <v>75</v>
      </c>
      <c r="E34" s="380" t="s">
        <v>75</v>
      </c>
      <c r="F34" s="380" t="s">
        <v>75</v>
      </c>
      <c r="G34" s="380" t="s">
        <v>75</v>
      </c>
      <c r="H34" s="380" t="s">
        <v>75</v>
      </c>
      <c r="I34" s="380" t="s">
        <v>75</v>
      </c>
      <c r="J34" s="380" t="s">
        <v>75</v>
      </c>
      <c r="K34" s="380" t="s">
        <v>75</v>
      </c>
      <c r="L34" s="380" t="s">
        <v>75</v>
      </c>
      <c r="M34" s="380" t="s">
        <v>75</v>
      </c>
      <c r="N34" s="380" t="s">
        <v>75</v>
      </c>
    </row>
    <row r="35" spans="1:14" ht="13" customHeight="1">
      <c r="A35" s="184" t="s">
        <v>47</v>
      </c>
      <c r="B35" s="828">
        <v>0</v>
      </c>
      <c r="C35" s="380" t="s">
        <v>75</v>
      </c>
      <c r="D35" s="380" t="s">
        <v>75</v>
      </c>
      <c r="E35" s="380" t="s">
        <v>75</v>
      </c>
      <c r="F35" s="380" t="s">
        <v>75</v>
      </c>
      <c r="G35" s="380" t="s">
        <v>75</v>
      </c>
      <c r="H35" s="380" t="s">
        <v>75</v>
      </c>
      <c r="I35" s="380" t="s">
        <v>75</v>
      </c>
      <c r="J35" s="380" t="s">
        <v>75</v>
      </c>
      <c r="K35" s="380" t="s">
        <v>75</v>
      </c>
      <c r="L35" s="380" t="s">
        <v>75</v>
      </c>
      <c r="M35" s="380" t="s">
        <v>75</v>
      </c>
      <c r="N35" s="380" t="s">
        <v>75</v>
      </c>
    </row>
    <row r="36" spans="1:14" ht="13" customHeight="1">
      <c r="A36" s="184" t="s">
        <v>48</v>
      </c>
      <c r="B36" s="828">
        <v>0</v>
      </c>
      <c r="C36" s="380" t="s">
        <v>75</v>
      </c>
      <c r="D36" s="380" t="s">
        <v>75</v>
      </c>
      <c r="E36" s="380" t="s">
        <v>75</v>
      </c>
      <c r="F36" s="380" t="s">
        <v>75</v>
      </c>
      <c r="G36" s="380" t="s">
        <v>75</v>
      </c>
      <c r="H36" s="380" t="s">
        <v>75</v>
      </c>
      <c r="I36" s="380" t="s">
        <v>75</v>
      </c>
      <c r="J36" s="380" t="s">
        <v>75</v>
      </c>
      <c r="K36" s="380" t="s">
        <v>75</v>
      </c>
      <c r="L36" s="380" t="s">
        <v>75</v>
      </c>
      <c r="M36" s="380" t="s">
        <v>75</v>
      </c>
      <c r="N36" s="380" t="s">
        <v>75</v>
      </c>
    </row>
    <row r="37" spans="1:14" ht="13" customHeight="1" thickBot="1">
      <c r="A37" s="237" t="s">
        <v>49</v>
      </c>
      <c r="B37" s="829">
        <v>0</v>
      </c>
      <c r="C37" s="381" t="s">
        <v>75</v>
      </c>
      <c r="D37" s="381" t="s">
        <v>75</v>
      </c>
      <c r="E37" s="381" t="s">
        <v>75</v>
      </c>
      <c r="F37" s="381" t="s">
        <v>75</v>
      </c>
      <c r="G37" s="381" t="s">
        <v>75</v>
      </c>
      <c r="H37" s="381" t="s">
        <v>75</v>
      </c>
      <c r="I37" s="381" t="s">
        <v>75</v>
      </c>
      <c r="J37" s="381" t="s">
        <v>75</v>
      </c>
      <c r="K37" s="381" t="s">
        <v>75</v>
      </c>
      <c r="L37" s="381" t="s">
        <v>75</v>
      </c>
      <c r="M37" s="381" t="s">
        <v>75</v>
      </c>
      <c r="N37" s="381" t="s">
        <v>75</v>
      </c>
    </row>
    <row r="38" spans="1:14" ht="9" customHeight="1">
      <c r="A38" s="999" t="s">
        <v>538</v>
      </c>
      <c r="B38" s="1038"/>
      <c r="C38" s="1038"/>
      <c r="D38" s="1038"/>
      <c r="E38" s="1038"/>
      <c r="F38" s="374"/>
      <c r="G38" s="207"/>
      <c r="H38" s="207"/>
      <c r="I38" s="207"/>
    </row>
    <row r="39" spans="1:14" ht="9" customHeight="1">
      <c r="A39" s="999" t="s">
        <v>367</v>
      </c>
      <c r="B39" s="1038"/>
      <c r="C39" s="1038"/>
      <c r="D39" s="1038"/>
      <c r="E39" s="1038"/>
      <c r="F39" s="374"/>
      <c r="G39" s="207"/>
      <c r="H39" s="207"/>
      <c r="I39" s="207"/>
    </row>
    <row r="40" spans="1:14" ht="9" customHeight="1">
      <c r="A40" s="1001" t="s">
        <v>366</v>
      </c>
      <c r="B40" s="1038"/>
      <c r="C40" s="1038"/>
      <c r="D40" s="1038"/>
      <c r="E40" s="1038"/>
      <c r="F40" s="374"/>
      <c r="G40" s="207"/>
      <c r="H40" s="207"/>
      <c r="I40" s="207"/>
    </row>
    <row r="41" spans="1:14" ht="13" customHeight="1">
      <c r="A41" s="12"/>
    </row>
    <row r="42" spans="1:14" ht="13" customHeight="1">
      <c r="A42" s="114"/>
    </row>
    <row r="43" spans="1:14" ht="13" customHeight="1">
      <c r="A43" s="158"/>
    </row>
    <row r="44" spans="1:14" ht="13" customHeight="1">
      <c r="A44" s="30"/>
    </row>
    <row r="45" spans="1:14" ht="13" customHeight="1">
      <c r="A45" s="57"/>
    </row>
    <row r="46" spans="1:14" ht="13" customHeight="1">
      <c r="A46" s="30"/>
    </row>
    <row r="47" spans="1:14" ht="13" customHeight="1">
      <c r="A47" s="114"/>
    </row>
    <row r="48" spans="1:14" ht="13" customHeight="1">
      <c r="A48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87">
    <tabColor theme="9" tint="0.59999389629810485"/>
  </sheetPr>
  <dimension ref="A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88">
    <tabColor theme="9" tint="0.59999389629810485"/>
  </sheetPr>
  <dimension ref="A4:T4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7.59765625" style="195" customWidth="1"/>
    <col min="2" max="2" width="8.796875" style="195" customWidth="1"/>
    <col min="3" max="16" width="8.19921875" style="195" customWidth="1"/>
    <col min="17" max="16384" width="7" style="195"/>
  </cols>
  <sheetData>
    <row r="4" spans="1:20" ht="13" customHeight="1">
      <c r="A4" s="391" t="s">
        <v>464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</row>
    <row r="5" spans="1:20" ht="5" customHeight="1" thickBot="1"/>
    <row r="6" spans="1:20" ht="17" customHeight="1">
      <c r="A6" s="858" t="s">
        <v>104</v>
      </c>
      <c r="B6" s="858" t="s">
        <v>53</v>
      </c>
      <c r="C6" s="858">
        <v>2012</v>
      </c>
      <c r="D6" s="858">
        <v>2013</v>
      </c>
      <c r="E6" s="858">
        <v>2014</v>
      </c>
      <c r="F6" s="858">
        <v>2015</v>
      </c>
      <c r="G6" s="858">
        <v>2016</v>
      </c>
      <c r="H6" s="858">
        <v>2017</v>
      </c>
      <c r="I6" s="858">
        <v>2018</v>
      </c>
      <c r="J6" s="858">
        <v>2019</v>
      </c>
      <c r="K6" s="858" t="s">
        <v>351</v>
      </c>
      <c r="L6" s="858" t="s">
        <v>402</v>
      </c>
    </row>
    <row r="7" spans="1:20" ht="6" customHeight="1"/>
    <row r="8" spans="1:20" ht="14" customHeight="1">
      <c r="A8" s="195" t="s">
        <v>5</v>
      </c>
      <c r="B8" s="195" t="s">
        <v>105</v>
      </c>
      <c r="C8" s="393">
        <v>766737</v>
      </c>
      <c r="D8" s="393">
        <v>784706</v>
      </c>
      <c r="E8" s="393">
        <v>719830</v>
      </c>
      <c r="F8" s="393">
        <v>657672</v>
      </c>
      <c r="G8" s="393">
        <v>665021</v>
      </c>
      <c r="H8" s="393">
        <v>667314</v>
      </c>
      <c r="I8" s="393">
        <v>705349</v>
      </c>
      <c r="J8" s="393">
        <v>699004</v>
      </c>
      <c r="K8" s="393">
        <v>568862</v>
      </c>
      <c r="L8" s="393">
        <v>547647</v>
      </c>
    </row>
    <row r="9" spans="1:20" ht="14" customHeight="1">
      <c r="B9" s="195" t="s">
        <v>247</v>
      </c>
      <c r="C9" s="393">
        <v>10215</v>
      </c>
      <c r="D9" s="393">
        <v>10499</v>
      </c>
      <c r="E9" s="393">
        <v>9607</v>
      </c>
      <c r="F9" s="393">
        <v>8987</v>
      </c>
      <c r="G9" s="393">
        <v>9175</v>
      </c>
      <c r="H9" s="393">
        <v>9416</v>
      </c>
      <c r="I9" s="393">
        <v>10009</v>
      </c>
      <c r="J9" s="393">
        <v>10051</v>
      </c>
      <c r="K9" s="393">
        <v>8194.3056727264884</v>
      </c>
      <c r="L9" s="393">
        <v>7824.35041</v>
      </c>
    </row>
    <row r="10" spans="1:20" ht="14" customHeight="1">
      <c r="B10" s="195" t="s">
        <v>591</v>
      </c>
      <c r="C10" s="395">
        <f t="shared" ref="C10:L10" si="0">(C9/C8)*1000</f>
        <v>13.322690831406335</v>
      </c>
      <c r="D10" s="395">
        <f t="shared" si="0"/>
        <v>13.379533226456788</v>
      </c>
      <c r="E10" s="395">
        <f t="shared" si="0"/>
        <v>13.346206743258826</v>
      </c>
      <c r="F10" s="395">
        <f t="shared" si="0"/>
        <v>13.664866377160651</v>
      </c>
      <c r="G10" s="395">
        <f t="shared" si="0"/>
        <v>13.796556800461939</v>
      </c>
      <c r="H10" s="395">
        <f t="shared" si="0"/>
        <v>14.110298899768324</v>
      </c>
      <c r="I10" s="395">
        <f t="shared" si="0"/>
        <v>14.190138498814063</v>
      </c>
      <c r="J10" s="395">
        <f t="shared" ref="J10:K10" si="1">(J9/J8)*1000</f>
        <v>14.379030735160313</v>
      </c>
      <c r="K10" s="395">
        <f t="shared" si="1"/>
        <v>14.404733789085029</v>
      </c>
      <c r="L10" s="395">
        <f t="shared" si="0"/>
        <v>14.287214957810415</v>
      </c>
    </row>
    <row r="11" spans="1:20" ht="14" customHeight="1"/>
    <row r="12" spans="1:20" ht="14" customHeight="1">
      <c r="A12" s="195" t="s">
        <v>6</v>
      </c>
      <c r="B12" s="195" t="s">
        <v>105</v>
      </c>
      <c r="C12" s="393">
        <v>1599829</v>
      </c>
      <c r="D12" s="393">
        <v>1831541</v>
      </c>
      <c r="E12" s="393">
        <v>1889773</v>
      </c>
      <c r="F12" s="393">
        <v>1829016</v>
      </c>
      <c r="G12" s="393">
        <v>1928215</v>
      </c>
      <c r="H12" s="393">
        <v>2007199</v>
      </c>
      <c r="I12" s="393">
        <v>2015636</v>
      </c>
      <c r="J12" s="393">
        <v>2101612</v>
      </c>
      <c r="K12" s="393">
        <v>2049213</v>
      </c>
      <c r="L12" s="393">
        <v>2280343</v>
      </c>
    </row>
    <row r="13" spans="1:20" ht="14" customHeight="1">
      <c r="B13" s="195" t="s">
        <v>247</v>
      </c>
      <c r="C13" s="393">
        <v>95826</v>
      </c>
      <c r="D13" s="393">
        <v>110014</v>
      </c>
      <c r="E13" s="393">
        <v>116142</v>
      </c>
      <c r="F13" s="393">
        <v>116257</v>
      </c>
      <c r="G13" s="393">
        <v>124394</v>
      </c>
      <c r="H13" s="393">
        <v>131519</v>
      </c>
      <c r="I13" s="393">
        <v>134306</v>
      </c>
      <c r="J13" s="393">
        <v>141557</v>
      </c>
      <c r="K13" s="393">
        <v>142359.59404333332</v>
      </c>
      <c r="L13" s="393">
        <v>159229.18456000005</v>
      </c>
    </row>
    <row r="14" spans="1:20" ht="14" customHeight="1">
      <c r="B14" s="195" t="s">
        <v>591</v>
      </c>
      <c r="C14" s="395">
        <f t="shared" ref="C14:L14" si="2">(C13/C12)*1000</f>
        <v>59.897651561510642</v>
      </c>
      <c r="D14" s="395">
        <f t="shared" si="2"/>
        <v>60.066359420837429</v>
      </c>
      <c r="E14" s="395">
        <f t="shared" si="2"/>
        <v>61.458175135320488</v>
      </c>
      <c r="F14" s="395">
        <f t="shared" si="2"/>
        <v>63.562593219523499</v>
      </c>
      <c r="G14" s="395">
        <f t="shared" si="2"/>
        <v>64.512515461190787</v>
      </c>
      <c r="H14" s="395">
        <f t="shared" si="2"/>
        <v>65.523647630354532</v>
      </c>
      <c r="I14" s="395">
        <f t="shared" si="2"/>
        <v>66.632070473041765</v>
      </c>
      <c r="J14" s="395">
        <f t="shared" ref="J14:K14" si="3">(J13/J12)*1000</f>
        <v>67.356391189239503</v>
      </c>
      <c r="K14" s="395">
        <f t="shared" si="3"/>
        <v>69.4703742574995</v>
      </c>
      <c r="L14" s="395">
        <f t="shared" si="2"/>
        <v>69.82685699475914</v>
      </c>
    </row>
    <row r="15" spans="1:20" ht="14" customHeight="1"/>
    <row r="16" spans="1:20" ht="14" customHeight="1">
      <c r="A16" s="195" t="s">
        <v>7</v>
      </c>
      <c r="B16" s="195" t="s">
        <v>105</v>
      </c>
      <c r="C16" s="393">
        <v>1047040</v>
      </c>
      <c r="D16" s="393">
        <v>1084096</v>
      </c>
      <c r="E16" s="393">
        <v>1097918</v>
      </c>
      <c r="F16" s="393">
        <v>1105750</v>
      </c>
      <c r="G16" s="393">
        <v>1072158</v>
      </c>
      <c r="H16" s="393">
        <v>1050952</v>
      </c>
      <c r="I16" s="393">
        <v>1046948</v>
      </c>
      <c r="J16" s="393">
        <v>1027182</v>
      </c>
      <c r="K16" s="393">
        <v>886339</v>
      </c>
      <c r="L16" s="393">
        <v>940647</v>
      </c>
    </row>
    <row r="17" spans="1:20" ht="14" customHeight="1">
      <c r="B17" s="195" t="s">
        <v>247</v>
      </c>
      <c r="C17" s="393">
        <v>186292</v>
      </c>
      <c r="D17" s="393">
        <v>191533</v>
      </c>
      <c r="E17" s="393">
        <v>196466</v>
      </c>
      <c r="F17" s="393">
        <v>197818</v>
      </c>
      <c r="G17" s="393">
        <v>196621</v>
      </c>
      <c r="H17" s="393">
        <v>196101</v>
      </c>
      <c r="I17" s="393">
        <v>195504</v>
      </c>
      <c r="J17" s="393">
        <v>192652</v>
      </c>
      <c r="K17" s="393">
        <v>170112.33308452123</v>
      </c>
      <c r="L17" s="393">
        <v>184123.94044899999</v>
      </c>
    </row>
    <row r="18" spans="1:20" ht="14" customHeight="1" thickBot="1">
      <c r="A18" s="205"/>
      <c r="B18" s="205" t="s">
        <v>591</v>
      </c>
      <c r="C18" s="394">
        <f t="shared" ref="C18:L18" si="4">(C17/C16)*1000</f>
        <v>177.92252444987776</v>
      </c>
      <c r="D18" s="394">
        <f t="shared" si="4"/>
        <v>176.67531288741955</v>
      </c>
      <c r="E18" s="394">
        <f t="shared" si="4"/>
        <v>178.94414701280058</v>
      </c>
      <c r="F18" s="394">
        <f t="shared" si="4"/>
        <v>178.89938955460093</v>
      </c>
      <c r="G18" s="394">
        <f t="shared" si="4"/>
        <v>183.38808272661305</v>
      </c>
      <c r="H18" s="394">
        <f t="shared" si="4"/>
        <v>186.59367887401137</v>
      </c>
      <c r="I18" s="394">
        <f t="shared" si="4"/>
        <v>186.73706812563756</v>
      </c>
      <c r="J18" s="394">
        <f t="shared" ref="J18:K18" si="5">(J17/J16)*1000</f>
        <v>187.55390962847869</v>
      </c>
      <c r="K18" s="394">
        <f t="shared" si="5"/>
        <v>191.92694114161876</v>
      </c>
      <c r="L18" s="394">
        <f t="shared" si="4"/>
        <v>195.74180372552084</v>
      </c>
    </row>
    <row r="19" spans="1:20" ht="9" customHeight="1">
      <c r="A19" s="999" t="s">
        <v>368</v>
      </c>
      <c r="B19" s="1043"/>
      <c r="C19" s="1043"/>
      <c r="D19" s="1043"/>
      <c r="E19" s="1043"/>
      <c r="F19" s="1043"/>
      <c r="G19" s="1043"/>
      <c r="H19" s="1043"/>
      <c r="I19" s="1043"/>
    </row>
    <row r="20" spans="1:20" ht="9" customHeight="1">
      <c r="A20" s="1044" t="s">
        <v>372</v>
      </c>
      <c r="B20" s="1043"/>
      <c r="C20" s="1043"/>
      <c r="D20" s="1043"/>
      <c r="E20" s="1043"/>
      <c r="F20" s="1043"/>
      <c r="G20" s="1043"/>
      <c r="H20" s="1043"/>
      <c r="I20" s="1043"/>
    </row>
    <row r="21" spans="1:20" ht="9" customHeight="1">
      <c r="A21" s="1001" t="s">
        <v>366</v>
      </c>
      <c r="B21" s="1043"/>
      <c r="C21" s="1043"/>
      <c r="D21" s="1043"/>
      <c r="E21" s="1043"/>
      <c r="F21" s="1043"/>
      <c r="G21" s="1043"/>
      <c r="H21" s="1043"/>
      <c r="I21" s="1043"/>
    </row>
    <row r="22" spans="1:20" ht="10" customHeight="1">
      <c r="A22" s="1001"/>
      <c r="B22" s="1043"/>
      <c r="C22" s="1043"/>
      <c r="D22" s="1043"/>
      <c r="E22" s="1043"/>
      <c r="F22" s="1043"/>
      <c r="G22" s="1043"/>
      <c r="H22" s="1043"/>
      <c r="I22" s="1043"/>
    </row>
    <row r="23" spans="1:20" ht="10" customHeight="1">
      <c r="A23" s="1001"/>
      <c r="B23" s="1043"/>
      <c r="C23" s="1043"/>
      <c r="D23" s="1043"/>
      <c r="E23" s="1043"/>
      <c r="F23" s="1043"/>
      <c r="G23" s="1043"/>
      <c r="H23" s="1043"/>
      <c r="I23" s="1043"/>
    </row>
    <row r="24" spans="1:20" ht="10" customHeight="1">
      <c r="A24" s="1001"/>
      <c r="B24" s="1043"/>
      <c r="C24" s="1043"/>
      <c r="D24" s="1043"/>
      <c r="E24" s="1043"/>
      <c r="F24" s="1043"/>
      <c r="G24" s="1043"/>
      <c r="H24" s="1043"/>
      <c r="I24" s="1043"/>
    </row>
    <row r="25" spans="1:20" ht="10" customHeight="1">
      <c r="A25" s="39"/>
    </row>
    <row r="26" spans="1:20" ht="10" customHeight="1">
      <c r="A26" s="39"/>
    </row>
    <row r="28" spans="1:20" ht="13" customHeight="1">
      <c r="A28" s="391" t="s">
        <v>390</v>
      </c>
    </row>
    <row r="29" spans="1:20" ht="13" customHeight="1">
      <c r="A29" s="392" t="s">
        <v>465</v>
      </c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</row>
    <row r="30" spans="1:20" ht="4" customHeight="1" thickBot="1">
      <c r="A30" s="195" t="s">
        <v>182</v>
      </c>
    </row>
    <row r="31" spans="1:20" ht="17" customHeight="1">
      <c r="A31" s="858" t="s">
        <v>104</v>
      </c>
      <c r="B31" s="858" t="s">
        <v>53</v>
      </c>
      <c r="C31" s="858">
        <v>2012</v>
      </c>
      <c r="D31" s="858">
        <v>2013</v>
      </c>
      <c r="E31" s="858">
        <v>2014</v>
      </c>
      <c r="F31" s="858">
        <v>2015</v>
      </c>
      <c r="G31" s="858">
        <v>2016</v>
      </c>
      <c r="H31" s="858">
        <v>2017</v>
      </c>
      <c r="I31" s="858">
        <v>2018</v>
      </c>
      <c r="J31" s="858">
        <v>2019</v>
      </c>
      <c r="K31" s="858" t="s">
        <v>351</v>
      </c>
      <c r="L31" s="858" t="s">
        <v>402</v>
      </c>
    </row>
    <row r="32" spans="1:20" ht="5" customHeight="1"/>
    <row r="33" spans="1:12" ht="14" customHeight="1">
      <c r="A33" s="195" t="s">
        <v>5</v>
      </c>
      <c r="B33" s="195" t="s">
        <v>105</v>
      </c>
      <c r="C33" s="393">
        <v>93443</v>
      </c>
      <c r="D33" s="393">
        <v>104683</v>
      </c>
      <c r="E33" s="393">
        <v>99971</v>
      </c>
      <c r="F33" s="393">
        <v>91859</v>
      </c>
      <c r="G33" s="393">
        <v>90115</v>
      </c>
      <c r="H33" s="393">
        <v>81139</v>
      </c>
      <c r="I33" s="393">
        <v>77288</v>
      </c>
      <c r="J33" s="393">
        <v>71971</v>
      </c>
      <c r="K33" s="393">
        <v>52613</v>
      </c>
      <c r="L33" s="393">
        <v>59633.8</v>
      </c>
    </row>
    <row r="34" spans="1:12" ht="14" customHeight="1">
      <c r="B34" s="195" t="s">
        <v>247</v>
      </c>
      <c r="C34" s="393">
        <v>1186</v>
      </c>
      <c r="D34" s="393">
        <v>1326</v>
      </c>
      <c r="E34" s="393">
        <v>1312</v>
      </c>
      <c r="F34" s="393">
        <v>1205</v>
      </c>
      <c r="G34" s="393">
        <v>1170</v>
      </c>
      <c r="H34" s="393">
        <v>1059</v>
      </c>
      <c r="I34" s="393">
        <v>1036</v>
      </c>
      <c r="J34" s="393">
        <v>989</v>
      </c>
      <c r="K34" s="393">
        <v>718.37989999999991</v>
      </c>
      <c r="L34" s="393">
        <v>793.01099999999997</v>
      </c>
    </row>
    <row r="35" spans="1:12" ht="14" customHeight="1">
      <c r="B35" s="195" t="s">
        <v>591</v>
      </c>
      <c r="C35" s="395">
        <f t="shared" ref="C35:L35" si="6">(C34/C33)*1000</f>
        <v>12.69222948749505</v>
      </c>
      <c r="D35" s="395">
        <f t="shared" si="6"/>
        <v>12.666813140624553</v>
      </c>
      <c r="E35" s="395">
        <f t="shared" si="6"/>
        <v>13.123805903712077</v>
      </c>
      <c r="F35" s="395">
        <f t="shared" si="6"/>
        <v>13.117930741680183</v>
      </c>
      <c r="G35" s="395">
        <f t="shared" si="6"/>
        <v>12.983410087110913</v>
      </c>
      <c r="H35" s="395">
        <f t="shared" si="6"/>
        <v>13.051676752239985</v>
      </c>
      <c r="I35" s="395">
        <f t="shared" si="6"/>
        <v>13.404409481420142</v>
      </c>
      <c r="J35" s="395">
        <f t="shared" ref="J35:K35" si="7">(J34/J33)*1000</f>
        <v>13.741645940726126</v>
      </c>
      <c r="K35" s="395">
        <f t="shared" si="7"/>
        <v>13.654037975405316</v>
      </c>
      <c r="L35" s="395">
        <f t="shared" si="6"/>
        <v>13.298012201134254</v>
      </c>
    </row>
    <row r="36" spans="1:12" ht="14" customHeight="1">
      <c r="C36" s="395"/>
      <c r="D36" s="395"/>
      <c r="E36" s="395"/>
      <c r="F36" s="395"/>
      <c r="G36" s="395"/>
      <c r="H36" s="395"/>
      <c r="I36" s="395"/>
      <c r="J36" s="395"/>
      <c r="K36" s="395"/>
      <c r="L36" s="395"/>
    </row>
    <row r="37" spans="1:12" ht="14" customHeight="1">
      <c r="A37" s="195" t="s">
        <v>6</v>
      </c>
      <c r="B37" s="195" t="s">
        <v>105</v>
      </c>
      <c r="C37" s="393">
        <v>767182</v>
      </c>
      <c r="D37" s="393">
        <v>875255</v>
      </c>
      <c r="E37" s="393">
        <v>892131</v>
      </c>
      <c r="F37" s="393">
        <v>868815</v>
      </c>
      <c r="G37" s="393">
        <v>908816</v>
      </c>
      <c r="H37" s="393">
        <v>950421</v>
      </c>
      <c r="I37" s="393">
        <v>987246</v>
      </c>
      <c r="J37" s="393">
        <v>1054758</v>
      </c>
      <c r="K37" s="393">
        <v>1096912</v>
      </c>
      <c r="L37" s="393">
        <v>1193408</v>
      </c>
    </row>
    <row r="38" spans="1:12" ht="14" customHeight="1">
      <c r="B38" s="195" t="s">
        <v>247</v>
      </c>
      <c r="C38" s="393">
        <v>50075</v>
      </c>
      <c r="D38" s="393">
        <v>57304</v>
      </c>
      <c r="E38" s="393">
        <v>59737</v>
      </c>
      <c r="F38" s="393">
        <v>60204</v>
      </c>
      <c r="G38" s="393">
        <v>63662</v>
      </c>
      <c r="H38" s="393">
        <v>67417</v>
      </c>
      <c r="I38" s="393">
        <v>71176</v>
      </c>
      <c r="J38" s="393">
        <v>77874</v>
      </c>
      <c r="K38" s="393">
        <v>85956.248670000001</v>
      </c>
      <c r="L38" s="393">
        <v>90483.241099999985</v>
      </c>
    </row>
    <row r="39" spans="1:12" ht="14" customHeight="1">
      <c r="B39" s="195" t="s">
        <v>591</v>
      </c>
      <c r="C39" s="395">
        <f t="shared" ref="C39:L39" si="8">(C38/C37)*1000</f>
        <v>65.271343696802063</v>
      </c>
      <c r="D39" s="395">
        <f t="shared" si="8"/>
        <v>65.471205534387124</v>
      </c>
      <c r="E39" s="395">
        <f t="shared" si="8"/>
        <v>66.959897145150208</v>
      </c>
      <c r="F39" s="395">
        <f t="shared" si="8"/>
        <v>69.294383729562682</v>
      </c>
      <c r="G39" s="395">
        <f t="shared" si="8"/>
        <v>70.049382933399059</v>
      </c>
      <c r="H39" s="395">
        <f t="shared" si="8"/>
        <v>70.933828271892139</v>
      </c>
      <c r="I39" s="395">
        <f t="shared" si="8"/>
        <v>72.095506084603016</v>
      </c>
      <c r="J39" s="395">
        <f t="shared" ref="J39:K39" si="9">(J38/J37)*1000</f>
        <v>73.831153686438029</v>
      </c>
      <c r="K39" s="395">
        <f t="shared" si="9"/>
        <v>78.362027829032769</v>
      </c>
      <c r="L39" s="395">
        <f t="shared" si="8"/>
        <v>75.819201061162644</v>
      </c>
    </row>
    <row r="40" spans="1:12" ht="14" customHeight="1"/>
    <row r="41" spans="1:12" ht="14" customHeight="1">
      <c r="A41" s="195" t="s">
        <v>7</v>
      </c>
      <c r="B41" s="195" t="s">
        <v>105</v>
      </c>
      <c r="C41" s="393">
        <v>291757</v>
      </c>
      <c r="D41" s="393">
        <v>313386</v>
      </c>
      <c r="E41" s="393">
        <v>345335</v>
      </c>
      <c r="F41" s="393">
        <v>334236</v>
      </c>
      <c r="G41" s="393">
        <v>325835</v>
      </c>
      <c r="H41" s="393">
        <v>331736</v>
      </c>
      <c r="I41" s="393">
        <v>329967</v>
      </c>
      <c r="J41" s="393">
        <v>332385</v>
      </c>
      <c r="K41" s="393">
        <v>296103</v>
      </c>
      <c r="L41" s="393">
        <v>314639.2</v>
      </c>
    </row>
    <row r="42" spans="1:12" ht="14" customHeight="1">
      <c r="B42" s="195" t="s">
        <v>247</v>
      </c>
      <c r="C42" s="393">
        <v>67859</v>
      </c>
      <c r="D42" s="393">
        <v>73352</v>
      </c>
      <c r="E42" s="393">
        <v>80801</v>
      </c>
      <c r="F42" s="393">
        <v>78478</v>
      </c>
      <c r="G42" s="393">
        <v>79618</v>
      </c>
      <c r="H42" s="393">
        <v>80918</v>
      </c>
      <c r="I42" s="393">
        <v>82117</v>
      </c>
      <c r="J42" s="393">
        <v>81317</v>
      </c>
      <c r="K42" s="393">
        <v>74077.185200000007</v>
      </c>
      <c r="L42" s="393">
        <v>79974.480500000005</v>
      </c>
    </row>
    <row r="43" spans="1:12" ht="14" customHeight="1" thickBot="1">
      <c r="A43" s="205"/>
      <c r="B43" s="205" t="s">
        <v>591</v>
      </c>
      <c r="C43" s="394">
        <f t="shared" ref="C43:L43" si="10">(C42/C41)*1000</f>
        <v>232.58739293316015</v>
      </c>
      <c r="D43" s="394">
        <f t="shared" si="10"/>
        <v>234.06278519142526</v>
      </c>
      <c r="E43" s="394">
        <f t="shared" si="10"/>
        <v>233.97860048937989</v>
      </c>
      <c r="F43" s="394">
        <f t="shared" si="10"/>
        <v>234.79816656494214</v>
      </c>
      <c r="G43" s="394">
        <f t="shared" si="10"/>
        <v>244.35066828302669</v>
      </c>
      <c r="H43" s="394">
        <f t="shared" si="10"/>
        <v>243.92287843345312</v>
      </c>
      <c r="I43" s="394">
        <f t="shared" si="10"/>
        <v>248.86428036743069</v>
      </c>
      <c r="J43" s="394">
        <f t="shared" ref="J43:K43" si="11">(J42/J41)*1000</f>
        <v>244.64702077410234</v>
      </c>
      <c r="K43" s="394">
        <f t="shared" si="11"/>
        <v>250.17370712218383</v>
      </c>
      <c r="L43" s="394">
        <f t="shared" si="10"/>
        <v>254.17837478610423</v>
      </c>
    </row>
    <row r="44" spans="1:12" ht="9" customHeight="1">
      <c r="A44" s="999" t="s">
        <v>538</v>
      </c>
      <c r="B44" s="1038"/>
      <c r="C44" s="1043"/>
      <c r="D44" s="1043"/>
      <c r="E44" s="1043"/>
      <c r="F44" s="390"/>
      <c r="G44" s="390"/>
      <c r="H44" s="390"/>
      <c r="I44" s="390"/>
      <c r="J44" s="390"/>
      <c r="K44" s="390"/>
      <c r="L44" s="390"/>
    </row>
    <row r="45" spans="1:12" ht="9" customHeight="1">
      <c r="A45" s="999" t="s">
        <v>367</v>
      </c>
      <c r="B45" s="1038"/>
      <c r="C45" s="1043"/>
      <c r="D45" s="1043"/>
      <c r="E45" s="1043"/>
      <c r="F45" s="390"/>
      <c r="G45" s="390"/>
      <c r="H45" s="390"/>
      <c r="I45" s="390"/>
      <c r="J45" s="390"/>
      <c r="K45" s="390"/>
      <c r="L45" s="390"/>
    </row>
    <row r="46" spans="1:12" ht="9" customHeight="1">
      <c r="A46" s="1001" t="s">
        <v>366</v>
      </c>
      <c r="B46" s="1038"/>
      <c r="C46" s="1043"/>
      <c r="D46" s="1043"/>
      <c r="E46" s="1043"/>
      <c r="F46" s="390"/>
      <c r="G46" s="390"/>
      <c r="H46" s="390"/>
      <c r="I46" s="390"/>
      <c r="J46" s="390"/>
      <c r="K46" s="390"/>
      <c r="L46" s="390"/>
    </row>
  </sheetData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7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syncVertical="1" syncRef="A1" transitionEvaluation="1" codeName="Hoja89">
    <tabColor theme="9" tint="0.59999389629810485"/>
  </sheetPr>
  <dimension ref="A1:I4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5" style="195" customWidth="1"/>
    <col min="2" max="7" width="10" style="195" customWidth="1"/>
    <col min="8" max="8" width="8" style="195" customWidth="1"/>
    <col min="9" max="16384" width="7" style="195"/>
  </cols>
  <sheetData>
    <row r="1" spans="1:9" ht="13" customHeight="1">
      <c r="B1" s="196"/>
    </row>
    <row r="3" spans="1:9" ht="13" customHeight="1">
      <c r="A3" s="402" t="s">
        <v>249</v>
      </c>
      <c r="B3" s="197"/>
      <c r="C3" s="197"/>
      <c r="D3" s="197"/>
      <c r="E3" s="197"/>
      <c r="F3" s="197"/>
      <c r="G3" s="197"/>
      <c r="H3" s="198"/>
      <c r="I3" s="198"/>
    </row>
    <row r="4" spans="1:9" ht="13" customHeight="1">
      <c r="A4" s="401" t="s">
        <v>466</v>
      </c>
      <c r="B4" s="197"/>
      <c r="C4" s="197"/>
      <c r="D4" s="197"/>
      <c r="E4" s="197"/>
      <c r="F4" s="197"/>
      <c r="G4" s="197"/>
      <c r="H4" s="198"/>
      <c r="I4" s="198"/>
    </row>
    <row r="5" spans="1:9" ht="4" customHeight="1" thickBot="1">
      <c r="A5" s="202"/>
      <c r="B5" s="202"/>
      <c r="C5" s="202"/>
      <c r="D5" s="202"/>
      <c r="E5" s="199"/>
      <c r="F5" s="199"/>
      <c r="G5" s="199"/>
      <c r="H5" s="199"/>
      <c r="I5" s="199"/>
    </row>
    <row r="6" spans="1:9" ht="13" customHeight="1">
      <c r="A6" s="1186" t="s">
        <v>18</v>
      </c>
      <c r="B6" s="1183">
        <v>2020</v>
      </c>
      <c r="C6" s="1184"/>
      <c r="D6" s="1185"/>
      <c r="E6" s="1184" t="s">
        <v>402</v>
      </c>
      <c r="F6" s="1184"/>
      <c r="G6" s="1184"/>
      <c r="H6" s="206"/>
      <c r="I6" s="206"/>
    </row>
    <row r="7" spans="1:9" ht="13" customHeight="1">
      <c r="A7" s="1187"/>
      <c r="B7" s="859" t="s">
        <v>105</v>
      </c>
      <c r="C7" s="860" t="s">
        <v>247</v>
      </c>
      <c r="D7" s="861" t="s">
        <v>591</v>
      </c>
      <c r="E7" s="860" t="s">
        <v>105</v>
      </c>
      <c r="F7" s="860" t="s">
        <v>247</v>
      </c>
      <c r="G7" s="860" t="s">
        <v>591</v>
      </c>
      <c r="H7" s="199"/>
      <c r="I7" s="199"/>
    </row>
    <row r="8" spans="1:9" ht="15" customHeight="1">
      <c r="A8" s="866" t="s">
        <v>96</v>
      </c>
      <c r="B8" s="867">
        <f>(B10+B11+B12+B13+B14+B18+B19+B20+B21+B22+B23+B24+B25+B26+B27+B28+B29+B30+B33+B34+B35+B36+B37+B38)</f>
        <v>568862</v>
      </c>
      <c r="C8" s="867">
        <f>(C10+C11+C12+C13+C14+C18+C19+C20+C21+C22+C23+C24+C25+C26+C27+C28+C29+C30+C33+C34+C35+C36+C37+C38)</f>
        <v>8194.3056727264884</v>
      </c>
      <c r="D8" s="868">
        <f>(C8/B8)*1000</f>
        <v>14.404733789085029</v>
      </c>
      <c r="E8" s="867">
        <f>(E10+E11+E12+E13+E14+E18+E19+E20+E21+E22+E23+E24+E25+E26+E27+E28+E29+E30+E33+E34+E35+E36+E37+E38)</f>
        <v>547647</v>
      </c>
      <c r="F8" s="867">
        <f>(F10+F11+F12+F13+F14+F18+F19+F20+F21+F22+F23+F24+F25+F26+F27+F28+F29+F30+F33+F34+F35+F36+F37+F38)</f>
        <v>7824.35041</v>
      </c>
      <c r="G8" s="868">
        <f t="shared" ref="G8:G30" si="0">(F8/E8)*1000</f>
        <v>14.287214957810415</v>
      </c>
      <c r="H8" s="231"/>
      <c r="I8" s="231"/>
    </row>
    <row r="9" spans="1:9" ht="3" customHeight="1">
      <c r="B9" s="669"/>
      <c r="C9" s="669"/>
      <c r="D9" s="397"/>
      <c r="E9" s="669"/>
      <c r="F9" s="669"/>
      <c r="G9" s="397"/>
      <c r="H9" s="226"/>
      <c r="I9" s="226"/>
    </row>
    <row r="10" spans="1:9" ht="13" customHeight="1">
      <c r="A10" s="204" t="s">
        <v>21</v>
      </c>
      <c r="B10" s="670">
        <v>563</v>
      </c>
      <c r="C10" s="671">
        <v>8.4934999999999992</v>
      </c>
      <c r="D10" s="397">
        <f t="shared" ref="D10:D30" si="1">(C10/B10)*1000</f>
        <v>15.086145648312609</v>
      </c>
      <c r="E10" s="670">
        <v>642</v>
      </c>
      <c r="F10" s="671">
        <v>9.7565200000000001</v>
      </c>
      <c r="G10" s="397">
        <f t="shared" si="0"/>
        <v>15.197071651090342</v>
      </c>
      <c r="H10" s="226"/>
      <c r="I10" s="229"/>
    </row>
    <row r="11" spans="1:9" ht="13" customHeight="1">
      <c r="A11" s="204" t="s">
        <v>22</v>
      </c>
      <c r="B11" s="671">
        <v>21578</v>
      </c>
      <c r="C11" s="671">
        <v>521.70960000000002</v>
      </c>
      <c r="D11" s="397">
        <f t="shared" si="1"/>
        <v>24.177847807952546</v>
      </c>
      <c r="E11" s="671">
        <v>20196</v>
      </c>
      <c r="F11" s="671">
        <v>553.30049999999994</v>
      </c>
      <c r="G11" s="397">
        <f t="shared" si="0"/>
        <v>27.396538918597738</v>
      </c>
      <c r="H11" s="226"/>
      <c r="I11" s="201"/>
    </row>
    <row r="12" spans="1:9" ht="13" customHeight="1">
      <c r="A12" s="204" t="s">
        <v>23</v>
      </c>
      <c r="B12" s="671">
        <v>20671</v>
      </c>
      <c r="C12" s="671">
        <v>293.91480000000001</v>
      </c>
      <c r="D12" s="397">
        <f t="shared" si="1"/>
        <v>14.218702530114653</v>
      </c>
      <c r="E12" s="671">
        <v>12496</v>
      </c>
      <c r="F12" s="671">
        <v>184.14788999999999</v>
      </c>
      <c r="G12" s="397">
        <f t="shared" si="0"/>
        <v>14.736546895006402</v>
      </c>
      <c r="H12" s="226"/>
      <c r="I12" s="201"/>
    </row>
    <row r="13" spans="1:9" ht="13" customHeight="1">
      <c r="A13" s="195" t="s">
        <v>24</v>
      </c>
      <c r="B13" s="671">
        <v>128940</v>
      </c>
      <c r="C13" s="671">
        <v>1623.9325377264886</v>
      </c>
      <c r="D13" s="397">
        <f>(C13/B13)*1000</f>
        <v>12.594482222169137</v>
      </c>
      <c r="E13" s="671">
        <v>144397</v>
      </c>
      <c r="F13" s="671">
        <v>1823.1</v>
      </c>
      <c r="G13" s="397">
        <f t="shared" si="0"/>
        <v>12.625608565274902</v>
      </c>
      <c r="H13" s="226"/>
      <c r="I13" s="201"/>
    </row>
    <row r="14" spans="1:9" ht="13" customHeight="1">
      <c r="A14" s="195" t="s">
        <v>25</v>
      </c>
      <c r="B14" s="669">
        <v>36654</v>
      </c>
      <c r="C14" s="669">
        <v>697.84454999999991</v>
      </c>
      <c r="D14" s="397">
        <f t="shared" si="1"/>
        <v>19.038701096742507</v>
      </c>
      <c r="E14" s="669">
        <v>47828</v>
      </c>
      <c r="F14" s="669">
        <v>902.88481999999999</v>
      </c>
      <c r="G14" s="397">
        <f t="shared" si="0"/>
        <v>18.877745671991299</v>
      </c>
      <c r="H14" s="226"/>
      <c r="I14" s="227"/>
    </row>
    <row r="15" spans="1:9" ht="13" customHeight="1">
      <c r="A15" s="203" t="s">
        <v>91</v>
      </c>
      <c r="B15" s="671">
        <v>31927</v>
      </c>
      <c r="C15" s="671">
        <v>593.04449</v>
      </c>
      <c r="D15" s="397">
        <f t="shared" si="1"/>
        <v>18.575014564475211</v>
      </c>
      <c r="E15" s="671">
        <v>43227</v>
      </c>
      <c r="F15" s="671">
        <v>794.78459999999995</v>
      </c>
      <c r="G15" s="397">
        <f t="shared" si="0"/>
        <v>18.386300229023526</v>
      </c>
      <c r="H15" s="226"/>
      <c r="I15" s="201"/>
    </row>
    <row r="16" spans="1:9" ht="13" customHeight="1">
      <c r="A16" s="203" t="s">
        <v>92</v>
      </c>
      <c r="B16" s="671">
        <v>4565</v>
      </c>
      <c r="C16" s="671">
        <v>102.05439999999999</v>
      </c>
      <c r="D16" s="397">
        <f t="shared" si="1"/>
        <v>22.355837897042715</v>
      </c>
      <c r="E16" s="671">
        <v>4525</v>
      </c>
      <c r="F16" s="671">
        <v>106.82199999999999</v>
      </c>
      <c r="G16" s="397">
        <f t="shared" si="0"/>
        <v>23.607071823204418</v>
      </c>
      <c r="H16" s="226"/>
      <c r="I16" s="201"/>
    </row>
    <row r="17" spans="1:9" ht="13" customHeight="1">
      <c r="A17" s="203" t="s">
        <v>93</v>
      </c>
      <c r="B17" s="671">
        <v>162</v>
      </c>
      <c r="C17" s="671">
        <v>2.7456600000000004</v>
      </c>
      <c r="D17" s="397">
        <f t="shared" si="1"/>
        <v>16.948518518518522</v>
      </c>
      <c r="E17" s="671">
        <v>76</v>
      </c>
      <c r="F17" s="671">
        <v>1.2782199999999999</v>
      </c>
      <c r="G17" s="397">
        <f t="shared" si="0"/>
        <v>16.818684210526314</v>
      </c>
      <c r="H17" s="226"/>
      <c r="I17" s="201"/>
    </row>
    <row r="18" spans="1:9" ht="13" customHeight="1">
      <c r="A18" s="204" t="s">
        <v>29</v>
      </c>
      <c r="B18" s="671">
        <v>2467</v>
      </c>
      <c r="C18" s="671">
        <v>32.969899999999996</v>
      </c>
      <c r="D18" s="397">
        <f t="shared" si="1"/>
        <v>13.364369679773</v>
      </c>
      <c r="E18" s="671">
        <v>2325</v>
      </c>
      <c r="F18" s="671">
        <v>30.343600000000002</v>
      </c>
      <c r="G18" s="397">
        <f t="shared" si="0"/>
        <v>13.051010752688173</v>
      </c>
      <c r="H18" s="226"/>
      <c r="I18" s="201"/>
    </row>
    <row r="19" spans="1:9" ht="13" customHeight="1">
      <c r="A19" s="195" t="s">
        <v>30</v>
      </c>
      <c r="B19" s="671">
        <v>45883</v>
      </c>
      <c r="C19" s="671">
        <v>499.48095000000001</v>
      </c>
      <c r="D19" s="397">
        <f t="shared" si="1"/>
        <v>10.885969749144563</v>
      </c>
      <c r="E19" s="671">
        <v>47149</v>
      </c>
      <c r="F19" s="671">
        <v>501.42799999999988</v>
      </c>
      <c r="G19" s="397">
        <f t="shared" si="0"/>
        <v>10.634965746887524</v>
      </c>
      <c r="H19" s="226"/>
      <c r="I19" s="201"/>
    </row>
    <row r="20" spans="1:9" ht="13" customHeight="1">
      <c r="A20" s="195" t="s">
        <v>31</v>
      </c>
      <c r="B20" s="671">
        <v>54190</v>
      </c>
      <c r="C20" s="671">
        <v>776.41989999999998</v>
      </c>
      <c r="D20" s="397">
        <f t="shared" si="1"/>
        <v>14.327733899243402</v>
      </c>
      <c r="E20" s="671">
        <v>64900</v>
      </c>
      <c r="F20" s="671">
        <v>925.41899999999998</v>
      </c>
      <c r="G20" s="397">
        <f t="shared" si="0"/>
        <v>14.259152542372881</v>
      </c>
      <c r="H20" s="226"/>
      <c r="I20" s="201"/>
    </row>
    <row r="21" spans="1:9" ht="13" customHeight="1">
      <c r="A21" s="204" t="s">
        <v>32</v>
      </c>
      <c r="B21" s="671">
        <v>1592</v>
      </c>
      <c r="C21" s="671">
        <v>20.813019999999995</v>
      </c>
      <c r="D21" s="397">
        <f t="shared" si="1"/>
        <v>13.073505025125625</v>
      </c>
      <c r="E21" s="671">
        <v>1501</v>
      </c>
      <c r="F21" s="671">
        <v>19.28755</v>
      </c>
      <c r="G21" s="397">
        <f t="shared" si="0"/>
        <v>12.849800133244504</v>
      </c>
      <c r="H21" s="226"/>
      <c r="I21" s="201"/>
    </row>
    <row r="22" spans="1:9" ht="13" customHeight="1">
      <c r="A22" s="204" t="s">
        <v>33</v>
      </c>
      <c r="B22" s="671">
        <v>26674</v>
      </c>
      <c r="C22" s="671">
        <v>426.00924999999989</v>
      </c>
      <c r="D22" s="397">
        <f t="shared" si="1"/>
        <v>15.970954862412832</v>
      </c>
      <c r="E22" s="671">
        <v>26918</v>
      </c>
      <c r="F22" s="671">
        <v>345.93015000000003</v>
      </c>
      <c r="G22" s="397">
        <f t="shared" si="0"/>
        <v>12.851257522847167</v>
      </c>
      <c r="H22" s="226"/>
      <c r="I22" s="201"/>
    </row>
    <row r="23" spans="1:9" ht="13" customHeight="1">
      <c r="A23" s="204" t="s">
        <v>34</v>
      </c>
      <c r="B23" s="671">
        <v>44860</v>
      </c>
      <c r="C23" s="671">
        <v>565.13830000000007</v>
      </c>
      <c r="D23" s="397">
        <f t="shared" si="1"/>
        <v>12.597822113241195</v>
      </c>
      <c r="E23" s="671">
        <v>42160</v>
      </c>
      <c r="F23" s="671">
        <v>539.40849999999989</v>
      </c>
      <c r="G23" s="397">
        <f t="shared" si="0"/>
        <v>12.794319259962046</v>
      </c>
      <c r="H23" s="226"/>
      <c r="I23" s="201"/>
    </row>
    <row r="24" spans="1:9" ht="13" customHeight="1">
      <c r="A24" s="204" t="s">
        <v>35</v>
      </c>
      <c r="B24" s="671">
        <v>19317</v>
      </c>
      <c r="C24" s="671">
        <v>283.46299999999997</v>
      </c>
      <c r="D24" s="397">
        <f t="shared" si="1"/>
        <v>14.674276543976806</v>
      </c>
      <c r="E24" s="671">
        <v>6980</v>
      </c>
      <c r="F24" s="671">
        <v>98.21</v>
      </c>
      <c r="G24" s="397">
        <f t="shared" si="0"/>
        <v>14.070200573065902</v>
      </c>
      <c r="H24" s="226"/>
      <c r="I24" s="201"/>
    </row>
    <row r="25" spans="1:9" ht="13" customHeight="1">
      <c r="A25" s="204" t="s">
        <v>36</v>
      </c>
      <c r="B25" s="671">
        <v>5752</v>
      </c>
      <c r="C25" s="671">
        <v>78.36248999999998</v>
      </c>
      <c r="D25" s="397">
        <f t="shared" si="1"/>
        <v>13.623520514603614</v>
      </c>
      <c r="E25" s="671">
        <v>5729</v>
      </c>
      <c r="F25" s="671">
        <v>77.272350000000003</v>
      </c>
      <c r="G25" s="397">
        <f t="shared" si="0"/>
        <v>13.487929830685985</v>
      </c>
      <c r="H25" s="226"/>
      <c r="I25" s="201"/>
    </row>
    <row r="26" spans="1:9" ht="13" customHeight="1">
      <c r="A26" s="195" t="s">
        <v>37</v>
      </c>
      <c r="B26" s="671">
        <v>70057</v>
      </c>
      <c r="C26" s="671">
        <v>1118.175</v>
      </c>
      <c r="D26" s="397">
        <f t="shared" si="1"/>
        <v>15.960931812666827</v>
      </c>
      <c r="E26" s="671">
        <v>65195</v>
      </c>
      <c r="F26" s="671">
        <v>993.10300000000007</v>
      </c>
      <c r="G26" s="397">
        <f t="shared" si="0"/>
        <v>15.232809264514151</v>
      </c>
      <c r="H26" s="226"/>
      <c r="I26" s="201"/>
    </row>
    <row r="27" spans="1:9" ht="13" customHeight="1">
      <c r="A27" s="204" t="s">
        <v>38</v>
      </c>
      <c r="B27" s="671">
        <v>809</v>
      </c>
      <c r="C27" s="671">
        <v>16.705000000000002</v>
      </c>
      <c r="D27" s="397">
        <f t="shared" si="1"/>
        <v>20.648949320148336</v>
      </c>
      <c r="E27" s="671">
        <v>668</v>
      </c>
      <c r="F27" s="671">
        <v>13.358000000000002</v>
      </c>
      <c r="G27" s="397">
        <f t="shared" si="0"/>
        <v>19.997005988023957</v>
      </c>
      <c r="H27" s="226"/>
      <c r="I27" s="201"/>
    </row>
    <row r="28" spans="1:9" ht="13" customHeight="1">
      <c r="A28" s="204" t="s">
        <v>39</v>
      </c>
      <c r="B28" s="671">
        <v>900</v>
      </c>
      <c r="C28" s="671">
        <v>18.367000000000001</v>
      </c>
      <c r="D28" s="397">
        <f t="shared" si="1"/>
        <v>20.407777777777778</v>
      </c>
      <c r="E28" s="671">
        <v>353</v>
      </c>
      <c r="F28" s="671">
        <v>6.4418299999999995</v>
      </c>
      <c r="G28" s="397">
        <f t="shared" si="0"/>
        <v>18.248810198300284</v>
      </c>
      <c r="H28" s="226"/>
      <c r="I28" s="201"/>
    </row>
    <row r="29" spans="1:9" ht="13" customHeight="1">
      <c r="A29" s="204" t="s">
        <v>40</v>
      </c>
      <c r="B29" s="671">
        <v>34429</v>
      </c>
      <c r="C29" s="671">
        <v>446.36700000000002</v>
      </c>
      <c r="D29" s="397">
        <f t="shared" si="1"/>
        <v>12.964855209271255</v>
      </c>
      <c r="E29" s="671">
        <v>22198</v>
      </c>
      <c r="F29" s="671">
        <v>295.95499999999998</v>
      </c>
      <c r="G29" s="397">
        <f t="shared" si="0"/>
        <v>13.33250743310208</v>
      </c>
      <c r="H29" s="226"/>
      <c r="I29" s="201"/>
    </row>
    <row r="30" spans="1:9" ht="13" customHeight="1">
      <c r="A30" s="195" t="s">
        <v>41</v>
      </c>
      <c r="B30" s="671">
        <v>9796</v>
      </c>
      <c r="C30" s="671">
        <v>126.443375</v>
      </c>
      <c r="D30" s="397">
        <f t="shared" si="1"/>
        <v>12.907653634136382</v>
      </c>
      <c r="E30" s="671">
        <v>9281</v>
      </c>
      <c r="F30" s="671">
        <v>119.44995000000002</v>
      </c>
      <c r="G30" s="397">
        <f t="shared" si="0"/>
        <v>12.870374959594873</v>
      </c>
      <c r="H30" s="226"/>
      <c r="I30" s="227"/>
    </row>
    <row r="31" spans="1:9" ht="13" customHeight="1">
      <c r="A31" s="203" t="s">
        <v>94</v>
      </c>
      <c r="B31" s="669">
        <v>4513</v>
      </c>
      <c r="C31" s="669">
        <v>56.433875</v>
      </c>
      <c r="D31" s="397">
        <f>(C31/B31)*1000</f>
        <v>12.504736317305561</v>
      </c>
      <c r="E31" s="669">
        <v>4208</v>
      </c>
      <c r="F31" s="669">
        <v>52.309350000000002</v>
      </c>
      <c r="G31" s="397">
        <f>(F31/E31)*1000</f>
        <v>12.430929182509505</v>
      </c>
      <c r="H31" s="226"/>
      <c r="I31" s="201"/>
    </row>
    <row r="32" spans="1:9" ht="13" customHeight="1">
      <c r="A32" s="203" t="s">
        <v>95</v>
      </c>
      <c r="B32" s="671">
        <v>5283</v>
      </c>
      <c r="C32" s="671">
        <v>70.009500000000003</v>
      </c>
      <c r="D32" s="397">
        <f>(C32/B32)*1000</f>
        <v>13.25184554230551</v>
      </c>
      <c r="E32" s="671">
        <v>5073</v>
      </c>
      <c r="F32" s="671">
        <v>67.140599999999992</v>
      </c>
      <c r="G32" s="397">
        <f>(F32/E32)*1000</f>
        <v>13.234890597279714</v>
      </c>
      <c r="H32" s="226"/>
      <c r="I32" s="201"/>
    </row>
    <row r="33" spans="1:9" ht="13" customHeight="1">
      <c r="A33" s="204" t="s">
        <v>44</v>
      </c>
      <c r="B33" s="671">
        <v>5855</v>
      </c>
      <c r="C33" s="671">
        <v>90.001999999999995</v>
      </c>
      <c r="D33" s="397">
        <v>0</v>
      </c>
      <c r="E33" s="671">
        <v>6750</v>
      </c>
      <c r="F33" s="671">
        <v>111.38999999999999</v>
      </c>
      <c r="G33" s="397">
        <v>0</v>
      </c>
      <c r="H33" s="226"/>
      <c r="I33" s="201"/>
    </row>
    <row r="34" spans="1:9" ht="13" customHeight="1">
      <c r="A34" s="204" t="s">
        <v>45</v>
      </c>
      <c r="B34" s="671">
        <v>35881</v>
      </c>
      <c r="C34" s="671">
        <v>513.02899999999988</v>
      </c>
      <c r="D34" s="397">
        <f>(C34/B34)*1000</f>
        <v>14.298068615701899</v>
      </c>
      <c r="E34" s="671">
        <v>17664</v>
      </c>
      <c r="F34" s="671">
        <v>235.42500000000001</v>
      </c>
      <c r="G34" s="397">
        <f>(F34/E34)*1000</f>
        <v>13.327955163043478</v>
      </c>
      <c r="H34" s="226"/>
      <c r="I34" s="201"/>
    </row>
    <row r="35" spans="1:9" ht="13" customHeight="1">
      <c r="A35" s="195" t="s">
        <v>46</v>
      </c>
      <c r="B35" s="671">
        <v>1197</v>
      </c>
      <c r="C35" s="671">
        <v>19.861499999999996</v>
      </c>
      <c r="D35" s="398">
        <v>0</v>
      </c>
      <c r="E35" s="671">
        <v>2040</v>
      </c>
      <c r="F35" s="671">
        <v>31.646750000000001</v>
      </c>
      <c r="G35" s="398">
        <v>0</v>
      </c>
      <c r="H35" s="232"/>
      <c r="I35" s="201"/>
    </row>
    <row r="36" spans="1:9" ht="13" customHeight="1">
      <c r="A36" s="200" t="s">
        <v>47</v>
      </c>
      <c r="B36" s="671">
        <v>797</v>
      </c>
      <c r="C36" s="671">
        <v>16.803999999999998</v>
      </c>
      <c r="D36" s="399">
        <f>(C36/B36)*1000</f>
        <v>21.084065244667499</v>
      </c>
      <c r="E36" s="671">
        <v>277</v>
      </c>
      <c r="F36" s="671">
        <v>7.0919999999999996</v>
      </c>
      <c r="G36" s="399">
        <f>(F36/E36)*1000</f>
        <v>25.602888086642597</v>
      </c>
      <c r="H36" s="228"/>
      <c r="I36" s="201"/>
    </row>
    <row r="37" spans="1:9" ht="13" customHeight="1">
      <c r="A37" s="195" t="s">
        <v>48</v>
      </c>
      <c r="B37" s="671">
        <v>0</v>
      </c>
      <c r="C37" s="671">
        <v>0</v>
      </c>
      <c r="D37" s="399">
        <v>0</v>
      </c>
      <c r="E37" s="671">
        <v>0</v>
      </c>
      <c r="F37" s="671">
        <v>0</v>
      </c>
      <c r="G37" s="399">
        <v>0</v>
      </c>
      <c r="H37" s="228"/>
      <c r="I37" s="201"/>
    </row>
    <row r="38" spans="1:9" ht="13" customHeight="1" thickBot="1">
      <c r="A38" s="230" t="s">
        <v>49</v>
      </c>
      <c r="B38" s="672">
        <v>0</v>
      </c>
      <c r="C38" s="672">
        <v>0</v>
      </c>
      <c r="D38" s="396">
        <v>0</v>
      </c>
      <c r="E38" s="672">
        <v>0</v>
      </c>
      <c r="F38" s="672">
        <v>0</v>
      </c>
      <c r="G38" s="396">
        <v>0</v>
      </c>
      <c r="H38" s="228"/>
      <c r="I38" s="228"/>
    </row>
    <row r="39" spans="1:9" ht="9" customHeight="1">
      <c r="A39" s="999" t="s">
        <v>538</v>
      </c>
      <c r="B39" s="1038"/>
      <c r="C39" s="1038"/>
      <c r="D39" s="1038"/>
      <c r="E39" s="374"/>
      <c r="F39" s="374"/>
      <c r="G39" s="400"/>
      <c r="H39" s="374"/>
      <c r="I39" s="374"/>
    </row>
    <row r="40" spans="1:9" ht="9" customHeight="1">
      <c r="A40" s="999" t="s">
        <v>367</v>
      </c>
      <c r="B40" s="1038"/>
      <c r="C40" s="1038"/>
      <c r="D40" s="1038"/>
      <c r="E40" s="374"/>
      <c r="F40" s="374"/>
      <c r="G40" s="374"/>
      <c r="H40" s="374"/>
      <c r="I40" s="374"/>
    </row>
    <row r="41" spans="1:9" ht="9" customHeight="1">
      <c r="A41" s="1001" t="s">
        <v>366</v>
      </c>
      <c r="B41" s="1038"/>
      <c r="C41" s="1038"/>
      <c r="D41" s="1038"/>
      <c r="E41" s="374"/>
      <c r="F41" s="374"/>
      <c r="G41" s="374"/>
      <c r="H41" s="374"/>
      <c r="I41" s="374"/>
    </row>
    <row r="42" spans="1:9" ht="13" customHeight="1">
      <c r="A42" s="12"/>
      <c r="B42" s="180"/>
      <c r="C42" s="180"/>
      <c r="D42" s="180"/>
      <c r="E42" s="180"/>
      <c r="F42" s="180"/>
      <c r="G42" s="180"/>
      <c r="H42" s="180"/>
      <c r="I42" s="180"/>
    </row>
    <row r="43" spans="1:9" ht="13" customHeight="1">
      <c r="A43" s="114"/>
      <c r="B43" s="180"/>
      <c r="C43" s="180"/>
      <c r="D43" s="180"/>
      <c r="E43" s="180"/>
      <c r="F43" s="180"/>
      <c r="G43" s="180"/>
      <c r="H43" s="180"/>
      <c r="I43" s="180"/>
    </row>
    <row r="44" spans="1:9" ht="13" customHeight="1">
      <c r="A44" s="158"/>
      <c r="B44" s="180"/>
      <c r="C44" s="180"/>
      <c r="D44" s="180"/>
      <c r="E44" s="180"/>
      <c r="F44" s="180"/>
      <c r="G44" s="180"/>
      <c r="H44" s="180"/>
      <c r="I44" s="180"/>
    </row>
    <row r="45" spans="1:9" ht="13" customHeight="1">
      <c r="A45" s="30"/>
      <c r="B45" s="180"/>
      <c r="C45" s="180"/>
      <c r="D45" s="180"/>
      <c r="E45" s="180"/>
      <c r="F45" s="180"/>
      <c r="G45" s="180"/>
      <c r="H45" s="180"/>
      <c r="I45" s="180"/>
    </row>
    <row r="46" spans="1:9" ht="13" customHeight="1">
      <c r="A46" s="57"/>
      <c r="B46" s="180"/>
      <c r="C46" s="180"/>
      <c r="D46" s="180"/>
      <c r="E46" s="180"/>
      <c r="F46" s="180"/>
      <c r="G46" s="180"/>
      <c r="H46" s="180"/>
      <c r="I46" s="180"/>
    </row>
    <row r="47" spans="1:9" ht="13" customHeight="1">
      <c r="A47" s="30"/>
      <c r="B47" s="180"/>
      <c r="C47" s="180"/>
      <c r="D47" s="180"/>
      <c r="E47" s="180"/>
      <c r="F47" s="180"/>
      <c r="G47" s="180"/>
      <c r="H47" s="180"/>
      <c r="I47" s="180"/>
    </row>
    <row r="48" spans="1:9" ht="13" customHeight="1">
      <c r="A48" s="114"/>
      <c r="B48" s="180"/>
      <c r="C48" s="180"/>
      <c r="D48" s="180"/>
      <c r="E48" s="180"/>
      <c r="F48" s="180"/>
      <c r="G48" s="180"/>
      <c r="H48" s="180"/>
      <c r="I48" s="180"/>
    </row>
    <row r="49" spans="1:9" ht="13" customHeight="1">
      <c r="A49" s="114"/>
      <c r="B49" s="180"/>
      <c r="C49" s="180"/>
      <c r="D49" s="180"/>
      <c r="E49" s="180"/>
      <c r="F49" s="180"/>
      <c r="G49" s="180"/>
      <c r="H49" s="180"/>
      <c r="I49" s="180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syncVertical="1" syncRef="A1" transitionEvaluation="1" codeName="Hoja90">
    <tabColor theme="9" tint="0.59999389629810485"/>
  </sheetPr>
  <dimension ref="A1:I4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4.3984375" style="195" customWidth="1"/>
    <col min="2" max="7" width="10" style="195" customWidth="1"/>
    <col min="8" max="8" width="8" style="195" customWidth="1"/>
    <col min="9" max="16384" width="7" style="195"/>
  </cols>
  <sheetData>
    <row r="1" spans="1:7" ht="13" customHeight="1">
      <c r="B1" s="196"/>
    </row>
    <row r="2" spans="1:7" ht="13" customHeight="1">
      <c r="E2" s="200"/>
      <c r="F2" s="200"/>
      <c r="G2" s="200"/>
    </row>
    <row r="3" spans="1:7" ht="13" customHeight="1">
      <c r="A3" s="402" t="s">
        <v>389</v>
      </c>
      <c r="B3" s="197"/>
      <c r="C3" s="197"/>
      <c r="D3" s="197"/>
      <c r="E3" s="197"/>
      <c r="F3" s="197"/>
      <c r="G3" s="197"/>
    </row>
    <row r="4" spans="1:7" ht="13" customHeight="1">
      <c r="A4" s="401" t="s">
        <v>466</v>
      </c>
      <c r="B4" s="197"/>
      <c r="C4" s="197"/>
      <c r="D4" s="197"/>
      <c r="E4" s="197"/>
      <c r="F4" s="197"/>
      <c r="G4" s="197"/>
    </row>
    <row r="5" spans="1:7" ht="4" customHeight="1" thickBot="1">
      <c r="A5" s="1188"/>
      <c r="B5" s="1188"/>
      <c r="C5" s="1188"/>
      <c r="D5" s="1188"/>
      <c r="E5" s="1188"/>
      <c r="F5" s="1188"/>
      <c r="G5" s="1188"/>
    </row>
    <row r="6" spans="1:7" ht="13" customHeight="1">
      <c r="A6" s="1192" t="s">
        <v>18</v>
      </c>
      <c r="B6" s="1189">
        <v>2020</v>
      </c>
      <c r="C6" s="1190"/>
      <c r="D6" s="1191"/>
      <c r="E6" s="1190" t="s">
        <v>414</v>
      </c>
      <c r="F6" s="1190"/>
      <c r="G6" s="1190"/>
    </row>
    <row r="7" spans="1:7" ht="13" customHeight="1">
      <c r="A7" s="1193"/>
      <c r="B7" s="862" t="s">
        <v>105</v>
      </c>
      <c r="C7" s="863" t="s">
        <v>247</v>
      </c>
      <c r="D7" s="864" t="s">
        <v>591</v>
      </c>
      <c r="E7" s="865" t="s">
        <v>105</v>
      </c>
      <c r="F7" s="863" t="s">
        <v>247</v>
      </c>
      <c r="G7" s="863" t="s">
        <v>591</v>
      </c>
    </row>
    <row r="8" spans="1:7" ht="15" customHeight="1">
      <c r="A8" s="869" t="s">
        <v>96</v>
      </c>
      <c r="B8" s="873">
        <f>(B10+B11+B12+B13+B14+B18+B19+B20+B21+B22+B23+B24+B25+B26+B27+B28+B29+B30+B33+B34+B35+B36+B37+B38)</f>
        <v>2049213</v>
      </c>
      <c r="C8" s="874">
        <f>(C10+C11+C12+C13+C14+C18+C19+C20+C21+C22+C23+C24+C25+C26+C27+C28+C29+C30+C33+C34+C35+C36+C37+C38)</f>
        <v>142359.59404333329</v>
      </c>
      <c r="D8" s="872">
        <f>(C8/B8)*1000</f>
        <v>69.470374257499486</v>
      </c>
      <c r="E8" s="873">
        <f>(E10+E11+E12+E13+E14+E18+E19+E20+E21+E22+E23+E24+E25+E26+E27+E28+E29+E30+E33+E34+E35+E36+E37+E38)</f>
        <v>2280343</v>
      </c>
      <c r="F8" s="874">
        <f>(F10+F11+F12+F13+F14+F18+F19+F20+F21+F22+F23+F24+F25+F26+F27+F28+F29+F30+F33+F34+F35+F36+F37+F38)</f>
        <v>159229.18456000005</v>
      </c>
      <c r="G8" s="872">
        <f>(F8/E8)*1000</f>
        <v>69.82685699475914</v>
      </c>
    </row>
    <row r="9" spans="1:7" ht="3" customHeight="1">
      <c r="B9" s="673"/>
      <c r="C9" s="674"/>
      <c r="D9" s="397"/>
      <c r="E9" s="673"/>
      <c r="F9" s="674"/>
      <c r="G9" s="397"/>
    </row>
    <row r="10" spans="1:7" ht="13" customHeight="1">
      <c r="A10" s="204" t="s">
        <v>21</v>
      </c>
      <c r="B10" s="671">
        <v>2601</v>
      </c>
      <c r="C10" s="671">
        <v>86.558849999999993</v>
      </c>
      <c r="D10" s="397">
        <f t="shared" ref="D10:D32" si="0">(C10/B10)*1000</f>
        <v>33.279065743944635</v>
      </c>
      <c r="E10" s="671">
        <v>2450</v>
      </c>
      <c r="F10" s="671">
        <v>106.60135</v>
      </c>
      <c r="G10" s="397">
        <f t="shared" ref="G10:G34" si="1">(F10/E10)*1000</f>
        <v>43.510755102040811</v>
      </c>
    </row>
    <row r="11" spans="1:7" ht="13" customHeight="1">
      <c r="A11" s="204" t="s">
        <v>22</v>
      </c>
      <c r="B11" s="671">
        <v>34023</v>
      </c>
      <c r="C11" s="671">
        <v>1921.6479599999998</v>
      </c>
      <c r="D11" s="397">
        <f t="shared" si="0"/>
        <v>56.480850013226345</v>
      </c>
      <c r="E11" s="671">
        <v>31177</v>
      </c>
      <c r="F11" s="671">
        <v>1831.3906999999999</v>
      </c>
      <c r="G11" s="397">
        <f t="shared" si="1"/>
        <v>58.741723065080031</v>
      </c>
    </row>
    <row r="12" spans="1:7" ht="13" customHeight="1">
      <c r="A12" s="204" t="s">
        <v>23</v>
      </c>
      <c r="B12" s="671">
        <v>33438</v>
      </c>
      <c r="C12" s="671">
        <v>2051.9481499999997</v>
      </c>
      <c r="D12" s="397">
        <f t="shared" si="0"/>
        <v>61.365756026078103</v>
      </c>
      <c r="E12" s="671">
        <v>32355</v>
      </c>
      <c r="F12" s="671">
        <v>2131.8092499999998</v>
      </c>
      <c r="G12" s="397">
        <f t="shared" si="1"/>
        <v>65.888093030443514</v>
      </c>
    </row>
    <row r="13" spans="1:7" ht="13" customHeight="1">
      <c r="A13" s="195" t="s">
        <v>24</v>
      </c>
      <c r="B13" s="671">
        <v>88996</v>
      </c>
      <c r="C13" s="671">
        <v>5130.5591433333339</v>
      </c>
      <c r="D13" s="397">
        <f t="shared" si="0"/>
        <v>57.649322928371319</v>
      </c>
      <c r="E13" s="671">
        <v>108768</v>
      </c>
      <c r="F13" s="671">
        <v>6192.04</v>
      </c>
      <c r="G13" s="397">
        <f t="shared" si="1"/>
        <v>56.92887614004119</v>
      </c>
    </row>
    <row r="14" spans="1:7" ht="13" customHeight="1">
      <c r="A14" s="195" t="s">
        <v>25</v>
      </c>
      <c r="B14" s="671">
        <v>73221</v>
      </c>
      <c r="C14" s="671">
        <v>3822.5246400000001</v>
      </c>
      <c r="D14" s="397">
        <f t="shared" si="0"/>
        <v>52.205305035440652</v>
      </c>
      <c r="E14" s="671">
        <v>91845</v>
      </c>
      <c r="F14" s="671">
        <v>4837.1032899999991</v>
      </c>
      <c r="G14" s="397">
        <f t="shared" si="1"/>
        <v>52.665940334258792</v>
      </c>
    </row>
    <row r="15" spans="1:7" ht="13" customHeight="1">
      <c r="A15" s="203" t="s">
        <v>26</v>
      </c>
      <c r="B15" s="671">
        <v>34502</v>
      </c>
      <c r="C15" s="671">
        <v>1693.7596599999999</v>
      </c>
      <c r="D15" s="397">
        <f t="shared" si="0"/>
        <v>49.091637006550343</v>
      </c>
      <c r="E15" s="671">
        <v>44833</v>
      </c>
      <c r="F15" s="671">
        <v>2198.3690000000001</v>
      </c>
      <c r="G15" s="397">
        <f t="shared" si="1"/>
        <v>49.034617357749873</v>
      </c>
    </row>
    <row r="16" spans="1:7" ht="13" customHeight="1">
      <c r="A16" s="203" t="s">
        <v>27</v>
      </c>
      <c r="B16" s="671">
        <v>26457</v>
      </c>
      <c r="C16" s="671">
        <v>1368.3520000000001</v>
      </c>
      <c r="D16" s="397">
        <f t="shared" si="0"/>
        <v>51.719847299391468</v>
      </c>
      <c r="E16" s="671">
        <v>33633</v>
      </c>
      <c r="F16" s="671">
        <v>1856.9809999999998</v>
      </c>
      <c r="G16" s="397">
        <f t="shared" si="1"/>
        <v>55.213064549698203</v>
      </c>
    </row>
    <row r="17" spans="1:7" ht="13" customHeight="1">
      <c r="A17" s="203" t="s">
        <v>28</v>
      </c>
      <c r="B17" s="671">
        <v>12262</v>
      </c>
      <c r="C17" s="671">
        <v>760.41297999999995</v>
      </c>
      <c r="D17" s="397">
        <f t="shared" si="0"/>
        <v>62.013780786168645</v>
      </c>
      <c r="E17" s="671">
        <v>13379</v>
      </c>
      <c r="F17" s="671">
        <v>781.75329000000011</v>
      </c>
      <c r="G17" s="397">
        <f t="shared" si="1"/>
        <v>58.431369310112871</v>
      </c>
    </row>
    <row r="18" spans="1:7" ht="13" customHeight="1">
      <c r="A18" s="204" t="s">
        <v>29</v>
      </c>
      <c r="B18" s="671">
        <v>17315</v>
      </c>
      <c r="C18" s="671">
        <v>968.70294999999999</v>
      </c>
      <c r="D18" s="397">
        <f t="shared" si="0"/>
        <v>55.945882183078254</v>
      </c>
      <c r="E18" s="671">
        <v>16600</v>
      </c>
      <c r="F18" s="671">
        <v>909.93579999999986</v>
      </c>
      <c r="G18" s="397">
        <f t="shared" si="1"/>
        <v>54.815409638554208</v>
      </c>
    </row>
    <row r="19" spans="1:7" ht="13" customHeight="1">
      <c r="A19" s="195" t="s">
        <v>30</v>
      </c>
      <c r="B19" s="671">
        <v>16480</v>
      </c>
      <c r="C19" s="671">
        <v>571.01038000000005</v>
      </c>
      <c r="D19" s="397">
        <f t="shared" si="0"/>
        <v>34.648688106796115</v>
      </c>
      <c r="E19" s="671">
        <v>17378</v>
      </c>
      <c r="F19" s="671">
        <v>579.58000000000004</v>
      </c>
      <c r="G19" s="397">
        <f t="shared" si="1"/>
        <v>33.351363793301879</v>
      </c>
    </row>
    <row r="20" spans="1:7" ht="13" customHeight="1">
      <c r="A20" s="195" t="s">
        <v>31</v>
      </c>
      <c r="B20" s="671">
        <v>1151170</v>
      </c>
      <c r="C20" s="671">
        <v>88172.020699999994</v>
      </c>
      <c r="D20" s="397">
        <f t="shared" si="0"/>
        <v>76.59339689185785</v>
      </c>
      <c r="E20" s="671">
        <v>1293497</v>
      </c>
      <c r="F20" s="671">
        <v>99284.097750000001</v>
      </c>
      <c r="G20" s="397">
        <f t="shared" si="1"/>
        <v>76.756341723251012</v>
      </c>
    </row>
    <row r="21" spans="1:7" ht="13" customHeight="1">
      <c r="A21" s="204" t="s">
        <v>32</v>
      </c>
      <c r="B21" s="671">
        <v>21946</v>
      </c>
      <c r="C21" s="671">
        <v>1561.4991</v>
      </c>
      <c r="D21" s="397">
        <f t="shared" si="0"/>
        <v>71.151877335277504</v>
      </c>
      <c r="E21" s="671">
        <v>24592</v>
      </c>
      <c r="F21" s="671">
        <v>1785.7619400000001</v>
      </c>
      <c r="G21" s="397">
        <f t="shared" si="1"/>
        <v>72.615563597918026</v>
      </c>
    </row>
    <row r="22" spans="1:7" ht="13" customHeight="1">
      <c r="A22" s="204" t="s">
        <v>33</v>
      </c>
      <c r="B22" s="671">
        <v>26359</v>
      </c>
      <c r="C22" s="671">
        <v>1328.5308300000002</v>
      </c>
      <c r="D22" s="397">
        <f t="shared" si="0"/>
        <v>50.401412420805045</v>
      </c>
      <c r="E22" s="671">
        <v>33147</v>
      </c>
      <c r="F22" s="671">
        <v>1669.0757199999998</v>
      </c>
      <c r="G22" s="397">
        <f t="shared" si="1"/>
        <v>50.353749057229912</v>
      </c>
    </row>
    <row r="23" spans="1:7" ht="13" customHeight="1">
      <c r="A23" s="204" t="s">
        <v>34</v>
      </c>
      <c r="B23" s="671">
        <v>6017</v>
      </c>
      <c r="C23" s="671">
        <v>411.98139999999995</v>
      </c>
      <c r="D23" s="397">
        <f t="shared" si="0"/>
        <v>68.469569552933351</v>
      </c>
      <c r="E23" s="671">
        <v>5198</v>
      </c>
      <c r="F23" s="671">
        <v>357.12900000000002</v>
      </c>
      <c r="G23" s="397">
        <f t="shared" si="1"/>
        <v>68.705078876490973</v>
      </c>
    </row>
    <row r="24" spans="1:7" ht="13" customHeight="1">
      <c r="A24" s="204" t="s">
        <v>35</v>
      </c>
      <c r="B24" s="671">
        <v>19270</v>
      </c>
      <c r="C24" s="671">
        <v>1007.5364999999999</v>
      </c>
      <c r="D24" s="397">
        <f t="shared" si="0"/>
        <v>52.285236118318622</v>
      </c>
      <c r="E24" s="671">
        <v>11168</v>
      </c>
      <c r="F24" s="671">
        <v>603.30499999999995</v>
      </c>
      <c r="G24" s="397">
        <f t="shared" si="1"/>
        <v>54.020863180515761</v>
      </c>
    </row>
    <row r="25" spans="1:7" ht="13" customHeight="1">
      <c r="A25" s="204" t="s">
        <v>36</v>
      </c>
      <c r="B25" s="671">
        <v>1963</v>
      </c>
      <c r="C25" s="671">
        <v>104.74496999999998</v>
      </c>
      <c r="D25" s="397">
        <f t="shared" si="0"/>
        <v>53.359638308711148</v>
      </c>
      <c r="E25" s="671">
        <v>1936</v>
      </c>
      <c r="F25" s="671">
        <v>102.75064999999999</v>
      </c>
      <c r="G25" s="397">
        <f t="shared" si="1"/>
        <v>53.073682851239667</v>
      </c>
    </row>
    <row r="26" spans="1:7" ht="13" customHeight="1">
      <c r="A26" s="195" t="s">
        <v>37</v>
      </c>
      <c r="B26" s="671">
        <v>346279</v>
      </c>
      <c r="C26" s="671">
        <v>24000.519</v>
      </c>
      <c r="D26" s="397">
        <f t="shared" si="0"/>
        <v>69.309773333063802</v>
      </c>
      <c r="E26" s="671">
        <v>388179</v>
      </c>
      <c r="F26" s="671">
        <v>26015.879000000001</v>
      </c>
      <c r="G26" s="397">
        <f t="shared" si="1"/>
        <v>67.020315369971073</v>
      </c>
    </row>
    <row r="27" spans="1:7" ht="13" customHeight="1">
      <c r="A27" s="204" t="s">
        <v>38</v>
      </c>
      <c r="B27" s="671">
        <v>19644</v>
      </c>
      <c r="C27" s="671">
        <v>990.17500000000018</v>
      </c>
      <c r="D27" s="397">
        <f t="shared" si="0"/>
        <v>50.405976379556108</v>
      </c>
      <c r="E27" s="671">
        <v>26716</v>
      </c>
      <c r="F27" s="671">
        <v>1239.502</v>
      </c>
      <c r="G27" s="397">
        <f t="shared" si="1"/>
        <v>46.395493337325945</v>
      </c>
    </row>
    <row r="28" spans="1:7" ht="13" customHeight="1">
      <c r="A28" s="204" t="s">
        <v>39</v>
      </c>
      <c r="B28" s="671">
        <v>33997</v>
      </c>
      <c r="C28" s="671">
        <v>1462.7090000000001</v>
      </c>
      <c r="D28" s="397">
        <f t="shared" si="0"/>
        <v>43.024649233755923</v>
      </c>
      <c r="E28" s="671">
        <v>30179</v>
      </c>
      <c r="F28" s="671">
        <v>1392.1320000000003</v>
      </c>
      <c r="G28" s="397">
        <f t="shared" si="1"/>
        <v>46.129162662778761</v>
      </c>
    </row>
    <row r="29" spans="1:7" ht="13" customHeight="1">
      <c r="A29" s="204" t="s">
        <v>40</v>
      </c>
      <c r="B29" s="671">
        <v>36876</v>
      </c>
      <c r="C29" s="671">
        <v>1862.7620000000004</v>
      </c>
      <c r="D29" s="397">
        <f t="shared" si="0"/>
        <v>50.514209784141457</v>
      </c>
      <c r="E29" s="671">
        <v>25985</v>
      </c>
      <c r="F29" s="671">
        <v>1370.098</v>
      </c>
      <c r="G29" s="397">
        <f t="shared" si="1"/>
        <v>52.726496055416582</v>
      </c>
    </row>
    <row r="30" spans="1:7" ht="13" customHeight="1">
      <c r="A30" s="195" t="s">
        <v>41</v>
      </c>
      <c r="B30" s="671">
        <v>11992</v>
      </c>
      <c r="C30" s="671">
        <v>500.18011999999999</v>
      </c>
      <c r="D30" s="397">
        <f t="shared" si="0"/>
        <v>41.709482988659104</v>
      </c>
      <c r="E30" s="671">
        <v>11368</v>
      </c>
      <c r="F30" s="671">
        <v>476.38940000000008</v>
      </c>
      <c r="G30" s="397">
        <f t="shared" si="1"/>
        <v>41.906175228712186</v>
      </c>
    </row>
    <row r="31" spans="1:7" ht="13" customHeight="1">
      <c r="A31" s="203" t="s">
        <v>42</v>
      </c>
      <c r="B31" s="671">
        <v>4913</v>
      </c>
      <c r="C31" s="671">
        <v>202.93710000000002</v>
      </c>
      <c r="D31" s="397">
        <f t="shared" si="0"/>
        <v>41.306146957052725</v>
      </c>
      <c r="E31" s="671">
        <v>4668</v>
      </c>
      <c r="F31" s="671">
        <v>193.10040000000001</v>
      </c>
      <c r="G31" s="397">
        <f t="shared" si="1"/>
        <v>41.366838046272498</v>
      </c>
    </row>
    <row r="32" spans="1:7" ht="13" customHeight="1">
      <c r="A32" s="203" t="s">
        <v>43</v>
      </c>
      <c r="B32" s="671">
        <v>7079</v>
      </c>
      <c r="C32" s="671">
        <v>297.24302</v>
      </c>
      <c r="D32" s="397">
        <f t="shared" si="0"/>
        <v>41.989408108489897</v>
      </c>
      <c r="E32" s="671">
        <v>6700</v>
      </c>
      <c r="F32" s="671">
        <v>283.28899999999999</v>
      </c>
      <c r="G32" s="397">
        <f t="shared" si="1"/>
        <v>42.281940298507457</v>
      </c>
    </row>
    <row r="33" spans="1:9" ht="13" customHeight="1">
      <c r="A33" s="204" t="s">
        <v>44</v>
      </c>
      <c r="B33" s="675" t="s">
        <v>395</v>
      </c>
      <c r="C33" s="675" t="s">
        <v>395</v>
      </c>
      <c r="D33" s="675" t="s">
        <v>396</v>
      </c>
      <c r="E33" s="675" t="s">
        <v>338</v>
      </c>
      <c r="F33" s="675" t="s">
        <v>75</v>
      </c>
      <c r="G33" s="675" t="s">
        <v>395</v>
      </c>
    </row>
    <row r="34" spans="1:9" ht="13" customHeight="1">
      <c r="A34" s="204" t="s">
        <v>45</v>
      </c>
      <c r="B34" s="671">
        <v>6002</v>
      </c>
      <c r="C34" s="671">
        <v>203.601</v>
      </c>
      <c r="D34" s="397">
        <f>(C34/B34)*1000</f>
        <v>33.922192602465842</v>
      </c>
      <c r="E34" s="671">
        <v>4394</v>
      </c>
      <c r="F34" s="671">
        <v>152.99600000000001</v>
      </c>
      <c r="G34" s="397">
        <f t="shared" si="1"/>
        <v>34.819299044151116</v>
      </c>
    </row>
    <row r="35" spans="1:9" ht="13" customHeight="1">
      <c r="A35" s="195" t="s">
        <v>46</v>
      </c>
      <c r="B35" s="671">
        <v>65631</v>
      </c>
      <c r="C35" s="671">
        <v>3972.6394999999998</v>
      </c>
      <c r="D35" s="397">
        <f>(C35/B35)*1000</f>
        <v>60.529924883058307</v>
      </c>
      <c r="E35" s="671">
        <v>83810</v>
      </c>
      <c r="F35" s="671">
        <v>5369.2938299999996</v>
      </c>
      <c r="G35" s="397">
        <f>(F35/E35)*1000</f>
        <v>64.065073738217393</v>
      </c>
    </row>
    <row r="36" spans="1:9" ht="13" customHeight="1">
      <c r="A36" s="200" t="s">
        <v>47</v>
      </c>
      <c r="B36" s="671">
        <v>24419</v>
      </c>
      <c r="C36" s="671">
        <v>1449.3809999999999</v>
      </c>
      <c r="D36" s="399">
        <f>(C36/B36)*1000</f>
        <v>59.35464187722674</v>
      </c>
      <c r="E36" s="671">
        <v>27053</v>
      </c>
      <c r="F36" s="671">
        <v>1950.396</v>
      </c>
      <c r="G36" s="399">
        <f>(F36/E36)*1000</f>
        <v>72.09536835101467</v>
      </c>
    </row>
    <row r="37" spans="1:9" ht="13" customHeight="1">
      <c r="A37" s="195" t="s">
        <v>48</v>
      </c>
      <c r="B37" s="671">
        <v>11574</v>
      </c>
      <c r="C37" s="671">
        <v>778.36184999999989</v>
      </c>
      <c r="D37" s="397">
        <f>(C37/B37)*1000</f>
        <v>67.250894245723174</v>
      </c>
      <c r="E37" s="671">
        <v>12548</v>
      </c>
      <c r="F37" s="671">
        <v>871.91787999999997</v>
      </c>
      <c r="G37" s="397">
        <f>(F37/E37)*1000</f>
        <v>69.486601848900222</v>
      </c>
    </row>
    <row r="38" spans="1:9" ht="13" customHeight="1" thickBot="1">
      <c r="A38" s="230" t="s">
        <v>49</v>
      </c>
      <c r="B38" s="676" t="s">
        <v>395</v>
      </c>
      <c r="C38" s="676" t="s">
        <v>395</v>
      </c>
      <c r="D38" s="676" t="s">
        <v>395</v>
      </c>
      <c r="E38" s="676" t="s">
        <v>338</v>
      </c>
      <c r="F38" s="676" t="s">
        <v>75</v>
      </c>
      <c r="G38" s="676" t="s">
        <v>395</v>
      </c>
    </row>
    <row r="39" spans="1:9" ht="9" customHeight="1">
      <c r="A39" s="999" t="s">
        <v>538</v>
      </c>
      <c r="B39" s="1038"/>
      <c r="C39" s="1038"/>
      <c r="D39" s="1038"/>
      <c r="E39" s="1038"/>
      <c r="F39" s="374"/>
      <c r="G39" s="400"/>
      <c r="H39" s="374"/>
      <c r="I39" s="390"/>
    </row>
    <row r="40" spans="1:9" ht="9" customHeight="1">
      <c r="A40" s="999" t="s">
        <v>367</v>
      </c>
      <c r="B40" s="1038"/>
      <c r="C40" s="1038"/>
      <c r="D40" s="1038"/>
      <c r="E40" s="1038"/>
      <c r="F40" s="374"/>
      <c r="G40" s="374"/>
      <c r="H40" s="374"/>
      <c r="I40" s="390"/>
    </row>
    <row r="41" spans="1:9" ht="9" customHeight="1">
      <c r="A41" s="1001" t="s">
        <v>366</v>
      </c>
      <c r="B41" s="1038"/>
      <c r="C41" s="1038"/>
      <c r="D41" s="1038"/>
      <c r="E41" s="1038"/>
      <c r="F41" s="374"/>
      <c r="G41" s="374"/>
      <c r="H41" s="374"/>
      <c r="I41" s="390"/>
    </row>
    <row r="42" spans="1:9" ht="13" customHeight="1">
      <c r="A42" s="12"/>
      <c r="B42" s="180"/>
      <c r="C42" s="180"/>
      <c r="D42" s="180"/>
      <c r="E42" s="180"/>
      <c r="F42" s="180"/>
      <c r="G42" s="180"/>
      <c r="H42" s="180"/>
    </row>
    <row r="43" spans="1:9" ht="13" customHeight="1">
      <c r="A43" s="114"/>
      <c r="B43" s="180"/>
      <c r="C43" s="180"/>
      <c r="D43" s="180"/>
      <c r="E43" s="180"/>
      <c r="F43" s="180"/>
      <c r="G43" s="180"/>
      <c r="H43" s="180"/>
    </row>
    <row r="44" spans="1:9" ht="13" customHeight="1">
      <c r="A44" s="158"/>
      <c r="B44" s="180"/>
      <c r="C44" s="180"/>
      <c r="D44" s="180"/>
      <c r="E44" s="180"/>
      <c r="F44" s="180"/>
      <c r="G44" s="180"/>
      <c r="H44" s="180"/>
    </row>
    <row r="45" spans="1:9" ht="13" customHeight="1">
      <c r="A45" s="30"/>
      <c r="B45" s="180"/>
      <c r="C45" s="180"/>
      <c r="D45" s="180"/>
      <c r="E45" s="180"/>
      <c r="F45" s="180"/>
      <c r="G45" s="180"/>
      <c r="H45" s="180"/>
    </row>
    <row r="46" spans="1:9" ht="13" customHeight="1">
      <c r="A46" s="57"/>
      <c r="B46" s="180"/>
      <c r="C46" s="180"/>
      <c r="D46" s="180"/>
      <c r="E46" s="180"/>
      <c r="F46" s="180"/>
      <c r="G46" s="180"/>
      <c r="H46" s="180"/>
    </row>
    <row r="47" spans="1:9" ht="13" customHeight="1">
      <c r="A47" s="30"/>
      <c r="B47" s="180"/>
      <c r="C47" s="180"/>
      <c r="D47" s="180"/>
      <c r="E47" s="180"/>
      <c r="F47" s="180"/>
      <c r="G47" s="180"/>
      <c r="H47" s="180"/>
    </row>
    <row r="48" spans="1:9" ht="13" customHeight="1">
      <c r="A48" s="114"/>
      <c r="B48" s="180"/>
      <c r="C48" s="180"/>
      <c r="D48" s="180"/>
      <c r="E48" s="180"/>
      <c r="F48" s="180"/>
      <c r="G48" s="180"/>
      <c r="H48" s="180"/>
    </row>
    <row r="49" spans="1:8" ht="13" customHeight="1">
      <c r="A49" s="114"/>
      <c r="B49" s="180"/>
      <c r="C49" s="180"/>
      <c r="D49" s="180"/>
      <c r="E49" s="180"/>
      <c r="F49" s="180"/>
      <c r="G49" s="180"/>
      <c r="H49" s="180"/>
    </row>
  </sheetData>
  <mergeCells count="4">
    <mergeCell ref="A5:G5"/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syncVertical="1" syncRef="A1" transitionEvaluation="1" codeName="Hoja91">
    <tabColor theme="9" tint="0.59999389629810485"/>
  </sheetPr>
  <dimension ref="A1:I4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5" style="195" customWidth="1"/>
    <col min="2" max="7" width="10" style="195" customWidth="1"/>
    <col min="8" max="8" width="8" style="195" customWidth="1"/>
    <col min="9" max="16384" width="7" style="195"/>
  </cols>
  <sheetData>
    <row r="1" spans="1:7" ht="13" customHeight="1">
      <c r="B1" s="196"/>
    </row>
    <row r="2" spans="1:7" ht="13" customHeight="1">
      <c r="E2" s="200"/>
      <c r="F2" s="200"/>
      <c r="G2" s="200"/>
    </row>
    <row r="3" spans="1:7" ht="13" customHeight="1">
      <c r="A3" s="402" t="s">
        <v>388</v>
      </c>
      <c r="B3" s="197"/>
      <c r="C3" s="197"/>
      <c r="D3" s="197"/>
      <c r="E3" s="197"/>
      <c r="F3" s="197"/>
      <c r="G3" s="197"/>
    </row>
    <row r="4" spans="1:7" ht="13" customHeight="1">
      <c r="A4" s="401" t="s">
        <v>466</v>
      </c>
      <c r="B4" s="197"/>
      <c r="C4" s="197"/>
      <c r="D4" s="197"/>
      <c r="E4" s="197"/>
      <c r="F4" s="197"/>
      <c r="G4" s="197"/>
    </row>
    <row r="5" spans="1:7" ht="4" customHeight="1" thickBot="1">
      <c r="A5" s="205"/>
      <c r="B5" s="205"/>
      <c r="C5" s="205"/>
      <c r="D5" s="205"/>
    </row>
    <row r="6" spans="1:7" ht="13" customHeight="1">
      <c r="A6" s="1192" t="s">
        <v>18</v>
      </c>
      <c r="B6" s="1189">
        <v>2020</v>
      </c>
      <c r="C6" s="1190"/>
      <c r="D6" s="1191"/>
      <c r="E6" s="1190" t="s">
        <v>414</v>
      </c>
      <c r="F6" s="1190"/>
      <c r="G6" s="1190"/>
    </row>
    <row r="7" spans="1:7" ht="13" customHeight="1">
      <c r="A7" s="1193"/>
      <c r="B7" s="862" t="s">
        <v>105</v>
      </c>
      <c r="C7" s="863" t="s">
        <v>247</v>
      </c>
      <c r="D7" s="864" t="s">
        <v>591</v>
      </c>
      <c r="E7" s="865" t="s">
        <v>105</v>
      </c>
      <c r="F7" s="863" t="s">
        <v>247</v>
      </c>
      <c r="G7" s="863" t="s">
        <v>591</v>
      </c>
    </row>
    <row r="8" spans="1:7" ht="15" customHeight="1">
      <c r="A8" s="869" t="s">
        <v>96</v>
      </c>
      <c r="B8" s="870">
        <f>(B10+B11+B12+B13+B14+B18+B19+B20+B21+B22+B23+B24+B25+B26+B27+B28+B29+B30+B33+B34+B35+B36+B37+B38)</f>
        <v>886339</v>
      </c>
      <c r="C8" s="871">
        <f>(C10+C11+C12+C13+C14+C18+C19+C20+C21+C22+C23+C24+C25+C26+C27+C28+C29+C30+C33+C34+C35+C36+C37+C38)</f>
        <v>170112.33308452126</v>
      </c>
      <c r="D8" s="872">
        <f>(C8/B8)*1000</f>
        <v>191.92694114161878</v>
      </c>
      <c r="E8" s="870">
        <f>(E10+E11+E12+E13+E14+E18+E19+E20+E21+E22+E23+E24+E25+E26+E27+E28+E29+E30+E33+E34+E35+E36+E37+E38)</f>
        <v>940647</v>
      </c>
      <c r="F8" s="871">
        <f>(F10+F11+F12+F13+F14+F18+F19+F20+F21+F22+F23+F24+F25+F26+F27+F28+F29+F30+F33+F34+F35+F36+F37+F38)</f>
        <v>184123.94044899999</v>
      </c>
      <c r="G8" s="872">
        <f>(F8/E8)*1000</f>
        <v>195.74180372552084</v>
      </c>
    </row>
    <row r="9" spans="1:7" ht="3" customHeight="1">
      <c r="B9" s="677"/>
      <c r="C9" s="678"/>
      <c r="D9" s="397"/>
      <c r="E9" s="677"/>
      <c r="F9" s="678"/>
      <c r="G9" s="397"/>
    </row>
    <row r="10" spans="1:7" ht="13" customHeight="1">
      <c r="A10" s="204" t="s">
        <v>21</v>
      </c>
      <c r="B10" s="393">
        <v>3070</v>
      </c>
      <c r="C10" s="393">
        <v>621.15706000000023</v>
      </c>
      <c r="D10" s="397">
        <f t="shared" ref="D10:D34" si="0">(C10/B10)*1000</f>
        <v>202.33128990228019</v>
      </c>
      <c r="E10" s="393">
        <v>3001</v>
      </c>
      <c r="F10" s="393">
        <v>683.89424999999994</v>
      </c>
      <c r="G10" s="397">
        <f t="shared" ref="G10:G34" si="1">(F10/E10)*1000</f>
        <v>227.88878707097632</v>
      </c>
    </row>
    <row r="11" spans="1:7" ht="13" customHeight="1">
      <c r="A11" s="204" t="s">
        <v>22</v>
      </c>
      <c r="B11" s="393">
        <v>23629</v>
      </c>
      <c r="C11" s="393">
        <v>4473.5732500000004</v>
      </c>
      <c r="D11" s="397">
        <f t="shared" si="0"/>
        <v>189.3255427652461</v>
      </c>
      <c r="E11" s="393">
        <v>25299</v>
      </c>
      <c r="F11" s="393">
        <v>4926.8502499999995</v>
      </c>
      <c r="G11" s="397">
        <f t="shared" si="1"/>
        <v>194.74486145697455</v>
      </c>
    </row>
    <row r="12" spans="1:7" ht="13" customHeight="1">
      <c r="A12" s="204" t="s">
        <v>23</v>
      </c>
      <c r="B12" s="393">
        <v>40930</v>
      </c>
      <c r="C12" s="393">
        <v>6104.9556499999999</v>
      </c>
      <c r="D12" s="397">
        <f t="shared" si="0"/>
        <v>149.15601392621551</v>
      </c>
      <c r="E12" s="393">
        <v>40160</v>
      </c>
      <c r="F12" s="393">
        <v>5974.826</v>
      </c>
      <c r="G12" s="397">
        <f t="shared" si="1"/>
        <v>148.77554780876494</v>
      </c>
    </row>
    <row r="13" spans="1:7" ht="13" customHeight="1">
      <c r="A13" s="195" t="s">
        <v>24</v>
      </c>
      <c r="B13" s="393">
        <v>39511</v>
      </c>
      <c r="C13" s="393">
        <v>7000.628044337519</v>
      </c>
      <c r="D13" s="397">
        <f t="shared" si="0"/>
        <v>177.18174797746244</v>
      </c>
      <c r="E13" s="393">
        <v>45223</v>
      </c>
      <c r="F13" s="393">
        <v>8216.0500000000011</v>
      </c>
      <c r="G13" s="397">
        <f t="shared" si="1"/>
        <v>181.67857063883426</v>
      </c>
    </row>
    <row r="14" spans="1:7" ht="13" customHeight="1">
      <c r="A14" s="195" t="s">
        <v>25</v>
      </c>
      <c r="B14" s="393">
        <v>36213</v>
      </c>
      <c r="C14" s="393">
        <v>6424.1031299999995</v>
      </c>
      <c r="D14" s="397">
        <f t="shared" si="0"/>
        <v>177.39770607240493</v>
      </c>
      <c r="E14" s="393">
        <v>37615</v>
      </c>
      <c r="F14" s="393">
        <v>7161.740628999999</v>
      </c>
      <c r="G14" s="397">
        <f t="shared" si="1"/>
        <v>190.3958694403828</v>
      </c>
    </row>
    <row r="15" spans="1:7" ht="13" customHeight="1">
      <c r="A15" s="203" t="s">
        <v>26</v>
      </c>
      <c r="B15" s="393">
        <v>13351</v>
      </c>
      <c r="C15" s="393">
        <v>3116.4742499999998</v>
      </c>
      <c r="D15" s="397">
        <f t="shared" si="0"/>
        <v>233.42627893041717</v>
      </c>
      <c r="E15" s="393">
        <v>14233</v>
      </c>
      <c r="F15" s="393">
        <v>3374.5019999999995</v>
      </c>
      <c r="G15" s="397">
        <f t="shared" si="1"/>
        <v>237.09000210777768</v>
      </c>
    </row>
    <row r="16" spans="1:7" ht="13" customHeight="1">
      <c r="A16" s="203" t="s">
        <v>27</v>
      </c>
      <c r="B16" s="393">
        <v>11144</v>
      </c>
      <c r="C16" s="393">
        <v>1514.66</v>
      </c>
      <c r="D16" s="397">
        <f t="shared" si="0"/>
        <v>135.91708542713567</v>
      </c>
      <c r="E16" s="393">
        <v>10794</v>
      </c>
      <c r="F16" s="393">
        <v>1738.9219999999998</v>
      </c>
      <c r="G16" s="397">
        <f t="shared" si="1"/>
        <v>161.10079673892901</v>
      </c>
    </row>
    <row r="17" spans="1:7" ht="13" customHeight="1">
      <c r="A17" s="203" t="s">
        <v>28</v>
      </c>
      <c r="B17" s="393">
        <v>11718</v>
      </c>
      <c r="C17" s="393">
        <v>1792.9688799999999</v>
      </c>
      <c r="D17" s="397">
        <f t="shared" si="0"/>
        <v>153.00980372077143</v>
      </c>
      <c r="E17" s="393">
        <v>12588</v>
      </c>
      <c r="F17" s="393">
        <v>2048.3166289999999</v>
      </c>
      <c r="G17" s="397">
        <f t="shared" si="1"/>
        <v>162.71978304734665</v>
      </c>
    </row>
    <row r="18" spans="1:7" ht="13" customHeight="1">
      <c r="A18" s="204" t="s">
        <v>29</v>
      </c>
      <c r="B18" s="393">
        <v>19528</v>
      </c>
      <c r="C18" s="393">
        <v>2458.7485000000001</v>
      </c>
      <c r="D18" s="397">
        <f t="shared" si="0"/>
        <v>125.90887443670628</v>
      </c>
      <c r="E18" s="393">
        <v>18750</v>
      </c>
      <c r="F18" s="393">
        <v>2345.7788500000001</v>
      </c>
      <c r="G18" s="397">
        <f t="shared" si="1"/>
        <v>125.10820533333333</v>
      </c>
    </row>
    <row r="19" spans="1:7" ht="13" customHeight="1">
      <c r="A19" s="195" t="s">
        <v>30</v>
      </c>
      <c r="B19" s="393">
        <v>30727</v>
      </c>
      <c r="C19" s="393">
        <v>4047.2437601837228</v>
      </c>
      <c r="D19" s="397">
        <f t="shared" si="0"/>
        <v>131.71620269416871</v>
      </c>
      <c r="E19" s="393">
        <v>29254</v>
      </c>
      <c r="F19" s="393">
        <v>3703.3190000000013</v>
      </c>
      <c r="G19" s="397">
        <f t="shared" si="1"/>
        <v>126.59188487044511</v>
      </c>
    </row>
    <row r="20" spans="1:7" ht="13" customHeight="1">
      <c r="A20" s="195" t="s">
        <v>31</v>
      </c>
      <c r="B20" s="393">
        <v>331315</v>
      </c>
      <c r="C20" s="393">
        <v>80429.431549999994</v>
      </c>
      <c r="D20" s="397">
        <f t="shared" si="0"/>
        <v>242.75819552389717</v>
      </c>
      <c r="E20" s="393">
        <v>349901</v>
      </c>
      <c r="F20" s="393">
        <v>85557.037000000011</v>
      </c>
      <c r="G20" s="397">
        <f t="shared" si="1"/>
        <v>244.51784076067236</v>
      </c>
    </row>
    <row r="21" spans="1:7" ht="13" customHeight="1">
      <c r="A21" s="204" t="s">
        <v>32</v>
      </c>
      <c r="B21" s="393">
        <v>26791</v>
      </c>
      <c r="C21" s="393">
        <v>4286.5002599999998</v>
      </c>
      <c r="D21" s="397">
        <f t="shared" si="0"/>
        <v>159.99777014669104</v>
      </c>
      <c r="E21" s="393">
        <v>28191</v>
      </c>
      <c r="F21" s="393">
        <v>4998.4142400000001</v>
      </c>
      <c r="G21" s="397">
        <f t="shared" si="1"/>
        <v>177.30531871874004</v>
      </c>
    </row>
    <row r="22" spans="1:7" ht="13" customHeight="1">
      <c r="A22" s="204" t="s">
        <v>33</v>
      </c>
      <c r="B22" s="393">
        <v>16605</v>
      </c>
      <c r="C22" s="393">
        <v>2472.79511</v>
      </c>
      <c r="D22" s="397">
        <f t="shared" si="0"/>
        <v>148.91870581150258</v>
      </c>
      <c r="E22" s="393">
        <v>18513</v>
      </c>
      <c r="F22" s="393">
        <v>2740.7147500000001</v>
      </c>
      <c r="G22" s="397">
        <f t="shared" si="1"/>
        <v>148.04271322854211</v>
      </c>
    </row>
    <row r="23" spans="1:7" ht="13" customHeight="1">
      <c r="A23" s="204" t="s">
        <v>34</v>
      </c>
      <c r="B23" s="393">
        <v>7351</v>
      </c>
      <c r="C23" s="393">
        <v>1541.7034700000002</v>
      </c>
      <c r="D23" s="397">
        <f t="shared" si="0"/>
        <v>209.72703985852269</v>
      </c>
      <c r="E23" s="393">
        <v>7588</v>
      </c>
      <c r="F23" s="393">
        <v>1629.0740000000001</v>
      </c>
      <c r="G23" s="397">
        <f t="shared" si="1"/>
        <v>214.69082762256195</v>
      </c>
    </row>
    <row r="24" spans="1:7" ht="13" customHeight="1">
      <c r="A24" s="204" t="s">
        <v>35</v>
      </c>
      <c r="B24" s="393">
        <v>15832</v>
      </c>
      <c r="C24" s="393">
        <v>2534.3986500000001</v>
      </c>
      <c r="D24" s="397">
        <f t="shared" si="0"/>
        <v>160.08076364325419</v>
      </c>
      <c r="E24" s="393">
        <v>11144</v>
      </c>
      <c r="F24" s="393">
        <v>1832.9440000000002</v>
      </c>
      <c r="G24" s="397">
        <f t="shared" si="1"/>
        <v>164.47810480976312</v>
      </c>
    </row>
    <row r="25" spans="1:7" ht="13" customHeight="1">
      <c r="A25" s="204" t="s">
        <v>36</v>
      </c>
      <c r="B25" s="393">
        <v>854</v>
      </c>
      <c r="C25" s="393">
        <v>112.41304000000002</v>
      </c>
      <c r="D25" s="397">
        <f t="shared" si="0"/>
        <v>131.63119437939113</v>
      </c>
      <c r="E25" s="393">
        <v>955</v>
      </c>
      <c r="F25" s="393">
        <v>125.29739000000001</v>
      </c>
      <c r="G25" s="397">
        <f t="shared" si="1"/>
        <v>131.20145549738223</v>
      </c>
    </row>
    <row r="26" spans="1:7" ht="13" customHeight="1">
      <c r="A26" s="195" t="s">
        <v>37</v>
      </c>
      <c r="B26" s="393">
        <v>101758</v>
      </c>
      <c r="C26" s="393">
        <v>18652.286499999998</v>
      </c>
      <c r="D26" s="397">
        <f t="shared" si="0"/>
        <v>183.30044320839636</v>
      </c>
      <c r="E26" s="393">
        <v>112774</v>
      </c>
      <c r="F26" s="393">
        <v>20682.785000000003</v>
      </c>
      <c r="G26" s="397">
        <f t="shared" si="1"/>
        <v>183.40029616755638</v>
      </c>
    </row>
    <row r="27" spans="1:7" ht="13" customHeight="1">
      <c r="A27" s="204" t="s">
        <v>38</v>
      </c>
      <c r="B27" s="393">
        <v>6603</v>
      </c>
      <c r="C27" s="393">
        <v>1571.5279999999998</v>
      </c>
      <c r="D27" s="397">
        <f t="shared" si="0"/>
        <v>238.00212024837191</v>
      </c>
      <c r="E27" s="393">
        <v>7992</v>
      </c>
      <c r="F27" s="393">
        <v>1890.4949999999999</v>
      </c>
      <c r="G27" s="397">
        <f t="shared" si="1"/>
        <v>236.5484234234234</v>
      </c>
    </row>
    <row r="28" spans="1:7" ht="13" customHeight="1">
      <c r="A28" s="204" t="s">
        <v>39</v>
      </c>
      <c r="B28" s="393">
        <v>9881</v>
      </c>
      <c r="C28" s="393">
        <v>2169.2910000000002</v>
      </c>
      <c r="D28" s="397">
        <f t="shared" si="0"/>
        <v>219.54164558243093</v>
      </c>
      <c r="E28" s="393">
        <v>12011</v>
      </c>
      <c r="F28" s="393">
        <v>2750.5470000000005</v>
      </c>
      <c r="G28" s="397">
        <f t="shared" si="1"/>
        <v>229.00233119640333</v>
      </c>
    </row>
    <row r="29" spans="1:7" ht="13" customHeight="1">
      <c r="A29" s="204" t="s">
        <v>40</v>
      </c>
      <c r="B29" s="393">
        <v>36730</v>
      </c>
      <c r="C29" s="393">
        <v>4195.5450000000001</v>
      </c>
      <c r="D29" s="397">
        <f t="shared" si="0"/>
        <v>114.22665396133951</v>
      </c>
      <c r="E29" s="393">
        <v>37754</v>
      </c>
      <c r="F29" s="393">
        <v>4936.6965</v>
      </c>
      <c r="G29" s="397">
        <f t="shared" si="1"/>
        <v>130.75956190072574</v>
      </c>
    </row>
    <row r="30" spans="1:7" ht="13" customHeight="1">
      <c r="A30" s="195" t="s">
        <v>41</v>
      </c>
      <c r="B30" s="393">
        <v>18848</v>
      </c>
      <c r="C30" s="393">
        <v>2167.1859399999998</v>
      </c>
      <c r="D30" s="397">
        <f t="shared" si="0"/>
        <v>114.98227610356535</v>
      </c>
      <c r="E30" s="393">
        <v>17807</v>
      </c>
      <c r="F30" s="393">
        <v>2058.2287500000002</v>
      </c>
      <c r="G30" s="397">
        <f t="shared" si="1"/>
        <v>115.58537372943226</v>
      </c>
    </row>
    <row r="31" spans="1:7" ht="13" customHeight="1">
      <c r="A31" s="203" t="s">
        <v>42</v>
      </c>
      <c r="B31" s="393">
        <v>8978</v>
      </c>
      <c r="C31" s="393">
        <v>1021.5914</v>
      </c>
      <c r="D31" s="397">
        <f t="shared" si="0"/>
        <v>113.78830474493205</v>
      </c>
      <c r="E31" s="393">
        <v>8297</v>
      </c>
      <c r="F31" s="393">
        <v>945.96825000000001</v>
      </c>
      <c r="G31" s="397">
        <f t="shared" si="1"/>
        <v>114.01328793539834</v>
      </c>
    </row>
    <row r="32" spans="1:7" ht="13" customHeight="1">
      <c r="A32" s="203" t="s">
        <v>43</v>
      </c>
      <c r="B32" s="393">
        <v>9870</v>
      </c>
      <c r="C32" s="393">
        <v>1145.17454</v>
      </c>
      <c r="D32" s="397">
        <f t="shared" si="0"/>
        <v>116.02578926038501</v>
      </c>
      <c r="E32" s="393">
        <v>9510</v>
      </c>
      <c r="F32" s="393">
        <v>1112.2605000000001</v>
      </c>
      <c r="G32" s="397">
        <f t="shared" si="1"/>
        <v>116.95694006309148</v>
      </c>
    </row>
    <row r="33" spans="1:9" ht="13" customHeight="1">
      <c r="A33" s="204" t="s">
        <v>44</v>
      </c>
      <c r="B33" s="678">
        <v>52036</v>
      </c>
      <c r="C33" s="678">
        <v>8620.5249999999996</v>
      </c>
      <c r="D33" s="397">
        <f t="shared" si="0"/>
        <v>165.66463602121607</v>
      </c>
      <c r="E33" s="678">
        <v>56847</v>
      </c>
      <c r="F33" s="678">
        <v>9993.7360000000008</v>
      </c>
      <c r="G33" s="397">
        <f t="shared" si="1"/>
        <v>175.80058754199871</v>
      </c>
    </row>
    <row r="34" spans="1:9" ht="13" customHeight="1">
      <c r="A34" s="204" t="s">
        <v>45</v>
      </c>
      <c r="B34" s="393">
        <v>15686</v>
      </c>
      <c r="C34" s="393">
        <v>2331.3450000000003</v>
      </c>
      <c r="D34" s="397">
        <f t="shared" si="0"/>
        <v>148.62584470228231</v>
      </c>
      <c r="E34" s="393">
        <v>22265</v>
      </c>
      <c r="F34" s="393">
        <v>3054.1665000000003</v>
      </c>
      <c r="G34" s="397">
        <f t="shared" si="1"/>
        <v>137.17343364024254</v>
      </c>
    </row>
    <row r="35" spans="1:9" ht="13" customHeight="1">
      <c r="A35" s="195" t="s">
        <v>46</v>
      </c>
      <c r="B35" s="393">
        <v>19938</v>
      </c>
      <c r="C35" s="393">
        <v>2916.6901000000003</v>
      </c>
      <c r="D35" s="397">
        <f>(C35/B35)*1000</f>
        <v>146.28799779315878</v>
      </c>
      <c r="E35" s="393">
        <v>21716</v>
      </c>
      <c r="F35" s="393">
        <v>3103.0123400000002</v>
      </c>
      <c r="G35" s="397">
        <f>(F35/E35)*1000</f>
        <v>142.89060324184936</v>
      </c>
    </row>
    <row r="36" spans="1:9" ht="13" customHeight="1">
      <c r="A36" s="200" t="s">
        <v>47</v>
      </c>
      <c r="B36" s="393">
        <v>12316</v>
      </c>
      <c r="C36" s="393">
        <v>1660.9199999999998</v>
      </c>
      <c r="D36" s="399">
        <f>(C36/B36)*1000</f>
        <v>134.85872036375446</v>
      </c>
      <c r="E36" s="393">
        <v>12822</v>
      </c>
      <c r="F36" s="393">
        <v>1908.2940000000001</v>
      </c>
      <c r="G36" s="399">
        <f>(F36/E36)*1000</f>
        <v>148.82966775854001</v>
      </c>
    </row>
    <row r="37" spans="1:9" ht="13" customHeight="1">
      <c r="A37" s="195" t="s">
        <v>48</v>
      </c>
      <c r="B37" s="393">
        <v>9045</v>
      </c>
      <c r="C37" s="393">
        <v>1500.8250699999999</v>
      </c>
      <c r="D37" s="397">
        <f>(C37/B37)*1000</f>
        <v>165.92869762299611</v>
      </c>
      <c r="E37" s="393">
        <v>9634</v>
      </c>
      <c r="F37" s="393">
        <v>1669.259</v>
      </c>
      <c r="G37" s="397">
        <f>(F37/E37)*1000</f>
        <v>173.26749013909074</v>
      </c>
    </row>
    <row r="38" spans="1:9" ht="13" customHeight="1" thickBot="1">
      <c r="A38" s="230" t="s">
        <v>49</v>
      </c>
      <c r="B38" s="679">
        <v>11142</v>
      </c>
      <c r="C38" s="679">
        <v>1818.5400000000002</v>
      </c>
      <c r="D38" s="396" t="s">
        <v>248</v>
      </c>
      <c r="E38" s="679">
        <v>13431</v>
      </c>
      <c r="F38" s="679">
        <v>2180.7800000000002</v>
      </c>
      <c r="G38" s="641">
        <f>F38/E38*1000</f>
        <v>162.36914600550966</v>
      </c>
    </row>
    <row r="39" spans="1:9" ht="9" customHeight="1">
      <c r="A39" s="999" t="s">
        <v>538</v>
      </c>
      <c r="B39" s="1038"/>
      <c r="C39" s="1038"/>
      <c r="D39" s="1038"/>
      <c r="E39" s="1038"/>
      <c r="F39" s="374"/>
      <c r="G39" s="400"/>
      <c r="H39" s="374"/>
      <c r="I39" s="390"/>
    </row>
    <row r="40" spans="1:9" ht="9" customHeight="1">
      <c r="A40" s="999" t="s">
        <v>367</v>
      </c>
      <c r="B40" s="1038"/>
      <c r="C40" s="1038"/>
      <c r="D40" s="1038"/>
      <c r="E40" s="1038"/>
      <c r="F40" s="374"/>
      <c r="G40" s="374"/>
      <c r="H40" s="374"/>
      <c r="I40" s="390"/>
    </row>
    <row r="41" spans="1:9" ht="9" customHeight="1">
      <c r="A41" s="1001" t="s">
        <v>366</v>
      </c>
      <c r="B41" s="1038"/>
      <c r="C41" s="1038"/>
      <c r="D41" s="1038"/>
      <c r="E41" s="1038"/>
      <c r="F41" s="374"/>
      <c r="G41" s="374"/>
      <c r="H41" s="374"/>
      <c r="I41" s="390"/>
    </row>
    <row r="42" spans="1:9" ht="13" customHeight="1">
      <c r="A42" s="12"/>
      <c r="B42" s="180"/>
      <c r="C42" s="180"/>
      <c r="D42" s="180"/>
      <c r="E42" s="180"/>
      <c r="F42" s="180"/>
      <c r="G42" s="180"/>
      <c r="H42" s="180"/>
    </row>
    <row r="43" spans="1:9" ht="13" customHeight="1">
      <c r="A43" s="114"/>
      <c r="B43" s="180"/>
      <c r="C43" s="180"/>
      <c r="D43" s="180"/>
      <c r="E43" s="180"/>
      <c r="F43" s="180"/>
      <c r="G43" s="180"/>
      <c r="H43" s="180"/>
    </row>
    <row r="44" spans="1:9" ht="13" customHeight="1">
      <c r="A44" s="158"/>
      <c r="B44" s="180"/>
      <c r="C44" s="180"/>
      <c r="D44" s="180"/>
      <c r="E44" s="180"/>
      <c r="F44" s="180"/>
      <c r="G44" s="180"/>
      <c r="H44" s="180"/>
    </row>
    <row r="45" spans="1:9" ht="13" customHeight="1">
      <c r="A45" s="30"/>
      <c r="B45" s="180"/>
      <c r="C45" s="180"/>
      <c r="D45" s="180"/>
      <c r="E45" s="180"/>
      <c r="F45" s="180"/>
      <c r="G45" s="180"/>
      <c r="H45" s="180"/>
    </row>
    <row r="46" spans="1:9" ht="13" customHeight="1">
      <c r="A46" s="57"/>
      <c r="B46" s="180"/>
      <c r="C46" s="180"/>
      <c r="D46" s="180"/>
      <c r="E46" s="180"/>
      <c r="F46" s="180"/>
      <c r="G46" s="180"/>
      <c r="H46" s="180"/>
    </row>
    <row r="47" spans="1:9" ht="13" customHeight="1">
      <c r="A47" s="30"/>
      <c r="B47" s="180"/>
      <c r="C47" s="180"/>
      <c r="D47" s="180"/>
      <c r="E47" s="180"/>
      <c r="F47" s="180"/>
      <c r="G47" s="180"/>
      <c r="H47" s="180"/>
    </row>
    <row r="48" spans="1:9" ht="13" customHeight="1">
      <c r="A48" s="114"/>
      <c r="B48" s="180"/>
      <c r="C48" s="180"/>
      <c r="D48" s="180"/>
      <c r="E48" s="180"/>
      <c r="F48" s="180"/>
      <c r="G48" s="180"/>
      <c r="H48" s="180"/>
    </row>
    <row r="49" spans="1:8" ht="13" customHeight="1">
      <c r="A49" s="114"/>
      <c r="B49" s="180"/>
      <c r="C49" s="180"/>
      <c r="D49" s="180"/>
      <c r="E49" s="180"/>
      <c r="F49" s="180"/>
      <c r="G49" s="180"/>
      <c r="H49" s="180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transitionEvaluation="1" codeName="Hoja92">
    <tabColor theme="9" tint="0.59999389629810485"/>
  </sheetPr>
  <dimension ref="A1:FZ270"/>
  <sheetViews>
    <sheetView showGridLines="0" tabSelected="1" topLeftCell="DP1" zoomScaleNormal="100" workbookViewId="0">
      <selection activeCell="C6" sqref="C6:E44"/>
    </sheetView>
  </sheetViews>
  <sheetFormatPr baseColWidth="10" defaultColWidth="7" defaultRowHeight="13" customHeight="1"/>
  <cols>
    <col min="1" max="1" width="12" style="12" customWidth="1"/>
    <col min="2" max="14" width="9" style="12" customWidth="1"/>
    <col min="15" max="15" width="12" style="12" customWidth="1"/>
    <col min="16" max="28" width="9" style="12" customWidth="1"/>
    <col min="29" max="29" width="13.59765625" style="12" customWidth="1"/>
    <col min="30" max="42" width="9" style="12" customWidth="1"/>
    <col min="43" max="43" width="12" style="12" customWidth="1"/>
    <col min="44" max="56" width="9" style="12" customWidth="1"/>
    <col min="57" max="57" width="12" style="12" customWidth="1"/>
    <col min="58" max="70" width="9" style="12" customWidth="1"/>
    <col min="71" max="71" width="13.3984375" style="12" customWidth="1"/>
    <col min="72" max="84" width="9" style="12" customWidth="1"/>
    <col min="85" max="85" width="12" style="12" customWidth="1"/>
    <col min="86" max="98" width="9" style="12" customWidth="1"/>
    <col min="99" max="99" width="12" style="12" customWidth="1"/>
    <col min="100" max="112" width="9" style="12" customWidth="1"/>
    <col min="113" max="113" width="13.19921875" style="12" customWidth="1"/>
    <col min="114" max="126" width="9" style="12" customWidth="1"/>
    <col min="127" max="16384" width="7" style="12"/>
  </cols>
  <sheetData>
    <row r="1" spans="1:126" s="34" customFormat="1" ht="13" customHeight="1"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DI1" s="93"/>
      <c r="DJ1" s="94"/>
      <c r="DK1" s="94"/>
      <c r="DL1" s="94"/>
      <c r="DM1" s="94"/>
      <c r="DN1" s="94"/>
      <c r="DO1" s="94"/>
      <c r="DP1" s="94"/>
      <c r="DQ1" s="94"/>
      <c r="DR1" s="94"/>
      <c r="DS1" s="94"/>
      <c r="DT1" s="94"/>
      <c r="DU1" s="94"/>
      <c r="DV1" s="94"/>
    </row>
    <row r="2" spans="1:126" s="405" customFormat="1" ht="15" customHeight="1">
      <c r="A2" s="404" t="s">
        <v>535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 t="s">
        <v>534</v>
      </c>
      <c r="P2" s="404"/>
      <c r="Q2" s="404"/>
      <c r="R2" s="404"/>
      <c r="S2" s="404"/>
      <c r="T2" s="404"/>
      <c r="U2" s="404"/>
      <c r="V2" s="404"/>
      <c r="W2" s="404"/>
      <c r="X2" s="404"/>
      <c r="Y2" s="404"/>
      <c r="Z2" s="404"/>
      <c r="AA2" s="404"/>
      <c r="AB2" s="404"/>
      <c r="AC2" s="404" t="s">
        <v>533</v>
      </c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  <c r="AO2" s="404"/>
      <c r="AP2" s="404"/>
      <c r="AQ2" s="404" t="s">
        <v>532</v>
      </c>
      <c r="AR2" s="404"/>
      <c r="AS2" s="404"/>
      <c r="AT2" s="404"/>
      <c r="AU2" s="404"/>
      <c r="AV2" s="404"/>
      <c r="AW2" s="404"/>
      <c r="AX2" s="404"/>
      <c r="AY2" s="404"/>
      <c r="AZ2" s="404"/>
      <c r="BA2" s="404"/>
      <c r="BB2" s="404"/>
      <c r="BC2" s="404"/>
      <c r="BD2" s="404"/>
      <c r="BE2" s="404" t="s">
        <v>531</v>
      </c>
      <c r="BF2" s="404"/>
      <c r="BG2" s="404"/>
      <c r="BH2" s="404"/>
      <c r="BI2" s="404"/>
      <c r="BJ2" s="404"/>
      <c r="BK2" s="404"/>
      <c r="BL2" s="404"/>
      <c r="BM2" s="404"/>
      <c r="BN2" s="404"/>
      <c r="BO2" s="404"/>
      <c r="BP2" s="404"/>
      <c r="BQ2" s="404"/>
      <c r="BR2" s="404"/>
      <c r="BS2" s="404" t="s">
        <v>530</v>
      </c>
      <c r="BT2" s="404"/>
      <c r="BU2" s="404"/>
      <c r="BV2" s="404"/>
      <c r="BW2" s="404"/>
      <c r="BX2" s="404"/>
      <c r="BY2" s="404"/>
      <c r="BZ2" s="404"/>
      <c r="CA2" s="404"/>
      <c r="CB2" s="404"/>
      <c r="CC2" s="404"/>
      <c r="CD2" s="404"/>
      <c r="CE2" s="404"/>
      <c r="CF2" s="404"/>
      <c r="CG2" s="404" t="s">
        <v>529</v>
      </c>
      <c r="CH2" s="404"/>
      <c r="CI2" s="404"/>
      <c r="CJ2" s="404"/>
      <c r="CK2" s="404"/>
      <c r="CL2" s="404"/>
      <c r="CM2" s="404"/>
      <c r="CN2" s="404"/>
      <c r="CO2" s="404"/>
      <c r="CP2" s="404"/>
      <c r="CQ2" s="404"/>
      <c r="CR2" s="404"/>
      <c r="CS2" s="404"/>
      <c r="CT2" s="404"/>
      <c r="CU2" s="404" t="s">
        <v>528</v>
      </c>
      <c r="CV2" s="404"/>
      <c r="CW2" s="404"/>
      <c r="CX2" s="404"/>
      <c r="CY2" s="404"/>
      <c r="CZ2" s="404"/>
      <c r="DA2" s="404"/>
      <c r="DB2" s="404"/>
      <c r="DC2" s="404"/>
      <c r="DD2" s="404"/>
      <c r="DE2" s="404"/>
      <c r="DF2" s="404"/>
      <c r="DG2" s="404"/>
      <c r="DH2" s="404"/>
      <c r="DI2" s="404" t="s">
        <v>527</v>
      </c>
      <c r="DJ2" s="404"/>
      <c r="DK2" s="404"/>
      <c r="DL2" s="404"/>
      <c r="DM2" s="404"/>
      <c r="DN2" s="404"/>
      <c r="DO2" s="404"/>
      <c r="DP2" s="404"/>
      <c r="DQ2" s="404"/>
      <c r="DR2" s="404"/>
      <c r="DS2" s="404"/>
      <c r="DT2" s="404"/>
      <c r="DU2" s="404"/>
      <c r="DV2" s="404"/>
    </row>
    <row r="3" spans="1:126" s="407" customFormat="1" ht="13" customHeight="1">
      <c r="A3" s="406" t="s">
        <v>238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 t="s">
        <v>236</v>
      </c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 t="s">
        <v>592</v>
      </c>
      <c r="AD3" s="406"/>
      <c r="AE3" s="406"/>
      <c r="AF3" s="406"/>
      <c r="AG3" s="406"/>
      <c r="AH3" s="406"/>
      <c r="AI3" s="406"/>
      <c r="AJ3" s="406"/>
      <c r="AK3" s="406"/>
      <c r="AL3" s="406"/>
      <c r="AM3" s="406"/>
      <c r="AN3" s="406"/>
      <c r="AO3" s="406"/>
      <c r="AP3" s="406"/>
      <c r="AQ3" s="406" t="s">
        <v>238</v>
      </c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 t="s">
        <v>236</v>
      </c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 t="s">
        <v>592</v>
      </c>
      <c r="BT3" s="406"/>
      <c r="BU3" s="406"/>
      <c r="BV3" s="406"/>
      <c r="BW3" s="406"/>
      <c r="BX3" s="406"/>
      <c r="BY3" s="406"/>
      <c r="BZ3" s="406"/>
      <c r="CA3" s="406"/>
      <c r="CB3" s="406"/>
      <c r="CC3" s="406"/>
      <c r="CD3" s="406"/>
      <c r="CE3" s="406"/>
      <c r="CF3" s="406"/>
      <c r="CG3" s="406" t="s">
        <v>238</v>
      </c>
      <c r="CH3" s="406"/>
      <c r="CI3" s="406"/>
      <c r="CJ3" s="406"/>
      <c r="CK3" s="406"/>
      <c r="CL3" s="406"/>
      <c r="CM3" s="406"/>
      <c r="CN3" s="406"/>
      <c r="CO3" s="406"/>
      <c r="CP3" s="406"/>
      <c r="CQ3" s="406"/>
      <c r="CR3" s="406"/>
      <c r="CS3" s="406"/>
      <c r="CT3" s="406"/>
      <c r="CU3" s="406" t="s">
        <v>370</v>
      </c>
      <c r="CV3" s="406"/>
      <c r="CW3" s="406"/>
      <c r="CX3" s="406"/>
      <c r="CY3" s="406"/>
      <c r="CZ3" s="406"/>
      <c r="DA3" s="406"/>
      <c r="DB3" s="406"/>
      <c r="DC3" s="406"/>
      <c r="DD3" s="406"/>
      <c r="DE3" s="406"/>
      <c r="DF3" s="406"/>
      <c r="DG3" s="406"/>
      <c r="DH3" s="406"/>
      <c r="DI3" s="406" t="s">
        <v>592</v>
      </c>
      <c r="DJ3" s="406"/>
      <c r="DK3" s="406"/>
      <c r="DL3" s="406"/>
      <c r="DM3" s="406"/>
      <c r="DN3" s="406"/>
      <c r="DO3" s="406"/>
      <c r="DP3" s="406"/>
      <c r="DQ3" s="406"/>
      <c r="DR3" s="406"/>
      <c r="DS3" s="406"/>
      <c r="DT3" s="406"/>
      <c r="DU3" s="406"/>
      <c r="DV3" s="406"/>
    </row>
    <row r="4" spans="1:126" ht="4" customHeight="1" thickBot="1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1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1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1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1"/>
      <c r="DJ4" s="208"/>
      <c r="DK4" s="208"/>
      <c r="DL4" s="208"/>
      <c r="DM4" s="208"/>
      <c r="DN4" s="208"/>
      <c r="DO4" s="208"/>
      <c r="DP4" s="208"/>
      <c r="DQ4" s="208"/>
      <c r="DR4" s="208"/>
      <c r="DS4" s="208"/>
      <c r="DT4" s="208"/>
      <c r="DU4" s="208"/>
      <c r="DV4" s="208"/>
    </row>
    <row r="5" spans="1:126" s="33" customFormat="1" ht="15" customHeight="1">
      <c r="A5" s="875" t="s">
        <v>18</v>
      </c>
      <c r="B5" s="876" t="s">
        <v>106</v>
      </c>
      <c r="C5" s="876" t="s">
        <v>55</v>
      </c>
      <c r="D5" s="876" t="s">
        <v>56</v>
      </c>
      <c r="E5" s="876" t="s">
        <v>57</v>
      </c>
      <c r="F5" s="876" t="s">
        <v>58</v>
      </c>
      <c r="G5" s="876" t="s">
        <v>59</v>
      </c>
      <c r="H5" s="876" t="s">
        <v>60</v>
      </c>
      <c r="I5" s="876" t="s">
        <v>61</v>
      </c>
      <c r="J5" s="876" t="s">
        <v>62</v>
      </c>
      <c r="K5" s="876" t="s">
        <v>63</v>
      </c>
      <c r="L5" s="876" t="s">
        <v>64</v>
      </c>
      <c r="M5" s="876" t="s">
        <v>65</v>
      </c>
      <c r="N5" s="876" t="s">
        <v>66</v>
      </c>
      <c r="O5" s="875" t="s">
        <v>18</v>
      </c>
      <c r="P5" s="876" t="s">
        <v>106</v>
      </c>
      <c r="Q5" s="876" t="s">
        <v>55</v>
      </c>
      <c r="R5" s="876" t="s">
        <v>56</v>
      </c>
      <c r="S5" s="876" t="s">
        <v>57</v>
      </c>
      <c r="T5" s="876" t="s">
        <v>58</v>
      </c>
      <c r="U5" s="876" t="s">
        <v>59</v>
      </c>
      <c r="V5" s="876" t="s">
        <v>60</v>
      </c>
      <c r="W5" s="876" t="s">
        <v>61</v>
      </c>
      <c r="X5" s="876" t="s">
        <v>62</v>
      </c>
      <c r="Y5" s="876" t="s">
        <v>63</v>
      </c>
      <c r="Z5" s="876" t="s">
        <v>64</v>
      </c>
      <c r="AA5" s="876" t="s">
        <v>65</v>
      </c>
      <c r="AB5" s="876" t="s">
        <v>66</v>
      </c>
      <c r="AC5" s="875" t="s">
        <v>18</v>
      </c>
      <c r="AD5" s="876" t="s">
        <v>106</v>
      </c>
      <c r="AE5" s="876" t="s">
        <v>55</v>
      </c>
      <c r="AF5" s="876" t="s">
        <v>56</v>
      </c>
      <c r="AG5" s="876" t="s">
        <v>57</v>
      </c>
      <c r="AH5" s="876" t="s">
        <v>58</v>
      </c>
      <c r="AI5" s="876" t="s">
        <v>59</v>
      </c>
      <c r="AJ5" s="876" t="s">
        <v>60</v>
      </c>
      <c r="AK5" s="876" t="s">
        <v>61</v>
      </c>
      <c r="AL5" s="876" t="s">
        <v>62</v>
      </c>
      <c r="AM5" s="876" t="s">
        <v>63</v>
      </c>
      <c r="AN5" s="876" t="s">
        <v>64</v>
      </c>
      <c r="AO5" s="876" t="s">
        <v>65</v>
      </c>
      <c r="AP5" s="876" t="s">
        <v>66</v>
      </c>
      <c r="AQ5" s="875" t="s">
        <v>18</v>
      </c>
      <c r="AR5" s="876" t="s">
        <v>106</v>
      </c>
      <c r="AS5" s="876" t="s">
        <v>55</v>
      </c>
      <c r="AT5" s="876" t="s">
        <v>56</v>
      </c>
      <c r="AU5" s="876" t="s">
        <v>57</v>
      </c>
      <c r="AV5" s="876" t="s">
        <v>58</v>
      </c>
      <c r="AW5" s="876" t="s">
        <v>59</v>
      </c>
      <c r="AX5" s="876" t="s">
        <v>60</v>
      </c>
      <c r="AY5" s="876" t="s">
        <v>61</v>
      </c>
      <c r="AZ5" s="876" t="s">
        <v>62</v>
      </c>
      <c r="BA5" s="876" t="s">
        <v>63</v>
      </c>
      <c r="BB5" s="876" t="s">
        <v>64</v>
      </c>
      <c r="BC5" s="876" t="s">
        <v>65</v>
      </c>
      <c r="BD5" s="876" t="s">
        <v>66</v>
      </c>
      <c r="BE5" s="875" t="s">
        <v>18</v>
      </c>
      <c r="BF5" s="876" t="s">
        <v>106</v>
      </c>
      <c r="BG5" s="876" t="s">
        <v>55</v>
      </c>
      <c r="BH5" s="876" t="s">
        <v>56</v>
      </c>
      <c r="BI5" s="876" t="s">
        <v>57</v>
      </c>
      <c r="BJ5" s="876" t="s">
        <v>58</v>
      </c>
      <c r="BK5" s="876" t="s">
        <v>59</v>
      </c>
      <c r="BL5" s="876" t="s">
        <v>60</v>
      </c>
      <c r="BM5" s="876" t="s">
        <v>61</v>
      </c>
      <c r="BN5" s="876" t="s">
        <v>62</v>
      </c>
      <c r="BO5" s="876" t="s">
        <v>63</v>
      </c>
      <c r="BP5" s="876" t="s">
        <v>64</v>
      </c>
      <c r="BQ5" s="876" t="s">
        <v>65</v>
      </c>
      <c r="BR5" s="876" t="s">
        <v>66</v>
      </c>
      <c r="BS5" s="875" t="s">
        <v>18</v>
      </c>
      <c r="BT5" s="876" t="s">
        <v>106</v>
      </c>
      <c r="BU5" s="876" t="s">
        <v>55</v>
      </c>
      <c r="BV5" s="876" t="s">
        <v>56</v>
      </c>
      <c r="BW5" s="876" t="s">
        <v>57</v>
      </c>
      <c r="BX5" s="876" t="s">
        <v>58</v>
      </c>
      <c r="BY5" s="876" t="s">
        <v>59</v>
      </c>
      <c r="BZ5" s="876" t="s">
        <v>60</v>
      </c>
      <c r="CA5" s="876" t="s">
        <v>61</v>
      </c>
      <c r="CB5" s="876" t="s">
        <v>62</v>
      </c>
      <c r="CC5" s="876" t="s">
        <v>63</v>
      </c>
      <c r="CD5" s="876" t="s">
        <v>64</v>
      </c>
      <c r="CE5" s="876" t="s">
        <v>65</v>
      </c>
      <c r="CF5" s="876" t="s">
        <v>66</v>
      </c>
      <c r="CG5" s="875" t="s">
        <v>18</v>
      </c>
      <c r="CH5" s="876" t="s">
        <v>106</v>
      </c>
      <c r="CI5" s="876" t="s">
        <v>55</v>
      </c>
      <c r="CJ5" s="876" t="s">
        <v>56</v>
      </c>
      <c r="CK5" s="876" t="s">
        <v>57</v>
      </c>
      <c r="CL5" s="876" t="s">
        <v>58</v>
      </c>
      <c r="CM5" s="876" t="s">
        <v>59</v>
      </c>
      <c r="CN5" s="876" t="s">
        <v>60</v>
      </c>
      <c r="CO5" s="876" t="s">
        <v>61</v>
      </c>
      <c r="CP5" s="876" t="s">
        <v>62</v>
      </c>
      <c r="CQ5" s="876" t="s">
        <v>63</v>
      </c>
      <c r="CR5" s="876" t="s">
        <v>64</v>
      </c>
      <c r="CS5" s="876" t="s">
        <v>65</v>
      </c>
      <c r="CT5" s="876" t="s">
        <v>66</v>
      </c>
      <c r="CU5" s="875" t="s">
        <v>18</v>
      </c>
      <c r="CV5" s="876" t="s">
        <v>106</v>
      </c>
      <c r="CW5" s="876" t="s">
        <v>55</v>
      </c>
      <c r="CX5" s="876" t="s">
        <v>56</v>
      </c>
      <c r="CY5" s="876" t="s">
        <v>57</v>
      </c>
      <c r="CZ5" s="876" t="s">
        <v>58</v>
      </c>
      <c r="DA5" s="876" t="s">
        <v>59</v>
      </c>
      <c r="DB5" s="876" t="s">
        <v>60</v>
      </c>
      <c r="DC5" s="876" t="s">
        <v>61</v>
      </c>
      <c r="DD5" s="876" t="s">
        <v>62</v>
      </c>
      <c r="DE5" s="876" t="s">
        <v>63</v>
      </c>
      <c r="DF5" s="876" t="s">
        <v>64</v>
      </c>
      <c r="DG5" s="876" t="s">
        <v>65</v>
      </c>
      <c r="DH5" s="876" t="s">
        <v>66</v>
      </c>
      <c r="DI5" s="875" t="s">
        <v>18</v>
      </c>
      <c r="DJ5" s="876" t="s">
        <v>106</v>
      </c>
      <c r="DK5" s="876" t="s">
        <v>55</v>
      </c>
      <c r="DL5" s="876" t="s">
        <v>56</v>
      </c>
      <c r="DM5" s="876" t="s">
        <v>57</v>
      </c>
      <c r="DN5" s="876" t="s">
        <v>58</v>
      </c>
      <c r="DO5" s="876" t="s">
        <v>59</v>
      </c>
      <c r="DP5" s="876" t="s">
        <v>60</v>
      </c>
      <c r="DQ5" s="876" t="s">
        <v>61</v>
      </c>
      <c r="DR5" s="876" t="s">
        <v>62</v>
      </c>
      <c r="DS5" s="876" t="s">
        <v>63</v>
      </c>
      <c r="DT5" s="876" t="s">
        <v>64</v>
      </c>
      <c r="DU5" s="876" t="s">
        <v>65</v>
      </c>
      <c r="DV5" s="876" t="s">
        <v>66</v>
      </c>
    </row>
    <row r="6" spans="1:126" s="33" customFormat="1" ht="15" customHeight="1">
      <c r="A6" s="877" t="s">
        <v>107</v>
      </c>
      <c r="B6" s="878">
        <f>SUM(C6:N6)</f>
        <v>547647</v>
      </c>
      <c r="C6" s="879">
        <f>C8+C9+C10+C11+C12+C16+C17+C18+C19+C20+C21+C22+C23+C24+C25+C26+C27+C28+C31+C32+C33+C34+C35+C36</f>
        <v>46426</v>
      </c>
      <c r="D6" s="879">
        <f t="shared" ref="D6:N6" si="0">D8+D9+D10+D11+D12+D16+D17+D18+D19+D20+D21+D22+D23+D24+D25+D26+D27+D28+D31+D32+D33+D34+D35+D36</f>
        <v>46131</v>
      </c>
      <c r="E6" s="879">
        <f t="shared" si="0"/>
        <v>43442</v>
      </c>
      <c r="F6" s="879">
        <f t="shared" si="0"/>
        <v>37414</v>
      </c>
      <c r="G6" s="879">
        <f t="shared" si="0"/>
        <v>42304</v>
      </c>
      <c r="H6" s="879">
        <f t="shared" si="0"/>
        <v>44909</v>
      </c>
      <c r="I6" s="879">
        <f t="shared" si="0"/>
        <v>47598</v>
      </c>
      <c r="J6" s="879">
        <f t="shared" si="0"/>
        <v>47070</v>
      </c>
      <c r="K6" s="879">
        <f t="shared" si="0"/>
        <v>47349</v>
      </c>
      <c r="L6" s="879">
        <f t="shared" si="0"/>
        <v>49198</v>
      </c>
      <c r="M6" s="879">
        <f t="shared" si="0"/>
        <v>46588</v>
      </c>
      <c r="N6" s="879">
        <f t="shared" si="0"/>
        <v>49218</v>
      </c>
      <c r="O6" s="877" t="s">
        <v>107</v>
      </c>
      <c r="P6" s="880">
        <f>SUM(Q6:AB6)</f>
        <v>7824.35041</v>
      </c>
      <c r="Q6" s="881">
        <f>Q8+Q9+Q10+Q11+Q12+Q16+Q17+Q18+Q19+Q20+Q21+Q22+Q23+Q24+Q25+Q26+Q27+Q28+Q31+Q32+Q33+Q34+Q35+Q36</f>
        <v>665.85571000000004</v>
      </c>
      <c r="R6" s="881">
        <f t="shared" ref="R6:AB6" si="1">R8+R9+R10+R11+R12+R16+R17+R18+R19+R20+R21+R22+R23+R24+R25+R26+R27+R28+R31+R32+R33+R34+R35+R36</f>
        <v>655.11243000000013</v>
      </c>
      <c r="S6" s="881">
        <f t="shared" si="1"/>
        <v>626.21166000000005</v>
      </c>
      <c r="T6" s="881">
        <f t="shared" si="1"/>
        <v>547.1700800000001</v>
      </c>
      <c r="U6" s="881">
        <f t="shared" si="1"/>
        <v>596.49389000000008</v>
      </c>
      <c r="V6" s="881">
        <f t="shared" si="1"/>
        <v>645.12255999999979</v>
      </c>
      <c r="W6" s="881">
        <f t="shared" si="1"/>
        <v>664.64551999999992</v>
      </c>
      <c r="X6" s="881">
        <f t="shared" si="1"/>
        <v>677.99066000000005</v>
      </c>
      <c r="Y6" s="881">
        <f t="shared" si="1"/>
        <v>686.14224999999999</v>
      </c>
      <c r="Z6" s="881">
        <f t="shared" si="1"/>
        <v>698.22110999999984</v>
      </c>
      <c r="AA6" s="881">
        <f t="shared" si="1"/>
        <v>658.37852999999984</v>
      </c>
      <c r="AB6" s="881">
        <f t="shared" si="1"/>
        <v>703.00600999999972</v>
      </c>
      <c r="AC6" s="877" t="s">
        <v>108</v>
      </c>
      <c r="AD6" s="882">
        <f>(P6/B6)*1000</f>
        <v>14.287214957810415</v>
      </c>
      <c r="AE6" s="882">
        <f t="shared" ref="AE6:AP6" si="2">(Q6/C6)*1000</f>
        <v>14.342301942876837</v>
      </c>
      <c r="AF6" s="882">
        <f t="shared" si="2"/>
        <v>14.201132210444172</v>
      </c>
      <c r="AG6" s="882">
        <f t="shared" si="2"/>
        <v>14.414890198425487</v>
      </c>
      <c r="AH6" s="882">
        <f t="shared" si="2"/>
        <v>14.624741540599778</v>
      </c>
      <c r="AI6" s="882">
        <f t="shared" si="2"/>
        <v>14.100177051815432</v>
      </c>
      <c r="AJ6" s="882">
        <f t="shared" si="2"/>
        <v>14.365106326126162</v>
      </c>
      <c r="AK6" s="882">
        <f t="shared" si="2"/>
        <v>13.963727887726375</v>
      </c>
      <c r="AL6" s="882">
        <f t="shared" si="2"/>
        <v>14.403880603356704</v>
      </c>
      <c r="AM6" s="882">
        <f t="shared" si="2"/>
        <v>14.491166656106781</v>
      </c>
      <c r="AN6" s="882">
        <f t="shared" si="2"/>
        <v>14.192062888735311</v>
      </c>
      <c r="AO6" s="882">
        <f t="shared" si="2"/>
        <v>14.131933759766461</v>
      </c>
      <c r="AP6" s="882">
        <f t="shared" si="2"/>
        <v>14.283514364663329</v>
      </c>
      <c r="AQ6" s="877" t="s">
        <v>107</v>
      </c>
      <c r="AR6" s="747">
        <f>SUM(AS6:BD6)</f>
        <v>2280343</v>
      </c>
      <c r="AS6" s="883">
        <f t="shared" ref="AS6:BD6" si="3">AS8+AS9+AS10+AS11+AS12+AS16+AS17+AS18+AS19+AS20+AS21+AS22+AS23+AS24+AS25+AS26+AS27+AS28+AS31+AS32+AS33+AS34+AS35+AS36</f>
        <v>158281</v>
      </c>
      <c r="AT6" s="883">
        <f t="shared" si="3"/>
        <v>160891</v>
      </c>
      <c r="AU6" s="883">
        <f t="shared" si="3"/>
        <v>173488</v>
      </c>
      <c r="AV6" s="883">
        <f t="shared" si="3"/>
        <v>189332</v>
      </c>
      <c r="AW6" s="883">
        <f t="shared" si="3"/>
        <v>186817</v>
      </c>
      <c r="AX6" s="883">
        <f t="shared" si="3"/>
        <v>187974</v>
      </c>
      <c r="AY6" s="883">
        <f t="shared" si="3"/>
        <v>204212</v>
      </c>
      <c r="AZ6" s="883">
        <f t="shared" si="3"/>
        <v>198247</v>
      </c>
      <c r="BA6" s="883">
        <f t="shared" si="3"/>
        <v>178738</v>
      </c>
      <c r="BB6" s="883">
        <f t="shared" si="3"/>
        <v>198848</v>
      </c>
      <c r="BC6" s="883">
        <f t="shared" si="3"/>
        <v>189807</v>
      </c>
      <c r="BD6" s="883">
        <f t="shared" si="3"/>
        <v>253708</v>
      </c>
      <c r="BE6" s="877" t="s">
        <v>107</v>
      </c>
      <c r="BF6" s="878">
        <f>SUM(BG6:BR6)</f>
        <v>159229.18455999999</v>
      </c>
      <c r="BG6" s="879">
        <f t="shared" ref="BG6:BR6" si="4">BG8+BG9+BG10+BG11+BG12+BG16+BG17+BG18+BG19+BG20+BG21+BG22+BG23+BG24+BG25+BG26+BG27+BG28+BG31+BG32+BG33+BG34+BG35+BG36</f>
        <v>10572.632570000002</v>
      </c>
      <c r="BH6" s="879">
        <f t="shared" si="4"/>
        <v>10977.7893</v>
      </c>
      <c r="BI6" s="879">
        <f t="shared" si="4"/>
        <v>12051.341929999999</v>
      </c>
      <c r="BJ6" s="879">
        <f t="shared" si="4"/>
        <v>13350.98724</v>
      </c>
      <c r="BK6" s="879">
        <f t="shared" si="4"/>
        <v>13175.744339999999</v>
      </c>
      <c r="BL6" s="879">
        <f t="shared" si="4"/>
        <v>13253.98473</v>
      </c>
      <c r="BM6" s="879">
        <f t="shared" si="4"/>
        <v>14141.39128</v>
      </c>
      <c r="BN6" s="879">
        <f t="shared" si="4"/>
        <v>13861.078070000001</v>
      </c>
      <c r="BO6" s="879">
        <f t="shared" si="4"/>
        <v>12894.841530000002</v>
      </c>
      <c r="BP6" s="879">
        <f t="shared" si="4"/>
        <v>13755.761179999996</v>
      </c>
      <c r="BQ6" s="879">
        <f t="shared" si="4"/>
        <v>13351.607360000004</v>
      </c>
      <c r="BR6" s="879">
        <f t="shared" si="4"/>
        <v>17842.025030000001</v>
      </c>
      <c r="BS6" s="877" t="s">
        <v>108</v>
      </c>
      <c r="BT6" s="884">
        <f>(BF6/AR6)*1000</f>
        <v>69.826856994759112</v>
      </c>
      <c r="BU6" s="884">
        <f t="shared" ref="BU6:CF6" si="5">(BG6/AS6)*1000</f>
        <v>66.796599528686329</v>
      </c>
      <c r="BV6" s="884">
        <f t="shared" si="5"/>
        <v>68.231220515752909</v>
      </c>
      <c r="BW6" s="884">
        <f t="shared" si="5"/>
        <v>69.464988529465998</v>
      </c>
      <c r="BX6" s="884">
        <f t="shared" si="5"/>
        <v>70.516274269537107</v>
      </c>
      <c r="BY6" s="884">
        <f t="shared" si="5"/>
        <v>70.52754481658522</v>
      </c>
      <c r="BZ6" s="884">
        <f t="shared" si="5"/>
        <v>70.509670113951927</v>
      </c>
      <c r="CA6" s="884">
        <f t="shared" si="5"/>
        <v>69.248581278279431</v>
      </c>
      <c r="CB6" s="884">
        <f t="shared" si="5"/>
        <v>69.918223579675868</v>
      </c>
      <c r="CC6" s="884">
        <f t="shared" si="5"/>
        <v>72.143816815674342</v>
      </c>
      <c r="CD6" s="884">
        <f t="shared" si="5"/>
        <v>69.177266957676196</v>
      </c>
      <c r="CE6" s="884">
        <f t="shared" si="5"/>
        <v>70.343071435721569</v>
      </c>
      <c r="CF6" s="884">
        <f t="shared" si="5"/>
        <v>70.325039139483195</v>
      </c>
      <c r="CG6" s="877" t="s">
        <v>107</v>
      </c>
      <c r="CH6" s="878">
        <f>SUM(CI6:CT6)</f>
        <v>940647</v>
      </c>
      <c r="CI6" s="879">
        <f t="shared" ref="CI6:CT6" si="6">CI8+CI9+CI10+CI11+CI12+CI16+CI17+CI18+CI19+CI20+CI21+CI22+CI23+CI24+CI25+CI26+CI27+CI28+CI31+CI32+CI33+CI34+CI35+CI36</f>
        <v>74180</v>
      </c>
      <c r="CJ6" s="879">
        <f t="shared" si="6"/>
        <v>73597</v>
      </c>
      <c r="CK6" s="879">
        <f t="shared" si="6"/>
        <v>77937</v>
      </c>
      <c r="CL6" s="879">
        <f t="shared" si="6"/>
        <v>75653</v>
      </c>
      <c r="CM6" s="879">
        <f t="shared" si="6"/>
        <v>75582</v>
      </c>
      <c r="CN6" s="879">
        <f t="shared" si="6"/>
        <v>75813</v>
      </c>
      <c r="CO6" s="879">
        <f t="shared" si="6"/>
        <v>80603</v>
      </c>
      <c r="CP6" s="879">
        <f t="shared" si="6"/>
        <v>79275</v>
      </c>
      <c r="CQ6" s="879">
        <f t="shared" si="6"/>
        <v>76549</v>
      </c>
      <c r="CR6" s="879">
        <f t="shared" si="6"/>
        <v>83316</v>
      </c>
      <c r="CS6" s="879">
        <f t="shared" si="6"/>
        <v>81904</v>
      </c>
      <c r="CT6" s="879">
        <f t="shared" si="6"/>
        <v>86238</v>
      </c>
      <c r="CU6" s="877" t="s">
        <v>107</v>
      </c>
      <c r="CV6" s="878">
        <f>SUM(CW6:DH6)</f>
        <v>184123.94044900002</v>
      </c>
      <c r="CW6" s="879">
        <f t="shared" ref="CW6:DH6" si="7">CW8+CW9+CW10+CW11+CW12+CW16+CW17+CW18+CW19+CW20+CW21+CW22+CW23+CW24+CW25+CW26+CW27+CW28+CW31+CW32+CW33+CW34+CW35+CW36</f>
        <v>14269.990599999999</v>
      </c>
      <c r="CX6" s="879">
        <f t="shared" si="7"/>
        <v>14225.31005</v>
      </c>
      <c r="CY6" s="879">
        <f t="shared" si="7"/>
        <v>15071.569740000001</v>
      </c>
      <c r="CZ6" s="879">
        <f t="shared" si="7"/>
        <v>15133.496040000004</v>
      </c>
      <c r="DA6" s="879">
        <f t="shared" si="7"/>
        <v>15009.615340000002</v>
      </c>
      <c r="DB6" s="879">
        <f t="shared" si="7"/>
        <v>15008.561419999998</v>
      </c>
      <c r="DC6" s="879">
        <f t="shared" si="7"/>
        <v>15832.779118999995</v>
      </c>
      <c r="DD6" s="879">
        <f t="shared" si="7"/>
        <v>15668.150079999998</v>
      </c>
      <c r="DE6" s="879">
        <f t="shared" si="7"/>
        <v>14769.026589999998</v>
      </c>
      <c r="DF6" s="879">
        <f t="shared" si="7"/>
        <v>16339.403829999997</v>
      </c>
      <c r="DG6" s="879">
        <f t="shared" si="7"/>
        <v>15924.760960000003</v>
      </c>
      <c r="DH6" s="879">
        <f t="shared" si="7"/>
        <v>16871.276680000003</v>
      </c>
      <c r="DI6" s="877" t="s">
        <v>108</v>
      </c>
      <c r="DJ6" s="884">
        <f>(CV6/CH6)*1000</f>
        <v>195.74180372552087</v>
      </c>
      <c r="DK6" s="884">
        <f t="shared" ref="DK6:DV6" si="8">(CW6/CI6)*1000</f>
        <v>192.36978430843894</v>
      </c>
      <c r="DL6" s="884">
        <f t="shared" si="8"/>
        <v>193.28654768536759</v>
      </c>
      <c r="DM6" s="884">
        <f t="shared" si="8"/>
        <v>193.38144578313253</v>
      </c>
      <c r="DN6" s="884">
        <f t="shared" si="8"/>
        <v>200.03828057049958</v>
      </c>
      <c r="DO6" s="884">
        <f t="shared" si="8"/>
        <v>198.58716810880901</v>
      </c>
      <c r="DP6" s="884">
        <f t="shared" si="8"/>
        <v>197.96817722554178</v>
      </c>
      <c r="DQ6" s="884">
        <f t="shared" si="8"/>
        <v>196.42915423743526</v>
      </c>
      <c r="DR6" s="884">
        <f t="shared" si="8"/>
        <v>197.6430158309681</v>
      </c>
      <c r="DS6" s="884">
        <f t="shared" si="8"/>
        <v>192.93559145122728</v>
      </c>
      <c r="DT6" s="884">
        <f t="shared" si="8"/>
        <v>196.11363759662007</v>
      </c>
      <c r="DU6" s="884">
        <f t="shared" si="8"/>
        <v>194.43202969329951</v>
      </c>
      <c r="DV6" s="884">
        <f t="shared" si="8"/>
        <v>195.63622393840305</v>
      </c>
    </row>
    <row r="7" spans="1:126" ht="1" customHeight="1">
      <c r="B7" s="885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34"/>
      <c r="P7" s="654"/>
      <c r="Q7" s="419"/>
      <c r="R7" s="419"/>
      <c r="S7" s="419"/>
      <c r="T7" s="419"/>
      <c r="U7" s="419"/>
      <c r="V7" s="419"/>
      <c r="W7" s="419"/>
      <c r="X7" s="419"/>
      <c r="Y7" s="419"/>
      <c r="Z7" s="419"/>
      <c r="AA7" s="419"/>
      <c r="AB7" s="419"/>
      <c r="AC7" s="34"/>
      <c r="AD7" s="653"/>
      <c r="AE7" s="413"/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34"/>
      <c r="AR7" s="888"/>
      <c r="AS7" s="416"/>
      <c r="AT7" s="416"/>
      <c r="AU7" s="416"/>
      <c r="AV7" s="416"/>
      <c r="AW7" s="416"/>
      <c r="AX7" s="416"/>
      <c r="AY7" s="416"/>
      <c r="AZ7" s="416"/>
      <c r="BA7" s="416"/>
      <c r="BB7" s="416"/>
      <c r="BC7" s="416"/>
      <c r="BD7" s="416"/>
      <c r="BE7" s="34"/>
      <c r="BF7" s="652"/>
      <c r="BG7" s="410"/>
      <c r="BH7" s="410"/>
      <c r="BI7" s="410"/>
      <c r="BJ7" s="410"/>
      <c r="BK7" s="410"/>
      <c r="BL7" s="410"/>
      <c r="BM7" s="410"/>
      <c r="BN7" s="410"/>
      <c r="BO7" s="410"/>
      <c r="BP7" s="410"/>
      <c r="BQ7" s="410"/>
      <c r="BR7" s="410"/>
      <c r="BS7" s="34"/>
      <c r="BT7" s="657"/>
      <c r="BU7" s="411"/>
      <c r="BV7" s="411"/>
      <c r="BW7" s="411"/>
      <c r="BX7" s="411"/>
      <c r="BY7" s="411"/>
      <c r="BZ7" s="411"/>
      <c r="CA7" s="411"/>
      <c r="CB7" s="411"/>
      <c r="CC7" s="411"/>
      <c r="CD7" s="411"/>
      <c r="CE7" s="411"/>
      <c r="CF7" s="411"/>
      <c r="CG7" s="34"/>
      <c r="CH7" s="652"/>
      <c r="CI7" s="410"/>
      <c r="CJ7" s="410"/>
      <c r="CK7" s="410"/>
      <c r="CL7" s="410"/>
      <c r="CM7" s="410"/>
      <c r="CN7" s="410"/>
      <c r="CO7" s="410"/>
      <c r="CP7" s="410"/>
      <c r="CQ7" s="410"/>
      <c r="CR7" s="410"/>
      <c r="CS7" s="410"/>
      <c r="CT7" s="410"/>
      <c r="CU7" s="34"/>
      <c r="CV7" s="658"/>
      <c r="CW7" s="410"/>
      <c r="CX7" s="410"/>
      <c r="CY7" s="410"/>
      <c r="CZ7" s="410"/>
      <c r="DA7" s="410"/>
      <c r="DB7" s="410"/>
      <c r="DC7" s="410"/>
      <c r="DD7" s="410"/>
      <c r="DE7" s="410"/>
      <c r="DF7" s="410"/>
      <c r="DG7" s="410"/>
      <c r="DH7" s="410"/>
      <c r="DJ7" s="659"/>
      <c r="DK7" s="409"/>
      <c r="DL7" s="409"/>
      <c r="DM7" s="409"/>
      <c r="DN7" s="409"/>
      <c r="DO7" s="409"/>
      <c r="DP7" s="409"/>
      <c r="DQ7" s="409"/>
      <c r="DR7" s="409"/>
      <c r="DS7" s="409"/>
      <c r="DT7" s="409"/>
      <c r="DU7" s="409"/>
      <c r="DV7" s="409"/>
    </row>
    <row r="8" spans="1:126" ht="12.25" customHeight="1">
      <c r="A8" s="408" t="s">
        <v>251</v>
      </c>
      <c r="B8" s="885">
        <f>SUM(C8:N8)</f>
        <v>642</v>
      </c>
      <c r="C8" s="410">
        <v>50</v>
      </c>
      <c r="D8" s="410">
        <v>63</v>
      </c>
      <c r="E8" s="410">
        <v>56</v>
      </c>
      <c r="F8" s="410">
        <v>51</v>
      </c>
      <c r="G8" s="410">
        <v>38</v>
      </c>
      <c r="H8" s="410">
        <v>54</v>
      </c>
      <c r="I8" s="410">
        <v>56</v>
      </c>
      <c r="J8" s="410">
        <v>60</v>
      </c>
      <c r="K8" s="410">
        <v>51</v>
      </c>
      <c r="L8" s="410">
        <v>50</v>
      </c>
      <c r="M8" s="410">
        <v>57</v>
      </c>
      <c r="N8" s="410">
        <v>56</v>
      </c>
      <c r="O8" s="408" t="s">
        <v>251</v>
      </c>
      <c r="P8" s="886">
        <f>SUM(Q8:AB8)</f>
        <v>9.7565200000000001</v>
      </c>
      <c r="Q8" s="419">
        <v>0.75651999999999997</v>
      </c>
      <c r="R8" s="419">
        <v>1.03</v>
      </c>
      <c r="S8" s="419">
        <v>0.84000000000000008</v>
      </c>
      <c r="T8" s="419">
        <v>0.77</v>
      </c>
      <c r="U8" s="419">
        <v>0.59</v>
      </c>
      <c r="V8" s="419">
        <v>0.81</v>
      </c>
      <c r="W8" s="419">
        <v>0.84</v>
      </c>
      <c r="X8" s="419">
        <v>0.89999999999999991</v>
      </c>
      <c r="Y8" s="419">
        <v>0.76</v>
      </c>
      <c r="Z8" s="419">
        <v>0.75</v>
      </c>
      <c r="AA8" s="419">
        <v>0.85499999999999998</v>
      </c>
      <c r="AB8" s="419">
        <v>0.85499999999999998</v>
      </c>
      <c r="AC8" s="408" t="s">
        <v>251</v>
      </c>
      <c r="AD8" s="887">
        <f t="shared" ref="AD8:AP27" si="9">(P8/B8)*1000</f>
        <v>15.197071651090342</v>
      </c>
      <c r="AE8" s="412">
        <f>(Q8/C8)*1000</f>
        <v>15.130399999999998</v>
      </c>
      <c r="AF8" s="412">
        <f t="shared" si="9"/>
        <v>16.349206349206348</v>
      </c>
      <c r="AG8" s="412">
        <f t="shared" si="9"/>
        <v>15.000000000000002</v>
      </c>
      <c r="AH8" s="412">
        <f t="shared" si="9"/>
        <v>15.098039215686274</v>
      </c>
      <c r="AI8" s="412">
        <f t="shared" si="9"/>
        <v>15.526315789473683</v>
      </c>
      <c r="AJ8" s="412">
        <f t="shared" si="9"/>
        <v>15.000000000000002</v>
      </c>
      <c r="AK8" s="412">
        <f t="shared" si="9"/>
        <v>15</v>
      </c>
      <c r="AL8" s="412">
        <f t="shared" si="9"/>
        <v>14.999999999999998</v>
      </c>
      <c r="AM8" s="412">
        <f t="shared" si="9"/>
        <v>14.901960784313726</v>
      </c>
      <c r="AN8" s="412">
        <f t="shared" si="9"/>
        <v>15</v>
      </c>
      <c r="AO8" s="412">
        <f t="shared" si="9"/>
        <v>15</v>
      </c>
      <c r="AP8" s="412">
        <f t="shared" si="9"/>
        <v>15.267857142857142</v>
      </c>
      <c r="AQ8" s="408" t="s">
        <v>251</v>
      </c>
      <c r="AR8" s="888">
        <f>SUM(AS8:BD8)</f>
        <v>2450</v>
      </c>
      <c r="AS8" s="417">
        <v>315</v>
      </c>
      <c r="AT8" s="417">
        <v>284</v>
      </c>
      <c r="AU8" s="417">
        <v>182</v>
      </c>
      <c r="AV8" s="417">
        <v>185</v>
      </c>
      <c r="AW8" s="417">
        <v>166</v>
      </c>
      <c r="AX8" s="417">
        <v>186</v>
      </c>
      <c r="AY8" s="417">
        <v>193</v>
      </c>
      <c r="AZ8" s="417">
        <v>183</v>
      </c>
      <c r="BA8" s="417">
        <v>176</v>
      </c>
      <c r="BB8" s="417">
        <v>184</v>
      </c>
      <c r="BC8" s="417">
        <v>194</v>
      </c>
      <c r="BD8" s="417">
        <v>202</v>
      </c>
      <c r="BE8" s="408" t="s">
        <v>251</v>
      </c>
      <c r="BF8" s="885">
        <f>SUM(BG8:BR8)</f>
        <v>106.60135</v>
      </c>
      <c r="BG8" s="414">
        <v>9.2554999999999996</v>
      </c>
      <c r="BH8" s="414">
        <v>11.77</v>
      </c>
      <c r="BI8" s="414">
        <v>8.19</v>
      </c>
      <c r="BJ8" s="414">
        <v>6.43825</v>
      </c>
      <c r="BK8" s="414">
        <v>5.2385999999999999</v>
      </c>
      <c r="BL8" s="414">
        <v>8.1589999999999989</v>
      </c>
      <c r="BM8" s="414">
        <v>9.879999999999999</v>
      </c>
      <c r="BN8" s="414">
        <v>9.2799999999999994</v>
      </c>
      <c r="BO8" s="414">
        <v>8.91</v>
      </c>
      <c r="BP8" s="414">
        <v>9.2800000000000011</v>
      </c>
      <c r="BQ8" s="414">
        <v>9.9700000000000006</v>
      </c>
      <c r="BR8" s="414">
        <v>10.23</v>
      </c>
      <c r="BS8" s="408" t="s">
        <v>251</v>
      </c>
      <c r="BT8" s="891">
        <f t="shared" ref="BT8:CF26" si="10">(BF8/AR8)*1000</f>
        <v>43.510755102040811</v>
      </c>
      <c r="BU8" s="411">
        <f t="shared" si="10"/>
        <v>29.382539682539679</v>
      </c>
      <c r="BV8" s="411">
        <f t="shared" si="10"/>
        <v>41.443661971830984</v>
      </c>
      <c r="BW8" s="411">
        <f t="shared" si="10"/>
        <v>45</v>
      </c>
      <c r="BX8" s="411">
        <f t="shared" si="10"/>
        <v>34.80135135135135</v>
      </c>
      <c r="BY8" s="411">
        <f t="shared" si="10"/>
        <v>31.557831325301205</v>
      </c>
      <c r="BZ8" s="411">
        <f t="shared" si="10"/>
        <v>43.865591397849457</v>
      </c>
      <c r="CA8" s="411">
        <f t="shared" si="10"/>
        <v>51.191709844559576</v>
      </c>
      <c r="CB8" s="411">
        <f t="shared" si="10"/>
        <v>50.710382513661202</v>
      </c>
      <c r="CC8" s="411">
        <f t="shared" si="10"/>
        <v>50.625</v>
      </c>
      <c r="CD8" s="411">
        <f t="shared" si="10"/>
        <v>50.434782608695663</v>
      </c>
      <c r="CE8" s="411">
        <f t="shared" si="10"/>
        <v>51.391752577319593</v>
      </c>
      <c r="CF8" s="411">
        <f t="shared" si="10"/>
        <v>50.643564356435647</v>
      </c>
      <c r="CG8" s="408" t="s">
        <v>251</v>
      </c>
      <c r="CH8" s="885">
        <f>SUM(CI8:CT8)</f>
        <v>3001</v>
      </c>
      <c r="CI8" s="410">
        <v>295</v>
      </c>
      <c r="CJ8" s="410">
        <v>312</v>
      </c>
      <c r="CK8" s="410">
        <v>268</v>
      </c>
      <c r="CL8" s="410">
        <v>235</v>
      </c>
      <c r="CM8" s="410">
        <v>169</v>
      </c>
      <c r="CN8" s="410">
        <v>239</v>
      </c>
      <c r="CO8" s="410">
        <v>248</v>
      </c>
      <c r="CP8" s="410">
        <v>237</v>
      </c>
      <c r="CQ8" s="410">
        <v>236</v>
      </c>
      <c r="CR8" s="410">
        <v>259</v>
      </c>
      <c r="CS8" s="410">
        <v>265</v>
      </c>
      <c r="CT8" s="410">
        <v>238</v>
      </c>
      <c r="CU8" s="408" t="s">
        <v>251</v>
      </c>
      <c r="CV8" s="885">
        <f>SUM(CW8:DH8)</f>
        <v>683.89424999999994</v>
      </c>
      <c r="CW8" s="410">
        <v>61.405250000000002</v>
      </c>
      <c r="CX8" s="410">
        <v>63.319000000000003</v>
      </c>
      <c r="CY8" s="410">
        <v>66.77</v>
      </c>
      <c r="CZ8" s="410">
        <v>51.59</v>
      </c>
      <c r="DA8" s="410">
        <v>34.89</v>
      </c>
      <c r="DB8" s="410">
        <v>51.34</v>
      </c>
      <c r="DC8" s="410">
        <v>57.620000000000005</v>
      </c>
      <c r="DD8" s="410">
        <v>57.83</v>
      </c>
      <c r="DE8" s="410">
        <v>56.260000000000005</v>
      </c>
      <c r="DF8" s="410">
        <v>62.06</v>
      </c>
      <c r="DG8" s="410">
        <v>66.39</v>
      </c>
      <c r="DH8" s="410">
        <v>54.42</v>
      </c>
      <c r="DI8" s="408" t="s">
        <v>251</v>
      </c>
      <c r="DJ8" s="892">
        <f t="shared" ref="DJ8:DV27" si="11">(CV8/CH8)*1000</f>
        <v>227.88878707097632</v>
      </c>
      <c r="DK8" s="409">
        <f t="shared" si="11"/>
        <v>208.1533898305085</v>
      </c>
      <c r="DL8" s="409">
        <f t="shared" si="11"/>
        <v>202.94551282051282</v>
      </c>
      <c r="DM8" s="409">
        <f t="shared" si="11"/>
        <v>249.14179104477611</v>
      </c>
      <c r="DN8" s="409">
        <f t="shared" si="11"/>
        <v>219.53191489361703</v>
      </c>
      <c r="DO8" s="409">
        <f t="shared" si="11"/>
        <v>206.44970414201183</v>
      </c>
      <c r="DP8" s="409">
        <f t="shared" si="11"/>
        <v>214.81171548117157</v>
      </c>
      <c r="DQ8" s="409">
        <f t="shared" si="11"/>
        <v>232.33870967741939</v>
      </c>
      <c r="DR8" s="409">
        <f t="shared" si="11"/>
        <v>244.00843881856539</v>
      </c>
      <c r="DS8" s="409">
        <f t="shared" si="11"/>
        <v>238.3898305084746</v>
      </c>
      <c r="DT8" s="409">
        <f t="shared" si="11"/>
        <v>239.6138996138996</v>
      </c>
      <c r="DU8" s="409">
        <f t="shared" si="11"/>
        <v>250.52830188679249</v>
      </c>
      <c r="DV8" s="409">
        <f t="shared" si="11"/>
        <v>228.65546218487395</v>
      </c>
    </row>
    <row r="9" spans="1:126" ht="12.25" customHeight="1">
      <c r="A9" s="408" t="s">
        <v>252</v>
      </c>
      <c r="B9" s="885">
        <f t="shared" ref="B9:B35" si="12">SUM(C9:N9)</f>
        <v>20196</v>
      </c>
      <c r="C9" s="410">
        <v>2580</v>
      </c>
      <c r="D9" s="410">
        <v>2240</v>
      </c>
      <c r="E9" s="410">
        <v>2180</v>
      </c>
      <c r="F9" s="410">
        <v>1491</v>
      </c>
      <c r="G9" s="410">
        <v>1412</v>
      </c>
      <c r="H9" s="410">
        <v>1352</v>
      </c>
      <c r="I9" s="410">
        <v>1475</v>
      </c>
      <c r="J9" s="410">
        <v>1544</v>
      </c>
      <c r="K9" s="410">
        <v>1453</v>
      </c>
      <c r="L9" s="410">
        <v>1525</v>
      </c>
      <c r="M9" s="410">
        <v>1440</v>
      </c>
      <c r="N9" s="410">
        <v>1504</v>
      </c>
      <c r="O9" s="408" t="s">
        <v>252</v>
      </c>
      <c r="P9" s="886">
        <f t="shared" ref="P9:P35" si="13">SUM(Q9:AB9)</f>
        <v>553.30049999999994</v>
      </c>
      <c r="Q9" s="419">
        <v>67.748999999999995</v>
      </c>
      <c r="R9" s="419">
        <v>54.167999999999999</v>
      </c>
      <c r="S9" s="419">
        <v>51.356000000000002</v>
      </c>
      <c r="T9" s="419">
        <v>47.01</v>
      </c>
      <c r="U9" s="419">
        <v>41.02</v>
      </c>
      <c r="V9" s="419">
        <v>38.06</v>
      </c>
      <c r="W9" s="419">
        <v>35.72</v>
      </c>
      <c r="X9" s="419">
        <v>52.879999999999995</v>
      </c>
      <c r="Y9" s="419">
        <v>43.019999999999996</v>
      </c>
      <c r="Z9" s="419">
        <v>37.6875</v>
      </c>
      <c r="AA9" s="419">
        <v>40.049999999999997</v>
      </c>
      <c r="AB9" s="419">
        <v>44.580000000000005</v>
      </c>
      <c r="AC9" s="408" t="s">
        <v>252</v>
      </c>
      <c r="AD9" s="887">
        <f t="shared" si="9"/>
        <v>27.396538918597738</v>
      </c>
      <c r="AE9" s="412">
        <f t="shared" si="9"/>
        <v>26.259302325581395</v>
      </c>
      <c r="AF9" s="412">
        <f t="shared" si="9"/>
        <v>24.182142857142857</v>
      </c>
      <c r="AG9" s="412">
        <f t="shared" si="9"/>
        <v>23.557798165137616</v>
      </c>
      <c r="AH9" s="412">
        <f t="shared" si="9"/>
        <v>31.529175050301809</v>
      </c>
      <c r="AI9" s="412">
        <f t="shared" si="9"/>
        <v>29.050991501416433</v>
      </c>
      <c r="AJ9" s="412">
        <f t="shared" si="9"/>
        <v>28.1508875739645</v>
      </c>
      <c r="AK9" s="412">
        <f t="shared" si="9"/>
        <v>24.216949152542373</v>
      </c>
      <c r="AL9" s="412">
        <f t="shared" si="9"/>
        <v>34.248704663212436</v>
      </c>
      <c r="AM9" s="412">
        <f t="shared" si="9"/>
        <v>29.607708189951822</v>
      </c>
      <c r="AN9" s="412">
        <f t="shared" si="9"/>
        <v>24.71311475409836</v>
      </c>
      <c r="AO9" s="412">
        <f t="shared" si="9"/>
        <v>27.812499999999996</v>
      </c>
      <c r="AP9" s="412">
        <f t="shared" si="9"/>
        <v>29.640957446808514</v>
      </c>
      <c r="AQ9" s="408" t="s">
        <v>252</v>
      </c>
      <c r="AR9" s="888">
        <f t="shared" ref="AR9:AR35" si="14">SUM(AS9:BD9)</f>
        <v>31177</v>
      </c>
      <c r="AS9" s="417">
        <v>3145</v>
      </c>
      <c r="AT9" s="417">
        <v>3130</v>
      </c>
      <c r="AU9" s="417">
        <v>3455</v>
      </c>
      <c r="AV9" s="417">
        <v>2032</v>
      </c>
      <c r="AW9" s="417">
        <v>2267</v>
      </c>
      <c r="AX9" s="417">
        <v>1677</v>
      </c>
      <c r="AY9" s="417">
        <v>2162</v>
      </c>
      <c r="AZ9" s="417">
        <v>2238</v>
      </c>
      <c r="BA9" s="417">
        <v>2786</v>
      </c>
      <c r="BB9" s="417">
        <v>2900</v>
      </c>
      <c r="BC9" s="417">
        <v>2685</v>
      </c>
      <c r="BD9" s="417">
        <v>2700</v>
      </c>
      <c r="BE9" s="408" t="s">
        <v>252</v>
      </c>
      <c r="BF9" s="885">
        <f t="shared" ref="BF9:BF35" si="15">SUM(BG9:BR9)</f>
        <v>1831.3906999999999</v>
      </c>
      <c r="BG9" s="414">
        <v>154.02959999999999</v>
      </c>
      <c r="BH9" s="414">
        <v>159.14609999999999</v>
      </c>
      <c r="BI9" s="414">
        <v>174.85</v>
      </c>
      <c r="BJ9" s="414">
        <v>128.12</v>
      </c>
      <c r="BK9" s="414">
        <v>137.49</v>
      </c>
      <c r="BL9" s="414">
        <v>94.14</v>
      </c>
      <c r="BM9" s="414">
        <v>129.82</v>
      </c>
      <c r="BN9" s="414">
        <v>162.10000000000002</v>
      </c>
      <c r="BO9" s="414">
        <v>163.56</v>
      </c>
      <c r="BP9" s="414">
        <v>177.01499999999999</v>
      </c>
      <c r="BQ9" s="414">
        <v>175.35000000000002</v>
      </c>
      <c r="BR9" s="414">
        <v>175.76999999999998</v>
      </c>
      <c r="BS9" s="408" t="s">
        <v>252</v>
      </c>
      <c r="BT9" s="891">
        <f t="shared" si="10"/>
        <v>58.741723065080031</v>
      </c>
      <c r="BU9" s="411">
        <f t="shared" si="10"/>
        <v>48.976025437201905</v>
      </c>
      <c r="BV9" s="411">
        <f t="shared" si="10"/>
        <v>50.845399361022366</v>
      </c>
      <c r="BW9" s="411">
        <f t="shared" si="10"/>
        <v>50.607814761215629</v>
      </c>
      <c r="BX9" s="411">
        <f t="shared" si="10"/>
        <v>63.051181102362214</v>
      </c>
      <c r="BY9" s="411">
        <f t="shared" si="10"/>
        <v>60.64843405381562</v>
      </c>
      <c r="BZ9" s="411">
        <f t="shared" si="10"/>
        <v>56.135957066189626</v>
      </c>
      <c r="CA9" s="411">
        <f t="shared" si="10"/>
        <v>60.046253469010175</v>
      </c>
      <c r="CB9" s="411">
        <f t="shared" si="10"/>
        <v>72.430741733690809</v>
      </c>
      <c r="CC9" s="411">
        <f t="shared" si="10"/>
        <v>58.707824838478103</v>
      </c>
      <c r="CD9" s="411">
        <f t="shared" si="10"/>
        <v>61.039655172413788</v>
      </c>
      <c r="CE9" s="411">
        <f t="shared" si="10"/>
        <v>65.307262569832403</v>
      </c>
      <c r="CF9" s="411">
        <f t="shared" si="10"/>
        <v>65.099999999999994</v>
      </c>
      <c r="CG9" s="408" t="s">
        <v>252</v>
      </c>
      <c r="CH9" s="885">
        <f t="shared" ref="CH9:CH36" si="16">SUM(CI9:CT9)</f>
        <v>25299</v>
      </c>
      <c r="CI9" s="410">
        <v>1930</v>
      </c>
      <c r="CJ9" s="410">
        <v>2470</v>
      </c>
      <c r="CK9" s="410">
        <v>3005</v>
      </c>
      <c r="CL9" s="410">
        <v>2250</v>
      </c>
      <c r="CM9" s="410">
        <v>1959</v>
      </c>
      <c r="CN9" s="410">
        <v>1282</v>
      </c>
      <c r="CO9" s="410">
        <v>1500</v>
      </c>
      <c r="CP9" s="410">
        <v>1992</v>
      </c>
      <c r="CQ9" s="410">
        <v>2284</v>
      </c>
      <c r="CR9" s="410">
        <v>2120</v>
      </c>
      <c r="CS9" s="410">
        <v>2196</v>
      </c>
      <c r="CT9" s="410">
        <v>2311</v>
      </c>
      <c r="CU9" s="408" t="s">
        <v>252</v>
      </c>
      <c r="CV9" s="885">
        <f t="shared" ref="CV9:CV36" si="17">SUM(CW9:DH9)</f>
        <v>4926.8502499999995</v>
      </c>
      <c r="CW9" s="410">
        <v>426.78325000000001</v>
      </c>
      <c r="CX9" s="410">
        <v>516.66</v>
      </c>
      <c r="CY9" s="410">
        <v>577.54</v>
      </c>
      <c r="CZ9" s="410">
        <v>378.62</v>
      </c>
      <c r="DA9" s="410">
        <v>391.23</v>
      </c>
      <c r="DB9" s="410">
        <v>241.51999999999998</v>
      </c>
      <c r="DC9" s="410">
        <v>293.43</v>
      </c>
      <c r="DD9" s="410">
        <v>354.18</v>
      </c>
      <c r="DE9" s="410">
        <v>459.36599999999999</v>
      </c>
      <c r="DF9" s="410">
        <v>388.15100000000001</v>
      </c>
      <c r="DG9" s="410">
        <v>420.58000000000004</v>
      </c>
      <c r="DH9" s="410">
        <v>478.79</v>
      </c>
      <c r="DI9" s="408" t="s">
        <v>252</v>
      </c>
      <c r="DJ9" s="892">
        <f t="shared" si="11"/>
        <v>194.74486145697455</v>
      </c>
      <c r="DK9" s="409">
        <f t="shared" si="11"/>
        <v>221.1312176165803</v>
      </c>
      <c r="DL9" s="409">
        <f t="shared" si="11"/>
        <v>209.17408906882591</v>
      </c>
      <c r="DM9" s="409">
        <f t="shared" si="11"/>
        <v>192.19301164725456</v>
      </c>
      <c r="DN9" s="409">
        <f t="shared" si="11"/>
        <v>168.27555555555557</v>
      </c>
      <c r="DO9" s="409">
        <f t="shared" si="11"/>
        <v>199.70903522205208</v>
      </c>
      <c r="DP9" s="409">
        <f t="shared" si="11"/>
        <v>188.393135725429</v>
      </c>
      <c r="DQ9" s="409">
        <f t="shared" si="11"/>
        <v>195.62</v>
      </c>
      <c r="DR9" s="409">
        <f t="shared" si="11"/>
        <v>177.8012048192771</v>
      </c>
      <c r="DS9" s="409">
        <f t="shared" si="11"/>
        <v>201.12346760070051</v>
      </c>
      <c r="DT9" s="409">
        <f t="shared" si="11"/>
        <v>183.09009433962265</v>
      </c>
      <c r="DU9" s="409">
        <f t="shared" si="11"/>
        <v>191.52094717668493</v>
      </c>
      <c r="DV9" s="409">
        <f t="shared" si="11"/>
        <v>207.17871051492861</v>
      </c>
    </row>
    <row r="10" spans="1:126" ht="12.25" customHeight="1">
      <c r="A10" s="408" t="s">
        <v>253</v>
      </c>
      <c r="B10" s="885">
        <f t="shared" si="12"/>
        <v>12496</v>
      </c>
      <c r="C10" s="410">
        <v>1013</v>
      </c>
      <c r="D10" s="410">
        <v>2536</v>
      </c>
      <c r="E10" s="410">
        <v>1236</v>
      </c>
      <c r="F10" s="410">
        <v>1637</v>
      </c>
      <c r="G10" s="410">
        <v>642</v>
      </c>
      <c r="H10" s="410">
        <v>616</v>
      </c>
      <c r="I10" s="410">
        <v>680</v>
      </c>
      <c r="J10" s="410">
        <v>965</v>
      </c>
      <c r="K10" s="410">
        <v>727</v>
      </c>
      <c r="L10" s="410">
        <v>1020</v>
      </c>
      <c r="M10" s="410">
        <v>617</v>
      </c>
      <c r="N10" s="410">
        <v>807</v>
      </c>
      <c r="O10" s="408" t="s">
        <v>253</v>
      </c>
      <c r="P10" s="886">
        <f t="shared" si="13"/>
        <v>184.14788999999999</v>
      </c>
      <c r="Q10" s="419">
        <v>15.069649999999999</v>
      </c>
      <c r="R10" s="419">
        <v>36.5</v>
      </c>
      <c r="S10" s="419">
        <v>25.018239999999999</v>
      </c>
      <c r="T10" s="419">
        <v>21.72</v>
      </c>
      <c r="U10" s="419">
        <v>8.59</v>
      </c>
      <c r="V10" s="419">
        <v>7.8</v>
      </c>
      <c r="W10" s="419">
        <v>9.4499999999999993</v>
      </c>
      <c r="X10" s="419">
        <v>15.200000000000001</v>
      </c>
      <c r="Y10" s="419">
        <v>9.64</v>
      </c>
      <c r="Z10" s="419">
        <v>14.57</v>
      </c>
      <c r="AA10" s="419">
        <v>9.11</v>
      </c>
      <c r="AB10" s="419">
        <v>11.48</v>
      </c>
      <c r="AC10" s="408" t="s">
        <v>253</v>
      </c>
      <c r="AD10" s="887">
        <f t="shared" si="9"/>
        <v>14.736546895006402</v>
      </c>
      <c r="AE10" s="412">
        <f t="shared" si="9"/>
        <v>14.876258637709771</v>
      </c>
      <c r="AF10" s="412">
        <f t="shared" si="9"/>
        <v>14.392744479495269</v>
      </c>
      <c r="AG10" s="412">
        <f t="shared" si="9"/>
        <v>20.241294498381876</v>
      </c>
      <c r="AH10" s="412">
        <f t="shared" si="9"/>
        <v>13.268173488087966</v>
      </c>
      <c r="AI10" s="412">
        <f t="shared" si="9"/>
        <v>13.380062305295949</v>
      </c>
      <c r="AJ10" s="412">
        <f t="shared" si="9"/>
        <v>12.662337662337661</v>
      </c>
      <c r="AK10" s="412">
        <f t="shared" si="9"/>
        <v>13.897058823529409</v>
      </c>
      <c r="AL10" s="412">
        <f t="shared" si="9"/>
        <v>15.751295336787566</v>
      </c>
      <c r="AM10" s="412">
        <f t="shared" si="9"/>
        <v>13.259972489683632</v>
      </c>
      <c r="AN10" s="412">
        <f t="shared" si="9"/>
        <v>14.284313725490195</v>
      </c>
      <c r="AO10" s="412">
        <f t="shared" si="9"/>
        <v>14.764991896272283</v>
      </c>
      <c r="AP10" s="412">
        <f t="shared" si="9"/>
        <v>14.225526641883519</v>
      </c>
      <c r="AQ10" s="408" t="s">
        <v>253</v>
      </c>
      <c r="AR10" s="888">
        <f t="shared" si="14"/>
        <v>32355</v>
      </c>
      <c r="AS10" s="417">
        <v>1700</v>
      </c>
      <c r="AT10" s="417">
        <v>3434</v>
      </c>
      <c r="AU10" s="417">
        <v>3053</v>
      </c>
      <c r="AV10" s="417">
        <v>2259</v>
      </c>
      <c r="AW10" s="417">
        <v>2681</v>
      </c>
      <c r="AX10" s="417">
        <v>2870</v>
      </c>
      <c r="AY10" s="417">
        <v>3221</v>
      </c>
      <c r="AZ10" s="417">
        <v>2287</v>
      </c>
      <c r="BA10" s="417">
        <v>2229</v>
      </c>
      <c r="BB10" s="417">
        <v>2110</v>
      </c>
      <c r="BC10" s="417">
        <v>3091</v>
      </c>
      <c r="BD10" s="417">
        <v>3420</v>
      </c>
      <c r="BE10" s="408" t="s">
        <v>253</v>
      </c>
      <c r="BF10" s="885">
        <f t="shared" si="15"/>
        <v>2131.8092499999998</v>
      </c>
      <c r="BG10" s="414">
        <v>108.035</v>
      </c>
      <c r="BH10" s="414">
        <v>239</v>
      </c>
      <c r="BI10" s="414">
        <v>212.60000000000002</v>
      </c>
      <c r="BJ10" s="414">
        <v>159.47</v>
      </c>
      <c r="BK10" s="414">
        <v>175.27</v>
      </c>
      <c r="BL10" s="414">
        <v>192.16</v>
      </c>
      <c r="BM10" s="414">
        <v>203.8</v>
      </c>
      <c r="BN10" s="414">
        <v>147.87</v>
      </c>
      <c r="BO10" s="414">
        <v>142.26</v>
      </c>
      <c r="BP10" s="414">
        <v>136.83625000000001</v>
      </c>
      <c r="BQ10" s="414">
        <v>198.548</v>
      </c>
      <c r="BR10" s="414">
        <v>215.95999999999998</v>
      </c>
      <c r="BS10" s="408" t="s">
        <v>253</v>
      </c>
      <c r="BT10" s="891">
        <f t="shared" si="10"/>
        <v>65.888093030443514</v>
      </c>
      <c r="BU10" s="411">
        <f t="shared" si="10"/>
        <v>63.55</v>
      </c>
      <c r="BV10" s="411">
        <f t="shared" si="10"/>
        <v>69.59813628421665</v>
      </c>
      <c r="BW10" s="411">
        <f t="shared" si="10"/>
        <v>69.636423190304626</v>
      </c>
      <c r="BX10" s="411">
        <f t="shared" si="10"/>
        <v>70.59318282425852</v>
      </c>
      <c r="BY10" s="411">
        <f t="shared" si="10"/>
        <v>65.374860126818348</v>
      </c>
      <c r="BZ10" s="411">
        <f t="shared" si="10"/>
        <v>66.954703832752614</v>
      </c>
      <c r="CA10" s="411">
        <f t="shared" si="10"/>
        <v>63.272275690779267</v>
      </c>
      <c r="CB10" s="411">
        <f t="shared" si="10"/>
        <v>64.656755574989063</v>
      </c>
      <c r="CC10" s="411">
        <f t="shared" si="10"/>
        <v>63.822341857335125</v>
      </c>
      <c r="CD10" s="411">
        <f t="shared" si="10"/>
        <v>64.851303317535553</v>
      </c>
      <c r="CE10" s="411">
        <f t="shared" si="10"/>
        <v>64.23422840504692</v>
      </c>
      <c r="CF10" s="411">
        <f t="shared" si="10"/>
        <v>63.146198830409354</v>
      </c>
      <c r="CG10" s="408" t="s">
        <v>253</v>
      </c>
      <c r="CH10" s="885">
        <f t="shared" si="16"/>
        <v>40160</v>
      </c>
      <c r="CI10" s="410">
        <v>2900</v>
      </c>
      <c r="CJ10" s="410">
        <v>3847</v>
      </c>
      <c r="CK10" s="410">
        <v>3577</v>
      </c>
      <c r="CL10" s="410">
        <v>2667</v>
      </c>
      <c r="CM10" s="410">
        <v>3568</v>
      </c>
      <c r="CN10" s="410">
        <v>3479</v>
      </c>
      <c r="CO10" s="410">
        <v>3429</v>
      </c>
      <c r="CP10" s="410">
        <v>2804</v>
      </c>
      <c r="CQ10" s="410">
        <v>2949</v>
      </c>
      <c r="CR10" s="410">
        <v>3190</v>
      </c>
      <c r="CS10" s="410">
        <v>3865</v>
      </c>
      <c r="CT10" s="410">
        <v>3885</v>
      </c>
      <c r="CU10" s="408" t="s">
        <v>253</v>
      </c>
      <c r="CV10" s="885">
        <f t="shared" si="17"/>
        <v>5974.826</v>
      </c>
      <c r="CW10" s="410">
        <v>437.44</v>
      </c>
      <c r="CX10" s="410">
        <v>567.33000000000004</v>
      </c>
      <c r="CY10" s="410">
        <v>509.60899999999998</v>
      </c>
      <c r="CZ10" s="410">
        <v>398.69</v>
      </c>
      <c r="DA10" s="410">
        <v>532.04999999999995</v>
      </c>
      <c r="DB10" s="410">
        <v>507.13</v>
      </c>
      <c r="DC10" s="410">
        <v>505.517</v>
      </c>
      <c r="DD10" s="410">
        <v>430.09000000000003</v>
      </c>
      <c r="DE10" s="410">
        <v>439.76</v>
      </c>
      <c r="DF10" s="410">
        <v>480.02850000000001</v>
      </c>
      <c r="DG10" s="410">
        <v>598.64150000000006</v>
      </c>
      <c r="DH10" s="410">
        <v>568.54</v>
      </c>
      <c r="DI10" s="408" t="s">
        <v>253</v>
      </c>
      <c r="DJ10" s="892">
        <f t="shared" si="11"/>
        <v>148.77554780876494</v>
      </c>
      <c r="DK10" s="409">
        <f t="shared" si="11"/>
        <v>150.84137931034482</v>
      </c>
      <c r="DL10" s="409">
        <f t="shared" si="11"/>
        <v>147.47335586171042</v>
      </c>
      <c r="DM10" s="409">
        <f t="shared" si="11"/>
        <v>142.46826949958063</v>
      </c>
      <c r="DN10" s="409">
        <f t="shared" si="11"/>
        <v>149.49006374203225</v>
      </c>
      <c r="DO10" s="409">
        <f t="shared" si="11"/>
        <v>149.11715246636768</v>
      </c>
      <c r="DP10" s="409">
        <f t="shared" si="11"/>
        <v>145.76889910893934</v>
      </c>
      <c r="DQ10" s="409">
        <f t="shared" si="11"/>
        <v>147.42403032954212</v>
      </c>
      <c r="DR10" s="409">
        <f t="shared" si="11"/>
        <v>153.38445078459344</v>
      </c>
      <c r="DS10" s="409">
        <f t="shared" si="11"/>
        <v>149.12173618175652</v>
      </c>
      <c r="DT10" s="409">
        <f t="shared" si="11"/>
        <v>150.47915360501568</v>
      </c>
      <c r="DU10" s="409">
        <f t="shared" si="11"/>
        <v>154.88783958602846</v>
      </c>
      <c r="DV10" s="409">
        <f t="shared" si="11"/>
        <v>146.34234234234233</v>
      </c>
    </row>
    <row r="11" spans="1:126" ht="12.25" customHeight="1">
      <c r="A11" s="408" t="s">
        <v>254</v>
      </c>
      <c r="B11" s="885">
        <f t="shared" si="12"/>
        <v>144397</v>
      </c>
      <c r="C11" s="410">
        <v>11499</v>
      </c>
      <c r="D11" s="410">
        <v>11679</v>
      </c>
      <c r="E11" s="410">
        <v>10581</v>
      </c>
      <c r="F11" s="410">
        <v>7449</v>
      </c>
      <c r="G11" s="410">
        <v>10863</v>
      </c>
      <c r="H11" s="410">
        <v>12152</v>
      </c>
      <c r="I11" s="410">
        <v>13333</v>
      </c>
      <c r="J11" s="410">
        <v>12354</v>
      </c>
      <c r="K11" s="410">
        <v>14031</v>
      </c>
      <c r="L11" s="410">
        <v>14206</v>
      </c>
      <c r="M11" s="410">
        <v>13397</v>
      </c>
      <c r="N11" s="410">
        <v>12853</v>
      </c>
      <c r="O11" s="408" t="s">
        <v>254</v>
      </c>
      <c r="P11" s="886">
        <f t="shared" si="13"/>
        <v>1823.1</v>
      </c>
      <c r="Q11" s="419">
        <v>136.47</v>
      </c>
      <c r="R11" s="419">
        <v>141.86000000000001</v>
      </c>
      <c r="S11" s="419">
        <v>132.95999999999998</v>
      </c>
      <c r="T11" s="419">
        <v>96.1</v>
      </c>
      <c r="U11" s="419">
        <v>136.08000000000001</v>
      </c>
      <c r="V11" s="419">
        <v>162.27000000000001</v>
      </c>
      <c r="W11" s="419">
        <v>170.62</v>
      </c>
      <c r="X11" s="419">
        <v>159.99</v>
      </c>
      <c r="Y11" s="419">
        <v>191.22</v>
      </c>
      <c r="Z11" s="419">
        <v>169.37</v>
      </c>
      <c r="AA11" s="419">
        <v>163.82</v>
      </c>
      <c r="AB11" s="419">
        <v>162.34</v>
      </c>
      <c r="AC11" s="408" t="s">
        <v>254</v>
      </c>
      <c r="AD11" s="887">
        <f t="shared" si="9"/>
        <v>12.625608565274902</v>
      </c>
      <c r="AE11" s="412">
        <f t="shared" si="9"/>
        <v>11.867988520740933</v>
      </c>
      <c r="AF11" s="412">
        <f t="shared" si="9"/>
        <v>12.146587892799042</v>
      </c>
      <c r="AG11" s="412">
        <f t="shared" si="9"/>
        <v>12.565920045364329</v>
      </c>
      <c r="AH11" s="412">
        <f t="shared" si="9"/>
        <v>12.901060545039602</v>
      </c>
      <c r="AI11" s="412">
        <f t="shared" si="9"/>
        <v>12.526926263463132</v>
      </c>
      <c r="AJ11" s="412">
        <f t="shared" si="9"/>
        <v>13.353357472021068</v>
      </c>
      <c r="AK11" s="412">
        <f t="shared" si="9"/>
        <v>12.796819920498011</v>
      </c>
      <c r="AL11" s="412">
        <f t="shared" si="9"/>
        <v>12.950461389023799</v>
      </c>
      <c r="AM11" s="412">
        <f t="shared" si="9"/>
        <v>13.628394269831089</v>
      </c>
      <c r="AN11" s="412">
        <f t="shared" si="9"/>
        <v>11.92242714346051</v>
      </c>
      <c r="AO11" s="412">
        <f t="shared" si="9"/>
        <v>12.228110771068149</v>
      </c>
      <c r="AP11" s="412">
        <f t="shared" si="9"/>
        <v>12.630514276822533</v>
      </c>
      <c r="AQ11" s="408" t="s">
        <v>254</v>
      </c>
      <c r="AR11" s="888">
        <f t="shared" si="14"/>
        <v>108768</v>
      </c>
      <c r="AS11" s="417">
        <v>7760</v>
      </c>
      <c r="AT11" s="417">
        <v>8093</v>
      </c>
      <c r="AU11" s="417">
        <v>8612</v>
      </c>
      <c r="AV11" s="417">
        <v>8477</v>
      </c>
      <c r="AW11" s="417">
        <v>7105</v>
      </c>
      <c r="AX11" s="417">
        <v>7892</v>
      </c>
      <c r="AY11" s="417">
        <v>11149</v>
      </c>
      <c r="AZ11" s="417">
        <v>9634</v>
      </c>
      <c r="BA11" s="417">
        <v>9758</v>
      </c>
      <c r="BB11" s="417">
        <v>10516</v>
      </c>
      <c r="BC11" s="417">
        <v>9629</v>
      </c>
      <c r="BD11" s="417">
        <v>10143</v>
      </c>
      <c r="BE11" s="408" t="s">
        <v>254</v>
      </c>
      <c r="BF11" s="885">
        <f t="shared" si="15"/>
        <v>6192.04</v>
      </c>
      <c r="BG11" s="414">
        <v>444.9</v>
      </c>
      <c r="BH11" s="414">
        <v>451.83</v>
      </c>
      <c r="BI11" s="414">
        <v>501.54</v>
      </c>
      <c r="BJ11" s="414">
        <v>502.89</v>
      </c>
      <c r="BK11" s="414">
        <v>442.87</v>
      </c>
      <c r="BL11" s="414">
        <v>454.9</v>
      </c>
      <c r="BM11" s="414">
        <v>590.84</v>
      </c>
      <c r="BN11" s="414">
        <v>518.56999999999994</v>
      </c>
      <c r="BO11" s="414">
        <v>566.29999999999995</v>
      </c>
      <c r="BP11" s="414">
        <v>592.87</v>
      </c>
      <c r="BQ11" s="414">
        <v>544</v>
      </c>
      <c r="BR11" s="414">
        <v>580.53</v>
      </c>
      <c r="BS11" s="408" t="s">
        <v>254</v>
      </c>
      <c r="BT11" s="891">
        <f t="shared" si="10"/>
        <v>56.92887614004119</v>
      </c>
      <c r="BU11" s="411">
        <f t="shared" si="10"/>
        <v>57.332474226804116</v>
      </c>
      <c r="BV11" s="411">
        <f t="shared" si="10"/>
        <v>55.829729395774123</v>
      </c>
      <c r="BW11" s="411">
        <f t="shared" si="10"/>
        <v>58.237343241987929</v>
      </c>
      <c r="BX11" s="411">
        <f t="shared" si="10"/>
        <v>59.324053320750259</v>
      </c>
      <c r="BY11" s="411">
        <f t="shared" si="10"/>
        <v>62.33216045038705</v>
      </c>
      <c r="BZ11" s="411">
        <f t="shared" si="10"/>
        <v>57.640648758236182</v>
      </c>
      <c r="CA11" s="411">
        <f t="shared" si="10"/>
        <v>52.994887433850572</v>
      </c>
      <c r="CB11" s="411">
        <f t="shared" si="10"/>
        <v>53.827070790948717</v>
      </c>
      <c r="CC11" s="411">
        <f t="shared" si="10"/>
        <v>58.034433285509323</v>
      </c>
      <c r="CD11" s="411">
        <f t="shared" si="10"/>
        <v>56.377900342335487</v>
      </c>
      <c r="CE11" s="411">
        <f t="shared" si="10"/>
        <v>56.496001661647107</v>
      </c>
      <c r="CF11" s="411">
        <f t="shared" si="10"/>
        <v>57.234545992309968</v>
      </c>
      <c r="CG11" s="408" t="s">
        <v>254</v>
      </c>
      <c r="CH11" s="885">
        <f t="shared" si="16"/>
        <v>45223</v>
      </c>
      <c r="CI11" s="410">
        <v>4134</v>
      </c>
      <c r="CJ11" s="410">
        <v>4064</v>
      </c>
      <c r="CK11" s="410">
        <v>4375</v>
      </c>
      <c r="CL11" s="410">
        <v>3351</v>
      </c>
      <c r="CM11" s="410">
        <v>3356</v>
      </c>
      <c r="CN11" s="410">
        <v>2787</v>
      </c>
      <c r="CO11" s="410">
        <v>3621</v>
      </c>
      <c r="CP11" s="410">
        <v>3662</v>
      </c>
      <c r="CQ11" s="410">
        <v>4054</v>
      </c>
      <c r="CR11" s="410">
        <v>3940</v>
      </c>
      <c r="CS11" s="410">
        <v>3947</v>
      </c>
      <c r="CT11" s="410">
        <v>3932</v>
      </c>
      <c r="CU11" s="408" t="s">
        <v>254</v>
      </c>
      <c r="CV11" s="885">
        <f t="shared" si="17"/>
        <v>8216.0500000000011</v>
      </c>
      <c r="CW11" s="410">
        <v>728.2</v>
      </c>
      <c r="CX11" s="410">
        <v>703.44</v>
      </c>
      <c r="CY11" s="410">
        <v>886.24</v>
      </c>
      <c r="CZ11" s="410">
        <v>712.76</v>
      </c>
      <c r="DA11" s="410">
        <v>599.78</v>
      </c>
      <c r="DB11" s="410">
        <v>504.71999999999997</v>
      </c>
      <c r="DC11" s="410">
        <v>651.09</v>
      </c>
      <c r="DD11" s="410">
        <v>570.29</v>
      </c>
      <c r="DE11" s="410">
        <v>721.69</v>
      </c>
      <c r="DF11" s="410">
        <v>706.54</v>
      </c>
      <c r="DG11" s="410">
        <v>720.9</v>
      </c>
      <c r="DH11" s="410">
        <v>710.4</v>
      </c>
      <c r="DI11" s="408" t="s">
        <v>254</v>
      </c>
      <c r="DJ11" s="892">
        <f t="shared" si="11"/>
        <v>181.67857063883426</v>
      </c>
      <c r="DK11" s="409">
        <f t="shared" si="11"/>
        <v>176.14900822447993</v>
      </c>
      <c r="DL11" s="409">
        <f t="shared" si="11"/>
        <v>173.09055118110237</v>
      </c>
      <c r="DM11" s="409">
        <f t="shared" si="11"/>
        <v>202.56914285714285</v>
      </c>
      <c r="DN11" s="409">
        <f t="shared" si="11"/>
        <v>212.7006863622799</v>
      </c>
      <c r="DO11" s="409">
        <f t="shared" si="11"/>
        <v>178.71871275327769</v>
      </c>
      <c r="DP11" s="409">
        <f t="shared" si="11"/>
        <v>181.09795479009685</v>
      </c>
      <c r="DQ11" s="409">
        <f t="shared" si="11"/>
        <v>179.80944490472245</v>
      </c>
      <c r="DR11" s="409">
        <f t="shared" si="11"/>
        <v>155.73184052430364</v>
      </c>
      <c r="DS11" s="409">
        <f t="shared" si="11"/>
        <v>178.01924025653676</v>
      </c>
      <c r="DT11" s="409">
        <f t="shared" si="11"/>
        <v>179.32487309644668</v>
      </c>
      <c r="DU11" s="409">
        <f t="shared" si="11"/>
        <v>182.6450468710413</v>
      </c>
      <c r="DV11" s="409">
        <f t="shared" si="11"/>
        <v>180.67141403865716</v>
      </c>
    </row>
    <row r="12" spans="1:126" ht="12.25" customHeight="1">
      <c r="A12" s="12" t="s">
        <v>276</v>
      </c>
      <c r="B12" s="885">
        <f t="shared" si="12"/>
        <v>47828</v>
      </c>
      <c r="C12" s="410">
        <v>4105</v>
      </c>
      <c r="D12" s="410">
        <v>4227</v>
      </c>
      <c r="E12" s="410">
        <v>3664</v>
      </c>
      <c r="F12" s="410">
        <v>3341</v>
      </c>
      <c r="G12" s="410">
        <v>3704</v>
      </c>
      <c r="H12" s="410">
        <v>3980</v>
      </c>
      <c r="I12" s="410">
        <v>4028</v>
      </c>
      <c r="J12" s="410">
        <v>4083</v>
      </c>
      <c r="K12" s="410">
        <v>4433</v>
      </c>
      <c r="L12" s="410">
        <v>4110</v>
      </c>
      <c r="M12" s="410">
        <v>4216</v>
      </c>
      <c r="N12" s="410">
        <v>3937</v>
      </c>
      <c r="O12" s="12" t="s">
        <v>276</v>
      </c>
      <c r="P12" s="886">
        <f t="shared" si="13"/>
        <v>902.88481999999999</v>
      </c>
      <c r="Q12" s="419">
        <v>75.414019999999994</v>
      </c>
      <c r="R12" s="419">
        <v>78.254539999999992</v>
      </c>
      <c r="S12" s="419">
        <v>67.61896999999999</v>
      </c>
      <c r="T12" s="419">
        <v>63.611510000000003</v>
      </c>
      <c r="U12" s="419">
        <v>70.866369999999989</v>
      </c>
      <c r="V12" s="419">
        <v>75.636889999999994</v>
      </c>
      <c r="W12" s="419">
        <v>75.864040000000003</v>
      </c>
      <c r="X12" s="419">
        <v>76.224459999999993</v>
      </c>
      <c r="Y12" s="419">
        <v>84.752100000000013</v>
      </c>
      <c r="Z12" s="419">
        <v>78.705179999999999</v>
      </c>
      <c r="AA12" s="419">
        <v>81.56389999999999</v>
      </c>
      <c r="AB12" s="419">
        <v>74.372839999999997</v>
      </c>
      <c r="AC12" s="12" t="s">
        <v>276</v>
      </c>
      <c r="AD12" s="887">
        <f t="shared" si="9"/>
        <v>18.877745671991299</v>
      </c>
      <c r="AE12" s="412">
        <f t="shared" si="9"/>
        <v>18.371259439707671</v>
      </c>
      <c r="AF12" s="412">
        <f t="shared" si="9"/>
        <v>18.513021055121836</v>
      </c>
      <c r="AG12" s="412">
        <f t="shared" si="9"/>
        <v>18.454959061135369</v>
      </c>
      <c r="AH12" s="412">
        <f t="shared" si="9"/>
        <v>19.039661777910805</v>
      </c>
      <c r="AI12" s="412">
        <f t="shared" si="9"/>
        <v>19.132389308855288</v>
      </c>
      <c r="AJ12" s="412">
        <f t="shared" si="9"/>
        <v>19.004243718592964</v>
      </c>
      <c r="AK12" s="412">
        <f t="shared" si="9"/>
        <v>18.834170804369414</v>
      </c>
      <c r="AL12" s="412">
        <f t="shared" si="9"/>
        <v>18.668738672544695</v>
      </c>
      <c r="AM12" s="412">
        <f t="shared" si="9"/>
        <v>19.118452515226714</v>
      </c>
      <c r="AN12" s="412">
        <f t="shared" si="9"/>
        <v>19.149678832116788</v>
      </c>
      <c r="AO12" s="412">
        <f t="shared" si="9"/>
        <v>19.346276091081592</v>
      </c>
      <c r="AP12" s="412">
        <f t="shared" si="9"/>
        <v>18.890739141478281</v>
      </c>
      <c r="AQ12" s="12" t="s">
        <v>276</v>
      </c>
      <c r="AR12" s="888">
        <f t="shared" si="14"/>
        <v>91845</v>
      </c>
      <c r="AS12" s="417">
        <v>6677</v>
      </c>
      <c r="AT12" s="417">
        <v>7242</v>
      </c>
      <c r="AU12" s="417">
        <v>6861</v>
      </c>
      <c r="AV12" s="417">
        <v>6649</v>
      </c>
      <c r="AW12" s="417">
        <v>7049</v>
      </c>
      <c r="AX12" s="417">
        <v>7457</v>
      </c>
      <c r="AY12" s="417">
        <v>7840</v>
      </c>
      <c r="AZ12" s="417">
        <v>8142</v>
      </c>
      <c r="BA12" s="417">
        <v>7876</v>
      </c>
      <c r="BB12" s="417">
        <v>8741</v>
      </c>
      <c r="BC12" s="417">
        <v>8310</v>
      </c>
      <c r="BD12" s="417">
        <v>9001</v>
      </c>
      <c r="BE12" s="12" t="s">
        <v>276</v>
      </c>
      <c r="BF12" s="885">
        <f t="shared" si="15"/>
        <v>4837.1032899999991</v>
      </c>
      <c r="BG12" s="414">
        <v>354.00294000000002</v>
      </c>
      <c r="BH12" s="414">
        <v>369.77049999999997</v>
      </c>
      <c r="BI12" s="414">
        <v>368.27430000000004</v>
      </c>
      <c r="BJ12" s="414">
        <v>358.75634000000002</v>
      </c>
      <c r="BK12" s="414">
        <v>376.07937000000004</v>
      </c>
      <c r="BL12" s="414">
        <v>375.36825999999996</v>
      </c>
      <c r="BM12" s="414">
        <v>420.18507</v>
      </c>
      <c r="BN12" s="414">
        <v>418.45926999999995</v>
      </c>
      <c r="BO12" s="414">
        <v>403.94420000000002</v>
      </c>
      <c r="BP12" s="414">
        <v>478.17099000000002</v>
      </c>
      <c r="BQ12" s="414">
        <v>445.13749999999999</v>
      </c>
      <c r="BR12" s="414">
        <v>468.95454999999993</v>
      </c>
      <c r="BS12" s="12" t="s">
        <v>276</v>
      </c>
      <c r="BT12" s="891">
        <f t="shared" si="10"/>
        <v>52.665940334258792</v>
      </c>
      <c r="BU12" s="411">
        <f t="shared" si="10"/>
        <v>53.018262692826127</v>
      </c>
      <c r="BV12" s="411">
        <f t="shared" si="10"/>
        <v>51.059168737917702</v>
      </c>
      <c r="BW12" s="411">
        <f t="shared" si="10"/>
        <v>53.676475732400533</v>
      </c>
      <c r="BX12" s="411">
        <f t="shared" si="10"/>
        <v>53.956435554218679</v>
      </c>
      <c r="BY12" s="411">
        <f t="shared" si="10"/>
        <v>53.352159171513698</v>
      </c>
      <c r="BZ12" s="411">
        <f t="shared" si="10"/>
        <v>50.337704170577972</v>
      </c>
      <c r="CA12" s="411">
        <f t="shared" si="10"/>
        <v>53.595034438775507</v>
      </c>
      <c r="CB12" s="411">
        <f t="shared" si="10"/>
        <v>51.395144927536222</v>
      </c>
      <c r="CC12" s="411">
        <f t="shared" si="10"/>
        <v>51.287988826815642</v>
      </c>
      <c r="CD12" s="411">
        <f t="shared" si="10"/>
        <v>54.704380505662968</v>
      </c>
      <c r="CE12" s="411">
        <f t="shared" si="10"/>
        <v>53.566486161251504</v>
      </c>
      <c r="CF12" s="411">
        <f t="shared" si="10"/>
        <v>52.100272191978661</v>
      </c>
      <c r="CG12" s="12" t="s">
        <v>276</v>
      </c>
      <c r="CH12" s="885">
        <f t="shared" si="16"/>
        <v>37615</v>
      </c>
      <c r="CI12" s="410">
        <v>2974</v>
      </c>
      <c r="CJ12" s="410">
        <v>2922</v>
      </c>
      <c r="CK12" s="410">
        <v>2814</v>
      </c>
      <c r="CL12" s="410">
        <v>2789</v>
      </c>
      <c r="CM12" s="410">
        <v>3082</v>
      </c>
      <c r="CN12" s="410">
        <v>3067</v>
      </c>
      <c r="CO12" s="410">
        <v>3193</v>
      </c>
      <c r="CP12" s="410">
        <v>3269</v>
      </c>
      <c r="CQ12" s="410">
        <v>3216</v>
      </c>
      <c r="CR12" s="410">
        <v>3522</v>
      </c>
      <c r="CS12" s="410">
        <v>3258</v>
      </c>
      <c r="CT12" s="410">
        <v>3509</v>
      </c>
      <c r="CU12" s="12" t="s">
        <v>276</v>
      </c>
      <c r="CV12" s="885">
        <f t="shared" si="17"/>
        <v>7161.740628999999</v>
      </c>
      <c r="CW12" s="410">
        <v>560.87348999999995</v>
      </c>
      <c r="CX12" s="410">
        <v>543.59571000000005</v>
      </c>
      <c r="CY12" s="410">
        <v>504.86864999999995</v>
      </c>
      <c r="CZ12" s="410">
        <v>522.55427999999995</v>
      </c>
      <c r="DA12" s="410">
        <v>580.70726000000002</v>
      </c>
      <c r="DB12" s="410">
        <v>579.55043999999998</v>
      </c>
      <c r="DC12" s="410">
        <v>597.457449</v>
      </c>
      <c r="DD12" s="410">
        <v>622.83159000000001</v>
      </c>
      <c r="DE12" s="410">
        <v>667.69518000000005</v>
      </c>
      <c r="DF12" s="410">
        <v>708.23910999999998</v>
      </c>
      <c r="DG12" s="410">
        <v>612.94200000000001</v>
      </c>
      <c r="DH12" s="410">
        <v>660.42547000000002</v>
      </c>
      <c r="DI12" s="12" t="s">
        <v>276</v>
      </c>
      <c r="DJ12" s="892">
        <f t="shared" si="11"/>
        <v>190.3958694403828</v>
      </c>
      <c r="DK12" s="409">
        <f t="shared" si="11"/>
        <v>188.59229657027572</v>
      </c>
      <c r="DL12" s="409">
        <f t="shared" si="11"/>
        <v>186.0354928131417</v>
      </c>
      <c r="DM12" s="409">
        <f t="shared" si="11"/>
        <v>179.41316631130061</v>
      </c>
      <c r="DN12" s="409">
        <f t="shared" si="11"/>
        <v>187.36259591251343</v>
      </c>
      <c r="DO12" s="409">
        <f t="shared" si="11"/>
        <v>188.41896820246592</v>
      </c>
      <c r="DP12" s="409">
        <f t="shared" si="11"/>
        <v>188.96329964134333</v>
      </c>
      <c r="DQ12" s="409">
        <f t="shared" si="11"/>
        <v>187.11476636392106</v>
      </c>
      <c r="DR12" s="409">
        <f t="shared" si="11"/>
        <v>190.52664117467117</v>
      </c>
      <c r="DS12" s="409">
        <f t="shared" si="11"/>
        <v>207.61666044776121</v>
      </c>
      <c r="DT12" s="409">
        <f t="shared" si="11"/>
        <v>201.09003691084609</v>
      </c>
      <c r="DU12" s="409">
        <f t="shared" si="11"/>
        <v>188.13443830570904</v>
      </c>
      <c r="DV12" s="409">
        <f t="shared" si="11"/>
        <v>188.20902536335137</v>
      </c>
    </row>
    <row r="13" spans="1:126" ht="12.25" customHeight="1">
      <c r="A13" s="35" t="s">
        <v>97</v>
      </c>
      <c r="B13" s="885">
        <f t="shared" si="12"/>
        <v>43227</v>
      </c>
      <c r="C13" s="410">
        <v>3735</v>
      </c>
      <c r="D13" s="410">
        <v>3868</v>
      </c>
      <c r="E13" s="410">
        <v>3263</v>
      </c>
      <c r="F13" s="410">
        <v>2989</v>
      </c>
      <c r="G13" s="410">
        <v>3232</v>
      </c>
      <c r="H13" s="410">
        <v>3452</v>
      </c>
      <c r="I13" s="410">
        <v>3624</v>
      </c>
      <c r="J13" s="410">
        <v>3736</v>
      </c>
      <c r="K13" s="410">
        <v>4105</v>
      </c>
      <c r="L13" s="410">
        <v>3783</v>
      </c>
      <c r="M13" s="410">
        <v>3856</v>
      </c>
      <c r="N13" s="410">
        <v>3584</v>
      </c>
      <c r="O13" s="35" t="s">
        <v>97</v>
      </c>
      <c r="P13" s="886">
        <f t="shared" si="13"/>
        <v>794.78459999999995</v>
      </c>
      <c r="Q13" s="419">
        <v>66.887500000000003</v>
      </c>
      <c r="R13" s="419">
        <v>69.953800000000001</v>
      </c>
      <c r="S13" s="419">
        <v>58.476599999999991</v>
      </c>
      <c r="T13" s="419">
        <v>55.357500000000002</v>
      </c>
      <c r="U13" s="419">
        <v>59.804000000000002</v>
      </c>
      <c r="V13" s="419">
        <v>63.561999999999998</v>
      </c>
      <c r="W13" s="419">
        <v>65.606999999999999</v>
      </c>
      <c r="X13" s="419">
        <v>68.189699999999988</v>
      </c>
      <c r="Y13" s="419">
        <v>77.469200000000001</v>
      </c>
      <c r="Z13" s="419">
        <v>70.815899999999999</v>
      </c>
      <c r="AA13" s="419">
        <v>72.978800000000007</v>
      </c>
      <c r="AB13" s="419">
        <v>65.682600000000008</v>
      </c>
      <c r="AC13" s="35" t="s">
        <v>97</v>
      </c>
      <c r="AD13" s="887">
        <f t="shared" si="9"/>
        <v>18.386300229023526</v>
      </c>
      <c r="AE13" s="412">
        <f t="shared" si="9"/>
        <v>17.908299866131195</v>
      </c>
      <c r="AF13" s="412">
        <f t="shared" si="9"/>
        <v>18.085263702171666</v>
      </c>
      <c r="AG13" s="412">
        <f t="shared" si="9"/>
        <v>17.921115537848603</v>
      </c>
      <c r="AH13" s="412">
        <f t="shared" si="9"/>
        <v>18.520408163265305</v>
      </c>
      <c r="AI13" s="412">
        <f t="shared" si="9"/>
        <v>18.503712871287128</v>
      </c>
      <c r="AJ13" s="412">
        <f t="shared" si="9"/>
        <v>18.413093858632678</v>
      </c>
      <c r="AK13" s="412">
        <f t="shared" si="9"/>
        <v>18.103476821192054</v>
      </c>
      <c r="AL13" s="412">
        <f t="shared" si="9"/>
        <v>18.252061027837257</v>
      </c>
      <c r="AM13" s="412">
        <f t="shared" si="9"/>
        <v>18.871912302070648</v>
      </c>
      <c r="AN13" s="412">
        <f t="shared" si="9"/>
        <v>18.719508326724821</v>
      </c>
      <c r="AO13" s="412">
        <f t="shared" si="9"/>
        <v>18.926037344398342</v>
      </c>
      <c r="AP13" s="412">
        <f t="shared" si="9"/>
        <v>18.326618303571433</v>
      </c>
      <c r="AQ13" s="35" t="s">
        <v>97</v>
      </c>
      <c r="AR13" s="888">
        <f t="shared" si="14"/>
        <v>44833</v>
      </c>
      <c r="AS13" s="417">
        <v>3165</v>
      </c>
      <c r="AT13" s="417">
        <v>3620</v>
      </c>
      <c r="AU13" s="417">
        <v>3004</v>
      </c>
      <c r="AV13" s="417">
        <v>3002</v>
      </c>
      <c r="AW13" s="417">
        <v>3022</v>
      </c>
      <c r="AX13" s="417">
        <v>3204</v>
      </c>
      <c r="AY13" s="417">
        <v>3428</v>
      </c>
      <c r="AZ13" s="417">
        <v>3769</v>
      </c>
      <c r="BA13" s="417">
        <v>4533</v>
      </c>
      <c r="BB13" s="417">
        <v>4647</v>
      </c>
      <c r="BC13" s="417">
        <v>4678</v>
      </c>
      <c r="BD13" s="417">
        <v>4761</v>
      </c>
      <c r="BE13" s="35" t="s">
        <v>97</v>
      </c>
      <c r="BF13" s="885">
        <f t="shared" si="15"/>
        <v>2198.3690000000001</v>
      </c>
      <c r="BG13" s="414">
        <v>153.828</v>
      </c>
      <c r="BH13" s="414">
        <v>165.25650000000002</v>
      </c>
      <c r="BI13" s="414">
        <v>145.34949999999998</v>
      </c>
      <c r="BJ13" s="414">
        <v>144.441</v>
      </c>
      <c r="BK13" s="414">
        <v>145.26299999999998</v>
      </c>
      <c r="BL13" s="414">
        <v>153.899</v>
      </c>
      <c r="BM13" s="414">
        <v>166.11500000000001</v>
      </c>
      <c r="BN13" s="414">
        <v>187.43299999999999</v>
      </c>
      <c r="BO13" s="414">
        <v>230.74799999999999</v>
      </c>
      <c r="BP13" s="414">
        <v>235.36</v>
      </c>
      <c r="BQ13" s="414">
        <v>238.01400000000001</v>
      </c>
      <c r="BR13" s="414">
        <v>232.66200000000001</v>
      </c>
      <c r="BS13" s="35" t="s">
        <v>97</v>
      </c>
      <c r="BT13" s="891">
        <f t="shared" si="10"/>
        <v>49.034617357749873</v>
      </c>
      <c r="BU13" s="411">
        <f t="shared" si="10"/>
        <v>48.602843601895735</v>
      </c>
      <c r="BV13" s="411">
        <f t="shared" si="10"/>
        <v>45.650966850828738</v>
      </c>
      <c r="BW13" s="411">
        <f t="shared" si="10"/>
        <v>48.385319573901455</v>
      </c>
      <c r="BX13" s="411">
        <f t="shared" si="10"/>
        <v>48.114923384410396</v>
      </c>
      <c r="BY13" s="411">
        <f t="shared" si="10"/>
        <v>48.068497683653206</v>
      </c>
      <c r="BZ13" s="411">
        <f t="shared" si="10"/>
        <v>48.033395755305868</v>
      </c>
      <c r="CA13" s="411">
        <f t="shared" si="10"/>
        <v>48.458284714119024</v>
      </c>
      <c r="CB13" s="411">
        <f t="shared" si="10"/>
        <v>49.730167153091003</v>
      </c>
      <c r="CC13" s="411">
        <f t="shared" si="10"/>
        <v>50.904037061548642</v>
      </c>
      <c r="CD13" s="411">
        <f t="shared" si="10"/>
        <v>50.6477297180977</v>
      </c>
      <c r="CE13" s="411">
        <f t="shared" si="10"/>
        <v>50.879435656263361</v>
      </c>
      <c r="CF13" s="411">
        <f t="shared" si="10"/>
        <v>48.868304977945812</v>
      </c>
      <c r="CG13" s="35" t="s">
        <v>97</v>
      </c>
      <c r="CH13" s="885">
        <f t="shared" si="16"/>
        <v>14233</v>
      </c>
      <c r="CI13" s="410">
        <v>1134</v>
      </c>
      <c r="CJ13" s="410">
        <v>1085</v>
      </c>
      <c r="CK13" s="410">
        <v>959</v>
      </c>
      <c r="CL13" s="410">
        <v>978</v>
      </c>
      <c r="CM13" s="410">
        <v>1146</v>
      </c>
      <c r="CN13" s="410">
        <v>1176</v>
      </c>
      <c r="CO13" s="410">
        <v>1221</v>
      </c>
      <c r="CP13" s="410">
        <v>1293</v>
      </c>
      <c r="CQ13" s="410">
        <v>1453</v>
      </c>
      <c r="CR13" s="410">
        <v>1315</v>
      </c>
      <c r="CS13" s="410">
        <v>1238</v>
      </c>
      <c r="CT13" s="410">
        <v>1235</v>
      </c>
      <c r="CU13" s="35" t="s">
        <v>97</v>
      </c>
      <c r="CV13" s="885">
        <f t="shared" si="17"/>
        <v>3374.5019999999995</v>
      </c>
      <c r="CW13" s="410">
        <v>268.863</v>
      </c>
      <c r="CX13" s="410">
        <v>257.34300000000002</v>
      </c>
      <c r="CY13" s="410">
        <v>223.13200000000001</v>
      </c>
      <c r="CZ13" s="410">
        <v>232.30500000000001</v>
      </c>
      <c r="DA13" s="410">
        <v>272.25700000000001</v>
      </c>
      <c r="DB13" s="410">
        <v>279.416</v>
      </c>
      <c r="DC13" s="410">
        <v>287.25100000000003</v>
      </c>
      <c r="DD13" s="410">
        <v>304.49299999999999</v>
      </c>
      <c r="DE13" s="410">
        <v>350.08199999999999</v>
      </c>
      <c r="DF13" s="410">
        <v>313.41499999999996</v>
      </c>
      <c r="DG13" s="410">
        <v>295.24</v>
      </c>
      <c r="DH13" s="410">
        <v>290.70500000000004</v>
      </c>
      <c r="DI13" s="35" t="s">
        <v>97</v>
      </c>
      <c r="DJ13" s="892">
        <f t="shared" si="11"/>
        <v>237.09000210777768</v>
      </c>
      <c r="DK13" s="409">
        <f t="shared" si="11"/>
        <v>237.09259259259261</v>
      </c>
      <c r="DL13" s="409">
        <f t="shared" si="11"/>
        <v>237.18248847926267</v>
      </c>
      <c r="DM13" s="409">
        <f t="shared" si="11"/>
        <v>232.67153284671534</v>
      </c>
      <c r="DN13" s="409">
        <f t="shared" si="11"/>
        <v>237.53067484662577</v>
      </c>
      <c r="DO13" s="409">
        <f t="shared" si="11"/>
        <v>237.5715532286213</v>
      </c>
      <c r="DP13" s="409">
        <f t="shared" si="11"/>
        <v>237.59863945578229</v>
      </c>
      <c r="DQ13" s="409">
        <f t="shared" si="11"/>
        <v>235.2588042588043</v>
      </c>
      <c r="DR13" s="409">
        <f t="shared" si="11"/>
        <v>235.49342614075792</v>
      </c>
      <c r="DS13" s="409">
        <f t="shared" si="11"/>
        <v>240.93737095664142</v>
      </c>
      <c r="DT13" s="409">
        <f t="shared" si="11"/>
        <v>238.33840304182507</v>
      </c>
      <c r="DU13" s="409">
        <f t="shared" si="11"/>
        <v>238.48142164781908</v>
      </c>
      <c r="DV13" s="409">
        <f t="shared" si="11"/>
        <v>235.38866396761136</v>
      </c>
    </row>
    <row r="14" spans="1:126" ht="12.25" customHeight="1">
      <c r="A14" s="35" t="s">
        <v>98</v>
      </c>
      <c r="B14" s="885">
        <f t="shared" si="12"/>
        <v>4525</v>
      </c>
      <c r="C14" s="410">
        <v>360</v>
      </c>
      <c r="D14" s="410">
        <v>352</v>
      </c>
      <c r="E14" s="410">
        <v>394</v>
      </c>
      <c r="F14" s="410">
        <v>346</v>
      </c>
      <c r="G14" s="410">
        <v>467</v>
      </c>
      <c r="H14" s="410">
        <v>523</v>
      </c>
      <c r="I14" s="410">
        <v>399</v>
      </c>
      <c r="J14" s="410">
        <v>343</v>
      </c>
      <c r="K14" s="410">
        <v>322</v>
      </c>
      <c r="L14" s="410">
        <v>321</v>
      </c>
      <c r="M14" s="410">
        <v>350</v>
      </c>
      <c r="N14" s="410">
        <v>348</v>
      </c>
      <c r="O14" s="35" t="s">
        <v>98</v>
      </c>
      <c r="P14" s="886">
        <f t="shared" si="13"/>
        <v>106.82199999999999</v>
      </c>
      <c r="Q14" s="419">
        <v>8.3580000000000005</v>
      </c>
      <c r="R14" s="419">
        <v>8.1809999999999992</v>
      </c>
      <c r="S14" s="419">
        <v>9.0250000000000004</v>
      </c>
      <c r="T14" s="419">
        <v>8.1530000000000005</v>
      </c>
      <c r="U14" s="419">
        <v>10.978999999999999</v>
      </c>
      <c r="V14" s="419">
        <v>11.992000000000001</v>
      </c>
      <c r="W14" s="419">
        <v>10.173999999999999</v>
      </c>
      <c r="X14" s="419">
        <v>7.9710000000000001</v>
      </c>
      <c r="Y14" s="419">
        <v>7.1829999999999998</v>
      </c>
      <c r="Z14" s="419">
        <v>7.7859999999999996</v>
      </c>
      <c r="AA14" s="419">
        <v>8.4130000000000003</v>
      </c>
      <c r="AB14" s="419">
        <v>8.6069999999999993</v>
      </c>
      <c r="AC14" s="35" t="s">
        <v>98</v>
      </c>
      <c r="AD14" s="887">
        <f t="shared" si="9"/>
        <v>23.607071823204418</v>
      </c>
      <c r="AE14" s="412">
        <f t="shared" si="9"/>
        <v>23.216666666666665</v>
      </c>
      <c r="AF14" s="412">
        <f t="shared" si="9"/>
        <v>23.24147727272727</v>
      </c>
      <c r="AG14" s="412">
        <f t="shared" si="9"/>
        <v>22.906091370558375</v>
      </c>
      <c r="AH14" s="412">
        <f t="shared" si="9"/>
        <v>23.563583815028906</v>
      </c>
      <c r="AI14" s="412">
        <f t="shared" si="9"/>
        <v>23.509635974304064</v>
      </c>
      <c r="AJ14" s="412">
        <f t="shared" si="9"/>
        <v>22.929254302103253</v>
      </c>
      <c r="AK14" s="412">
        <f t="shared" si="9"/>
        <v>25.49874686716792</v>
      </c>
      <c r="AL14" s="412">
        <f t="shared" si="9"/>
        <v>23.239067055393587</v>
      </c>
      <c r="AM14" s="412">
        <f t="shared" si="9"/>
        <v>22.30745341614907</v>
      </c>
      <c r="AN14" s="412">
        <f t="shared" si="9"/>
        <v>24.25545171339564</v>
      </c>
      <c r="AO14" s="412">
        <f t="shared" si="9"/>
        <v>24.037142857142857</v>
      </c>
      <c r="AP14" s="412">
        <f t="shared" si="9"/>
        <v>24.732758620689651</v>
      </c>
      <c r="AQ14" s="35" t="s">
        <v>98</v>
      </c>
      <c r="AR14" s="888">
        <f t="shared" si="14"/>
        <v>33633</v>
      </c>
      <c r="AS14" s="417">
        <v>2569</v>
      </c>
      <c r="AT14" s="417">
        <v>2632</v>
      </c>
      <c r="AU14" s="417">
        <v>2870</v>
      </c>
      <c r="AV14" s="417">
        <v>2586</v>
      </c>
      <c r="AW14" s="417">
        <v>2921</v>
      </c>
      <c r="AX14" s="417">
        <v>3192</v>
      </c>
      <c r="AY14" s="417">
        <v>3311</v>
      </c>
      <c r="AZ14" s="417">
        <v>3198</v>
      </c>
      <c r="BA14" s="417">
        <v>1989</v>
      </c>
      <c r="BB14" s="417">
        <v>2766</v>
      </c>
      <c r="BC14" s="417">
        <v>2802</v>
      </c>
      <c r="BD14" s="417">
        <v>2797</v>
      </c>
      <c r="BE14" s="35" t="s">
        <v>98</v>
      </c>
      <c r="BF14" s="885">
        <f t="shared" si="15"/>
        <v>1856.9809999999998</v>
      </c>
      <c r="BG14" s="414">
        <v>145.703</v>
      </c>
      <c r="BH14" s="414">
        <v>143.45999999999998</v>
      </c>
      <c r="BI14" s="414">
        <v>161.82900000000001</v>
      </c>
      <c r="BJ14" s="414">
        <v>149.47800000000001</v>
      </c>
      <c r="BK14" s="414">
        <v>163.08800000000002</v>
      </c>
      <c r="BL14" s="414">
        <v>156.98400000000001</v>
      </c>
      <c r="BM14" s="414">
        <v>186.43</v>
      </c>
      <c r="BN14" s="414">
        <v>177.73500000000001</v>
      </c>
      <c r="BO14" s="414">
        <v>95.963999999999999</v>
      </c>
      <c r="BP14" s="414">
        <v>165.83199999999999</v>
      </c>
      <c r="BQ14" s="414">
        <v>157.32599999999999</v>
      </c>
      <c r="BR14" s="414">
        <v>153.15199999999999</v>
      </c>
      <c r="BS14" s="35" t="s">
        <v>98</v>
      </c>
      <c r="BT14" s="891">
        <f t="shared" si="10"/>
        <v>55.213064549698203</v>
      </c>
      <c r="BU14" s="411">
        <f t="shared" si="10"/>
        <v>56.7158427403659</v>
      </c>
      <c r="BV14" s="411">
        <f t="shared" si="10"/>
        <v>54.506079027355618</v>
      </c>
      <c r="BW14" s="411">
        <f t="shared" si="10"/>
        <v>56.38641114982579</v>
      </c>
      <c r="BX14" s="411">
        <f t="shared" si="10"/>
        <v>57.802784222737827</v>
      </c>
      <c r="BY14" s="411">
        <f t="shared" si="10"/>
        <v>55.832933926737425</v>
      </c>
      <c r="BZ14" s="411">
        <f t="shared" si="10"/>
        <v>49.180451127819552</v>
      </c>
      <c r="CA14" s="411">
        <f t="shared" si="10"/>
        <v>56.306251887647235</v>
      </c>
      <c r="CB14" s="411">
        <f t="shared" si="10"/>
        <v>55.57692307692308</v>
      </c>
      <c r="CC14" s="411">
        <f t="shared" si="10"/>
        <v>48.247360482654599</v>
      </c>
      <c r="CD14" s="411">
        <f t="shared" si="10"/>
        <v>59.953723788864785</v>
      </c>
      <c r="CE14" s="411">
        <f t="shared" si="10"/>
        <v>56.147751605995715</v>
      </c>
      <c r="CF14" s="411">
        <f t="shared" si="10"/>
        <v>54.755809796210215</v>
      </c>
      <c r="CG14" s="35" t="s">
        <v>98</v>
      </c>
      <c r="CH14" s="885">
        <f t="shared" si="16"/>
        <v>10794</v>
      </c>
      <c r="CI14" s="410">
        <v>884</v>
      </c>
      <c r="CJ14" s="410">
        <v>892</v>
      </c>
      <c r="CK14" s="410">
        <v>956</v>
      </c>
      <c r="CL14" s="410">
        <v>837</v>
      </c>
      <c r="CM14" s="410">
        <v>920</v>
      </c>
      <c r="CN14" s="410">
        <v>900</v>
      </c>
      <c r="CO14" s="410">
        <v>950</v>
      </c>
      <c r="CP14" s="410">
        <v>919</v>
      </c>
      <c r="CQ14" s="410">
        <v>643</v>
      </c>
      <c r="CR14" s="410">
        <v>1031</v>
      </c>
      <c r="CS14" s="410">
        <v>960</v>
      </c>
      <c r="CT14" s="410">
        <v>902</v>
      </c>
      <c r="CU14" s="35" t="s">
        <v>98</v>
      </c>
      <c r="CV14" s="885">
        <f t="shared" si="17"/>
        <v>1738.9219999999998</v>
      </c>
      <c r="CW14" s="410">
        <v>141.583</v>
      </c>
      <c r="CX14" s="410">
        <v>143.36199999999999</v>
      </c>
      <c r="CY14" s="410">
        <v>151.999</v>
      </c>
      <c r="CZ14" s="410">
        <v>137.96100000000001</v>
      </c>
      <c r="DA14" s="410">
        <v>145.31900000000002</v>
      </c>
      <c r="DB14" s="410">
        <v>144.285</v>
      </c>
      <c r="DC14" s="410">
        <v>149.79599999999999</v>
      </c>
      <c r="DD14" s="410">
        <v>143.381</v>
      </c>
      <c r="DE14" s="410">
        <v>113.059</v>
      </c>
      <c r="DF14" s="410">
        <v>154.88999999999999</v>
      </c>
      <c r="DG14" s="410">
        <v>158.00200000000001</v>
      </c>
      <c r="DH14" s="410">
        <v>155.285</v>
      </c>
      <c r="DI14" s="35" t="s">
        <v>98</v>
      </c>
      <c r="DJ14" s="892">
        <f t="shared" si="11"/>
        <v>161.10079673892901</v>
      </c>
      <c r="DK14" s="409">
        <f t="shared" si="11"/>
        <v>160.16176470588238</v>
      </c>
      <c r="DL14" s="409">
        <f t="shared" si="11"/>
        <v>160.71973094170403</v>
      </c>
      <c r="DM14" s="409">
        <f t="shared" si="11"/>
        <v>158.99476987447696</v>
      </c>
      <c r="DN14" s="409">
        <f t="shared" si="11"/>
        <v>164.82795698924733</v>
      </c>
      <c r="DO14" s="409">
        <f t="shared" si="11"/>
        <v>157.95543478260871</v>
      </c>
      <c r="DP14" s="409">
        <f t="shared" si="11"/>
        <v>160.31666666666666</v>
      </c>
      <c r="DQ14" s="409">
        <f t="shared" si="11"/>
        <v>157.67999999999998</v>
      </c>
      <c r="DR14" s="409">
        <f t="shared" si="11"/>
        <v>156.01849836779107</v>
      </c>
      <c r="DS14" s="409">
        <f t="shared" si="11"/>
        <v>175.83048211508554</v>
      </c>
      <c r="DT14" s="409">
        <f t="shared" si="11"/>
        <v>150.23278370514063</v>
      </c>
      <c r="DU14" s="409">
        <f t="shared" si="11"/>
        <v>164.58541666666667</v>
      </c>
      <c r="DV14" s="409">
        <f t="shared" si="11"/>
        <v>172.15631929046563</v>
      </c>
    </row>
    <row r="15" spans="1:126" ht="12.25" customHeight="1">
      <c r="A15" s="35" t="s">
        <v>99</v>
      </c>
      <c r="B15" s="885">
        <f t="shared" si="12"/>
        <v>76</v>
      </c>
      <c r="C15" s="410">
        <v>10</v>
      </c>
      <c r="D15" s="410">
        <v>7</v>
      </c>
      <c r="E15" s="410">
        <v>7</v>
      </c>
      <c r="F15" s="410">
        <v>6</v>
      </c>
      <c r="G15" s="410">
        <v>5</v>
      </c>
      <c r="H15" s="410">
        <v>5</v>
      </c>
      <c r="I15" s="410">
        <v>5</v>
      </c>
      <c r="J15" s="410">
        <v>4</v>
      </c>
      <c r="K15" s="410">
        <v>6</v>
      </c>
      <c r="L15" s="410">
        <v>6</v>
      </c>
      <c r="M15" s="410">
        <v>10</v>
      </c>
      <c r="N15" s="410">
        <v>5</v>
      </c>
      <c r="O15" s="35" t="s">
        <v>99</v>
      </c>
      <c r="P15" s="886">
        <f t="shared" si="13"/>
        <v>1.2782199999999999</v>
      </c>
      <c r="Q15" s="419">
        <v>0.16852</v>
      </c>
      <c r="R15" s="419">
        <v>0.11974</v>
      </c>
      <c r="S15" s="419">
        <v>0.11736999999999999</v>
      </c>
      <c r="T15" s="419">
        <v>0.10100999999999999</v>
      </c>
      <c r="U15" s="419">
        <v>8.337E-2</v>
      </c>
      <c r="V15" s="419">
        <v>8.2889999999999991E-2</v>
      </c>
      <c r="W15" s="419">
        <v>8.3040000000000003E-2</v>
      </c>
      <c r="X15" s="419">
        <v>6.3760000000000011E-2</v>
      </c>
      <c r="Y15" s="419">
        <v>9.9899999999999989E-2</v>
      </c>
      <c r="Z15" s="419">
        <v>0.10328</v>
      </c>
      <c r="AA15" s="419">
        <v>0.17209999999999998</v>
      </c>
      <c r="AB15" s="419">
        <v>8.3240000000000008E-2</v>
      </c>
      <c r="AC15" s="35" t="s">
        <v>99</v>
      </c>
      <c r="AD15" s="887">
        <f t="shared" si="9"/>
        <v>16.818684210526314</v>
      </c>
      <c r="AE15" s="412">
        <f t="shared" si="9"/>
        <v>16.852</v>
      </c>
      <c r="AF15" s="412">
        <f t="shared" si="9"/>
        <v>17.105714285714285</v>
      </c>
      <c r="AG15" s="412">
        <f t="shared" si="9"/>
        <v>16.767142857142854</v>
      </c>
      <c r="AH15" s="412">
        <f t="shared" si="9"/>
        <v>16.835000000000001</v>
      </c>
      <c r="AI15" s="412">
        <f t="shared" si="9"/>
        <v>16.674000000000003</v>
      </c>
      <c r="AJ15" s="412">
        <f t="shared" si="9"/>
        <v>16.577999999999999</v>
      </c>
      <c r="AK15" s="412">
        <f t="shared" si="9"/>
        <v>16.608000000000001</v>
      </c>
      <c r="AL15" s="412">
        <f t="shared" si="9"/>
        <v>15.940000000000003</v>
      </c>
      <c r="AM15" s="412">
        <f t="shared" si="9"/>
        <v>16.649999999999999</v>
      </c>
      <c r="AN15" s="412">
        <f t="shared" si="9"/>
        <v>17.213333333333335</v>
      </c>
      <c r="AO15" s="412">
        <f t="shared" si="9"/>
        <v>17.209999999999997</v>
      </c>
      <c r="AP15" s="412">
        <f t="shared" si="9"/>
        <v>16.648000000000003</v>
      </c>
      <c r="AQ15" s="35" t="s">
        <v>99</v>
      </c>
      <c r="AR15" s="888">
        <f t="shared" si="14"/>
        <v>13379</v>
      </c>
      <c r="AS15" s="417">
        <v>943</v>
      </c>
      <c r="AT15" s="417">
        <v>990</v>
      </c>
      <c r="AU15" s="417">
        <v>987</v>
      </c>
      <c r="AV15" s="417">
        <v>1061</v>
      </c>
      <c r="AW15" s="417">
        <v>1106</v>
      </c>
      <c r="AX15" s="417">
        <v>1061</v>
      </c>
      <c r="AY15" s="417">
        <v>1101</v>
      </c>
      <c r="AZ15" s="417">
        <v>1175</v>
      </c>
      <c r="BA15" s="417">
        <v>1354</v>
      </c>
      <c r="BB15" s="417">
        <v>1328</v>
      </c>
      <c r="BC15" s="417">
        <v>830</v>
      </c>
      <c r="BD15" s="417">
        <v>1443</v>
      </c>
      <c r="BE15" s="35" t="s">
        <v>99</v>
      </c>
      <c r="BF15" s="885">
        <f t="shared" si="15"/>
        <v>781.75329000000011</v>
      </c>
      <c r="BG15" s="414">
        <v>54.471939999999989</v>
      </c>
      <c r="BH15" s="414">
        <v>61.054000000000002</v>
      </c>
      <c r="BI15" s="414">
        <v>61.095800000000004</v>
      </c>
      <c r="BJ15" s="414">
        <v>64.837339999999998</v>
      </c>
      <c r="BK15" s="414">
        <v>67.728370000000012</v>
      </c>
      <c r="BL15" s="414">
        <v>64.485260000000011</v>
      </c>
      <c r="BM15" s="414">
        <v>67.640070000000009</v>
      </c>
      <c r="BN15" s="414">
        <v>53.291269999999983</v>
      </c>
      <c r="BO15" s="414">
        <v>77.232200000000006</v>
      </c>
      <c r="BP15" s="414">
        <v>76.97899000000001</v>
      </c>
      <c r="BQ15" s="414">
        <v>49.797499999999999</v>
      </c>
      <c r="BR15" s="414">
        <v>83.14054999999999</v>
      </c>
      <c r="BS15" s="35" t="s">
        <v>99</v>
      </c>
      <c r="BT15" s="891">
        <f t="shared" si="10"/>
        <v>58.431369310112871</v>
      </c>
      <c r="BU15" s="411">
        <f t="shared" si="10"/>
        <v>57.764517497348876</v>
      </c>
      <c r="BV15" s="411">
        <f t="shared" si="10"/>
        <v>61.670707070707067</v>
      </c>
      <c r="BW15" s="411">
        <f t="shared" si="10"/>
        <v>61.900506585612973</v>
      </c>
      <c r="BX15" s="411">
        <f t="shared" si="10"/>
        <v>61.109651272384539</v>
      </c>
      <c r="BY15" s="411">
        <f t="shared" si="10"/>
        <v>61.237224231464751</v>
      </c>
      <c r="BZ15" s="411">
        <f t="shared" si="10"/>
        <v>60.777813383600389</v>
      </c>
      <c r="CA15" s="411">
        <f t="shared" si="10"/>
        <v>61.43512261580382</v>
      </c>
      <c r="CB15" s="411">
        <f t="shared" si="10"/>
        <v>45.354272340425517</v>
      </c>
      <c r="CC15" s="411">
        <f t="shared" si="10"/>
        <v>57.040029542097493</v>
      </c>
      <c r="CD15" s="411">
        <f t="shared" si="10"/>
        <v>57.966106927710847</v>
      </c>
      <c r="CE15" s="411">
        <f t="shared" si="10"/>
        <v>59.996987951807228</v>
      </c>
      <c r="CF15" s="411">
        <f t="shared" si="10"/>
        <v>57.616458766458763</v>
      </c>
      <c r="CG15" s="35" t="s">
        <v>99</v>
      </c>
      <c r="CH15" s="885">
        <f t="shared" si="16"/>
        <v>12588</v>
      </c>
      <c r="CI15" s="410">
        <v>956</v>
      </c>
      <c r="CJ15" s="410">
        <v>945</v>
      </c>
      <c r="CK15" s="410">
        <v>899</v>
      </c>
      <c r="CL15" s="410">
        <v>974</v>
      </c>
      <c r="CM15" s="410">
        <v>1016</v>
      </c>
      <c r="CN15" s="410">
        <v>991</v>
      </c>
      <c r="CO15" s="410">
        <v>1022</v>
      </c>
      <c r="CP15" s="410">
        <v>1057</v>
      </c>
      <c r="CQ15" s="410">
        <v>1120</v>
      </c>
      <c r="CR15" s="410">
        <v>1176</v>
      </c>
      <c r="CS15" s="410">
        <v>1060</v>
      </c>
      <c r="CT15" s="410">
        <v>1372</v>
      </c>
      <c r="CU15" s="35" t="s">
        <v>99</v>
      </c>
      <c r="CV15" s="885">
        <f t="shared" si="17"/>
        <v>2048.3166289999999</v>
      </c>
      <c r="CW15" s="410">
        <v>150.42749000000001</v>
      </c>
      <c r="CX15" s="410">
        <v>142.89071000000001</v>
      </c>
      <c r="CY15" s="410">
        <v>129.73765</v>
      </c>
      <c r="CZ15" s="410">
        <v>152.28827999999999</v>
      </c>
      <c r="DA15" s="410">
        <v>163.13126</v>
      </c>
      <c r="DB15" s="410">
        <v>155.84943999999999</v>
      </c>
      <c r="DC15" s="410">
        <v>160.410449</v>
      </c>
      <c r="DD15" s="410">
        <v>174.95758999999998</v>
      </c>
      <c r="DE15" s="410">
        <v>204.55418000000003</v>
      </c>
      <c r="DF15" s="410">
        <v>239.93410999999998</v>
      </c>
      <c r="DG15" s="410">
        <v>159.69999999999999</v>
      </c>
      <c r="DH15" s="410">
        <v>214.43547000000001</v>
      </c>
      <c r="DI15" s="35" t="s">
        <v>99</v>
      </c>
      <c r="DJ15" s="892">
        <f t="shared" si="11"/>
        <v>162.71978304734665</v>
      </c>
      <c r="DK15" s="409">
        <f t="shared" si="11"/>
        <v>157.35093096234309</v>
      </c>
      <c r="DL15" s="409">
        <f t="shared" si="11"/>
        <v>151.20710052910056</v>
      </c>
      <c r="DM15" s="409">
        <f t="shared" si="11"/>
        <v>144.31329254727476</v>
      </c>
      <c r="DN15" s="409">
        <f t="shared" si="11"/>
        <v>156.35347022587268</v>
      </c>
      <c r="DO15" s="409">
        <f t="shared" si="11"/>
        <v>160.56226377952757</v>
      </c>
      <c r="DP15" s="409">
        <f t="shared" si="11"/>
        <v>157.26482341069627</v>
      </c>
      <c r="DQ15" s="409">
        <f t="shared" si="11"/>
        <v>156.95738649706459</v>
      </c>
      <c r="DR15" s="409">
        <f t="shared" si="11"/>
        <v>165.52279091769157</v>
      </c>
      <c r="DS15" s="409">
        <f t="shared" si="11"/>
        <v>182.63766071428574</v>
      </c>
      <c r="DT15" s="409">
        <f t="shared" si="11"/>
        <v>204.02560374149658</v>
      </c>
      <c r="DU15" s="409">
        <f t="shared" si="11"/>
        <v>150.66037735849056</v>
      </c>
      <c r="DV15" s="409">
        <f t="shared" si="11"/>
        <v>156.29407434402333</v>
      </c>
    </row>
    <row r="16" spans="1:126" ht="12.25" customHeight="1">
      <c r="A16" s="35" t="s">
        <v>255</v>
      </c>
      <c r="B16" s="885">
        <f t="shared" si="12"/>
        <v>2325</v>
      </c>
      <c r="C16" s="410">
        <v>255</v>
      </c>
      <c r="D16" s="410">
        <v>255</v>
      </c>
      <c r="E16" s="410">
        <v>250</v>
      </c>
      <c r="F16" s="410">
        <v>160</v>
      </c>
      <c r="G16" s="410">
        <v>135</v>
      </c>
      <c r="H16" s="410">
        <v>175</v>
      </c>
      <c r="I16" s="410">
        <v>175</v>
      </c>
      <c r="J16" s="410">
        <v>177</v>
      </c>
      <c r="K16" s="410">
        <v>186</v>
      </c>
      <c r="L16" s="410">
        <v>187</v>
      </c>
      <c r="M16" s="410">
        <v>178</v>
      </c>
      <c r="N16" s="410">
        <v>192</v>
      </c>
      <c r="O16" s="35" t="s">
        <v>255</v>
      </c>
      <c r="P16" s="886">
        <f t="shared" si="13"/>
        <v>30.343600000000002</v>
      </c>
      <c r="Q16" s="419">
        <v>3.5309999999999997</v>
      </c>
      <c r="R16" s="419">
        <v>3.4642499999999998</v>
      </c>
      <c r="S16" s="419">
        <v>3.2850000000000001</v>
      </c>
      <c r="T16" s="419">
        <v>2.0100000000000002</v>
      </c>
      <c r="U16" s="419">
        <v>1.675</v>
      </c>
      <c r="V16" s="419">
        <v>2.3200000000000003</v>
      </c>
      <c r="W16" s="419">
        <v>2.1833499999999999</v>
      </c>
      <c r="X16" s="419">
        <v>2.2033</v>
      </c>
      <c r="Y16" s="419">
        <v>2.4034</v>
      </c>
      <c r="Z16" s="419">
        <v>2.4462999999999999</v>
      </c>
      <c r="AA16" s="419">
        <v>2.3149999999999999</v>
      </c>
      <c r="AB16" s="419">
        <v>2.5069999999999997</v>
      </c>
      <c r="AC16" s="35" t="s">
        <v>255</v>
      </c>
      <c r="AD16" s="887">
        <f t="shared" si="9"/>
        <v>13.051010752688173</v>
      </c>
      <c r="AE16" s="412">
        <f t="shared" si="9"/>
        <v>13.847058823529411</v>
      </c>
      <c r="AF16" s="412">
        <f t="shared" si="9"/>
        <v>13.585294117647058</v>
      </c>
      <c r="AG16" s="412">
        <f t="shared" si="9"/>
        <v>13.14</v>
      </c>
      <c r="AH16" s="412">
        <f t="shared" si="9"/>
        <v>12.5625</v>
      </c>
      <c r="AI16" s="412">
        <f t="shared" si="9"/>
        <v>12.407407407407407</v>
      </c>
      <c r="AJ16" s="412">
        <f t="shared" si="9"/>
        <v>13.257142857142858</v>
      </c>
      <c r="AK16" s="412">
        <f t="shared" si="9"/>
        <v>12.476285714285714</v>
      </c>
      <c r="AL16" s="412">
        <f t="shared" si="9"/>
        <v>12.448022598870057</v>
      </c>
      <c r="AM16" s="412">
        <f t="shared" si="9"/>
        <v>12.921505376344086</v>
      </c>
      <c r="AN16" s="412">
        <f t="shared" si="9"/>
        <v>13.08181818181818</v>
      </c>
      <c r="AO16" s="412">
        <f t="shared" si="9"/>
        <v>13.00561797752809</v>
      </c>
      <c r="AP16" s="412">
        <f t="shared" si="9"/>
        <v>13.057291666666664</v>
      </c>
      <c r="AQ16" s="35" t="s">
        <v>255</v>
      </c>
      <c r="AR16" s="888">
        <f t="shared" si="14"/>
        <v>16600</v>
      </c>
      <c r="AS16" s="417">
        <v>1310</v>
      </c>
      <c r="AT16" s="417">
        <v>1420</v>
      </c>
      <c r="AU16" s="417">
        <v>1420</v>
      </c>
      <c r="AV16" s="417">
        <v>950</v>
      </c>
      <c r="AW16" s="417">
        <v>860</v>
      </c>
      <c r="AX16" s="417">
        <v>1135</v>
      </c>
      <c r="AY16" s="417">
        <v>1260</v>
      </c>
      <c r="AZ16" s="417">
        <v>1445</v>
      </c>
      <c r="BA16" s="417">
        <v>1630</v>
      </c>
      <c r="BB16" s="417">
        <v>1765</v>
      </c>
      <c r="BC16" s="417">
        <v>1630</v>
      </c>
      <c r="BD16" s="417">
        <v>1775</v>
      </c>
      <c r="BE16" s="35" t="s">
        <v>255</v>
      </c>
      <c r="BF16" s="885">
        <f t="shared" si="15"/>
        <v>909.93579999999986</v>
      </c>
      <c r="BG16" s="414">
        <v>70.732799999999997</v>
      </c>
      <c r="BH16" s="414">
        <v>77.58</v>
      </c>
      <c r="BI16" s="414">
        <v>77.099999999999994</v>
      </c>
      <c r="BJ16" s="414">
        <v>47.805</v>
      </c>
      <c r="BK16" s="414">
        <v>46.03</v>
      </c>
      <c r="BL16" s="414">
        <v>63.795000000000002</v>
      </c>
      <c r="BM16" s="414">
        <v>68.284999999999997</v>
      </c>
      <c r="BN16" s="414">
        <v>79.467999999999989</v>
      </c>
      <c r="BO16" s="414">
        <v>90.144999999999996</v>
      </c>
      <c r="BP16" s="414">
        <v>98.905000000000001</v>
      </c>
      <c r="BQ16" s="414">
        <v>91.786000000000001</v>
      </c>
      <c r="BR16" s="414">
        <v>98.304000000000002</v>
      </c>
      <c r="BS16" s="35" t="s">
        <v>255</v>
      </c>
      <c r="BT16" s="891">
        <f t="shared" si="10"/>
        <v>54.815409638554208</v>
      </c>
      <c r="BU16" s="411">
        <f t="shared" si="10"/>
        <v>53.994503816793888</v>
      </c>
      <c r="BV16" s="411">
        <f t="shared" si="10"/>
        <v>54.633802816901408</v>
      </c>
      <c r="BW16" s="411">
        <f t="shared" si="10"/>
        <v>54.29577464788732</v>
      </c>
      <c r="BX16" s="411">
        <f t="shared" si="10"/>
        <v>50.321052631578944</v>
      </c>
      <c r="BY16" s="411">
        <f t="shared" si="10"/>
        <v>53.52325581395349</v>
      </c>
      <c r="BZ16" s="411">
        <f t="shared" si="10"/>
        <v>56.207048458149785</v>
      </c>
      <c r="CA16" s="411">
        <f t="shared" si="10"/>
        <v>54.194444444444443</v>
      </c>
      <c r="CB16" s="411">
        <f t="shared" si="10"/>
        <v>54.995155709342555</v>
      </c>
      <c r="CC16" s="411">
        <f t="shared" si="10"/>
        <v>55.303680981595093</v>
      </c>
      <c r="CD16" s="411">
        <f t="shared" si="10"/>
        <v>56.036827195467424</v>
      </c>
      <c r="CE16" s="411">
        <f t="shared" si="10"/>
        <v>56.310429447852762</v>
      </c>
      <c r="CF16" s="411">
        <f t="shared" si="10"/>
        <v>55.382535211267601</v>
      </c>
      <c r="CG16" s="35" t="s">
        <v>255</v>
      </c>
      <c r="CH16" s="885">
        <f t="shared" si="16"/>
        <v>18750</v>
      </c>
      <c r="CI16" s="410">
        <v>1805</v>
      </c>
      <c r="CJ16" s="410">
        <v>1720</v>
      </c>
      <c r="CK16" s="410">
        <v>1705</v>
      </c>
      <c r="CL16" s="410">
        <v>950</v>
      </c>
      <c r="CM16" s="410">
        <v>1180</v>
      </c>
      <c r="CN16" s="410">
        <v>1440</v>
      </c>
      <c r="CO16" s="410">
        <v>1490</v>
      </c>
      <c r="CP16" s="410">
        <v>1460</v>
      </c>
      <c r="CQ16" s="410">
        <v>1715</v>
      </c>
      <c r="CR16" s="410">
        <v>1825</v>
      </c>
      <c r="CS16" s="410">
        <v>1710</v>
      </c>
      <c r="CT16" s="410">
        <v>1750</v>
      </c>
      <c r="CU16" s="35" t="s">
        <v>255</v>
      </c>
      <c r="CV16" s="885">
        <f t="shared" si="17"/>
        <v>2345.7788500000001</v>
      </c>
      <c r="CW16" s="410">
        <v>226.69335000000001</v>
      </c>
      <c r="CX16" s="410">
        <v>213.17250000000001</v>
      </c>
      <c r="CY16" s="410">
        <v>208.54999999999998</v>
      </c>
      <c r="CZ16" s="410">
        <v>115.1</v>
      </c>
      <c r="DA16" s="410">
        <v>143.33000000000001</v>
      </c>
      <c r="DB16" s="410">
        <v>179.6</v>
      </c>
      <c r="DC16" s="410">
        <v>189.19649999999999</v>
      </c>
      <c r="DD16" s="410">
        <v>184.02250000000001</v>
      </c>
      <c r="DE16" s="410">
        <v>216.06900000000002</v>
      </c>
      <c r="DF16" s="410">
        <v>230.23</v>
      </c>
      <c r="DG16" s="410">
        <v>217.01999999999998</v>
      </c>
      <c r="DH16" s="410">
        <v>222.79500000000002</v>
      </c>
      <c r="DI16" s="35" t="s">
        <v>255</v>
      </c>
      <c r="DJ16" s="892">
        <f t="shared" si="11"/>
        <v>125.10820533333333</v>
      </c>
      <c r="DK16" s="409">
        <f t="shared" si="11"/>
        <v>125.59188365650969</v>
      </c>
      <c r="DL16" s="409">
        <f t="shared" si="11"/>
        <v>123.9375</v>
      </c>
      <c r="DM16" s="409">
        <f t="shared" si="11"/>
        <v>122.31671554252198</v>
      </c>
      <c r="DN16" s="409">
        <f t="shared" si="11"/>
        <v>121.15789473684211</v>
      </c>
      <c r="DO16" s="409">
        <f t="shared" si="11"/>
        <v>121.46610169491527</v>
      </c>
      <c r="DP16" s="409">
        <f t="shared" si="11"/>
        <v>124.72222222222221</v>
      </c>
      <c r="DQ16" s="409">
        <f t="shared" si="11"/>
        <v>126.97751677852348</v>
      </c>
      <c r="DR16" s="409">
        <f t="shared" si="11"/>
        <v>126.0428082191781</v>
      </c>
      <c r="DS16" s="409">
        <f t="shared" si="11"/>
        <v>125.98775510204082</v>
      </c>
      <c r="DT16" s="409">
        <f t="shared" si="11"/>
        <v>126.15342465753423</v>
      </c>
      <c r="DU16" s="409">
        <f t="shared" si="11"/>
        <v>126.91228070175437</v>
      </c>
      <c r="DV16" s="409">
        <f t="shared" si="11"/>
        <v>127.31142857142858</v>
      </c>
    </row>
    <row r="17" spans="1:126" ht="12.25" customHeight="1">
      <c r="A17" s="35" t="s">
        <v>256</v>
      </c>
      <c r="B17" s="885">
        <f t="shared" si="12"/>
        <v>47149</v>
      </c>
      <c r="C17" s="410">
        <v>3982</v>
      </c>
      <c r="D17" s="410">
        <v>4146</v>
      </c>
      <c r="E17" s="410">
        <v>4368</v>
      </c>
      <c r="F17" s="410">
        <v>4075</v>
      </c>
      <c r="G17" s="410">
        <v>4426</v>
      </c>
      <c r="H17" s="410">
        <v>3979</v>
      </c>
      <c r="I17" s="410">
        <v>4075</v>
      </c>
      <c r="J17" s="410">
        <v>3832</v>
      </c>
      <c r="K17" s="410">
        <v>3724</v>
      </c>
      <c r="L17" s="410">
        <v>3763</v>
      </c>
      <c r="M17" s="410">
        <v>3244</v>
      </c>
      <c r="N17" s="410">
        <v>3535</v>
      </c>
      <c r="O17" s="35" t="s">
        <v>256</v>
      </c>
      <c r="P17" s="886">
        <f t="shared" si="13"/>
        <v>501.42799999999988</v>
      </c>
      <c r="Q17" s="419">
        <v>44.04</v>
      </c>
      <c r="R17" s="419">
        <v>42.599999999999994</v>
      </c>
      <c r="S17" s="419">
        <v>43.519999999999996</v>
      </c>
      <c r="T17" s="419">
        <v>40.5</v>
      </c>
      <c r="U17" s="419">
        <v>43.7</v>
      </c>
      <c r="V17" s="419">
        <v>44.53</v>
      </c>
      <c r="W17" s="419">
        <v>40.504999999999995</v>
      </c>
      <c r="X17" s="419">
        <v>42.933999999999997</v>
      </c>
      <c r="Y17" s="419">
        <v>41.058999999999997</v>
      </c>
      <c r="Z17" s="419">
        <v>40.53</v>
      </c>
      <c r="AA17" s="419">
        <v>38.92</v>
      </c>
      <c r="AB17" s="419">
        <v>38.590000000000003</v>
      </c>
      <c r="AC17" s="35" t="s">
        <v>256</v>
      </c>
      <c r="AD17" s="887">
        <f t="shared" si="9"/>
        <v>10.634965746887524</v>
      </c>
      <c r="AE17" s="412">
        <f t="shared" si="9"/>
        <v>11.059768960321447</v>
      </c>
      <c r="AF17" s="412">
        <f t="shared" si="9"/>
        <v>10.274963820549926</v>
      </c>
      <c r="AG17" s="412">
        <f t="shared" si="9"/>
        <v>9.9633699633699617</v>
      </c>
      <c r="AH17" s="412">
        <f t="shared" si="9"/>
        <v>9.9386503067484657</v>
      </c>
      <c r="AI17" s="412">
        <f t="shared" si="9"/>
        <v>9.8734749209218275</v>
      </c>
      <c r="AJ17" s="412">
        <f t="shared" si="9"/>
        <v>11.19125408394069</v>
      </c>
      <c r="AK17" s="412">
        <f t="shared" si="9"/>
        <v>9.9398773006134959</v>
      </c>
      <c r="AL17" s="412">
        <f t="shared" si="9"/>
        <v>11.204070981210856</v>
      </c>
      <c r="AM17" s="412">
        <f t="shared" si="9"/>
        <v>11.025510204081632</v>
      </c>
      <c r="AN17" s="412">
        <f t="shared" si="9"/>
        <v>10.770661706085571</v>
      </c>
      <c r="AO17" s="412">
        <f t="shared" si="9"/>
        <v>11.997533908754624</v>
      </c>
      <c r="AP17" s="412">
        <f t="shared" si="9"/>
        <v>10.916548797736919</v>
      </c>
      <c r="AQ17" s="35" t="s">
        <v>256</v>
      </c>
      <c r="AR17" s="888">
        <f t="shared" si="14"/>
        <v>17378</v>
      </c>
      <c r="AS17" s="417">
        <v>1495</v>
      </c>
      <c r="AT17" s="417">
        <v>1275</v>
      </c>
      <c r="AU17" s="417">
        <v>1495</v>
      </c>
      <c r="AV17" s="417">
        <v>1490</v>
      </c>
      <c r="AW17" s="417">
        <v>1553</v>
      </c>
      <c r="AX17" s="417">
        <v>1449</v>
      </c>
      <c r="AY17" s="417">
        <v>1511</v>
      </c>
      <c r="AZ17" s="417">
        <v>1379</v>
      </c>
      <c r="BA17" s="417">
        <v>1448</v>
      </c>
      <c r="BB17" s="417">
        <v>1462</v>
      </c>
      <c r="BC17" s="417">
        <v>1315</v>
      </c>
      <c r="BD17" s="417">
        <v>1506</v>
      </c>
      <c r="BE17" s="35" t="s">
        <v>256</v>
      </c>
      <c r="BF17" s="885">
        <f t="shared" si="15"/>
        <v>579.58000000000004</v>
      </c>
      <c r="BG17" s="414">
        <v>54.34</v>
      </c>
      <c r="BH17" s="414">
        <v>45.96</v>
      </c>
      <c r="BI17" s="414">
        <v>47.85</v>
      </c>
      <c r="BJ17" s="414">
        <v>47.55</v>
      </c>
      <c r="BK17" s="414">
        <v>47.06</v>
      </c>
      <c r="BL17" s="414">
        <v>48.17</v>
      </c>
      <c r="BM17" s="414">
        <v>48.14</v>
      </c>
      <c r="BN17" s="414">
        <v>44.41</v>
      </c>
      <c r="BO17" s="414">
        <v>47.97</v>
      </c>
      <c r="BP17" s="414">
        <v>47.730000000000004</v>
      </c>
      <c r="BQ17" s="414">
        <v>48.980000000000004</v>
      </c>
      <c r="BR17" s="414">
        <v>51.42</v>
      </c>
      <c r="BS17" s="35" t="s">
        <v>256</v>
      </c>
      <c r="BT17" s="891">
        <f t="shared" si="10"/>
        <v>33.351363793301879</v>
      </c>
      <c r="BU17" s="411">
        <f t="shared" si="10"/>
        <v>36.347826086956523</v>
      </c>
      <c r="BV17" s="411">
        <f t="shared" si="10"/>
        <v>36.047058823529412</v>
      </c>
      <c r="BW17" s="411">
        <f t="shared" si="10"/>
        <v>32.006688963210706</v>
      </c>
      <c r="BX17" s="411">
        <f t="shared" si="10"/>
        <v>31.912751677852349</v>
      </c>
      <c r="BY17" s="411">
        <f t="shared" si="10"/>
        <v>30.302640051513201</v>
      </c>
      <c r="BZ17" s="411">
        <f t="shared" si="10"/>
        <v>33.243616287094547</v>
      </c>
      <c r="CA17" s="411">
        <f t="shared" si="10"/>
        <v>31.85969556585043</v>
      </c>
      <c r="CB17" s="411">
        <f t="shared" si="10"/>
        <v>32.204496011602608</v>
      </c>
      <c r="CC17" s="411">
        <f t="shared" si="10"/>
        <v>33.128453038674031</v>
      </c>
      <c r="CD17" s="411">
        <f t="shared" si="10"/>
        <v>32.64705882352942</v>
      </c>
      <c r="CE17" s="411">
        <f t="shared" si="10"/>
        <v>37.247148288973385</v>
      </c>
      <c r="CF17" s="411">
        <f t="shared" si="10"/>
        <v>34.143426294820721</v>
      </c>
      <c r="CG17" s="35" t="s">
        <v>256</v>
      </c>
      <c r="CH17" s="885">
        <f t="shared" si="16"/>
        <v>29254</v>
      </c>
      <c r="CI17" s="410">
        <v>2506</v>
      </c>
      <c r="CJ17" s="410">
        <v>2289</v>
      </c>
      <c r="CK17" s="410">
        <v>2463</v>
      </c>
      <c r="CL17" s="410">
        <v>2431</v>
      </c>
      <c r="CM17" s="410">
        <v>2497</v>
      </c>
      <c r="CN17" s="410">
        <v>2350</v>
      </c>
      <c r="CO17" s="410">
        <v>2392</v>
      </c>
      <c r="CP17" s="410">
        <v>2328</v>
      </c>
      <c r="CQ17" s="410">
        <v>2403</v>
      </c>
      <c r="CR17" s="410">
        <v>2511</v>
      </c>
      <c r="CS17" s="410">
        <v>2493</v>
      </c>
      <c r="CT17" s="410">
        <v>2591</v>
      </c>
      <c r="CU17" s="35" t="s">
        <v>256</v>
      </c>
      <c r="CV17" s="885">
        <f t="shared" si="17"/>
        <v>3703.3190000000013</v>
      </c>
      <c r="CW17" s="410">
        <v>319.94</v>
      </c>
      <c r="CX17" s="410">
        <v>303.52999999999997</v>
      </c>
      <c r="CY17" s="410">
        <v>283.78999999999996</v>
      </c>
      <c r="CZ17" s="410">
        <v>279.39</v>
      </c>
      <c r="DA17" s="410">
        <v>296.19899999999996</v>
      </c>
      <c r="DB17" s="410">
        <v>311.53999999999996</v>
      </c>
      <c r="DC17" s="410">
        <v>317.22000000000003</v>
      </c>
      <c r="DD17" s="410">
        <v>302.03000000000003</v>
      </c>
      <c r="DE17" s="410">
        <v>309.83999999999997</v>
      </c>
      <c r="DF17" s="410">
        <v>310.32</v>
      </c>
      <c r="DG17" s="410">
        <v>324.51</v>
      </c>
      <c r="DH17" s="410">
        <v>345.01</v>
      </c>
      <c r="DI17" s="35" t="s">
        <v>256</v>
      </c>
      <c r="DJ17" s="892">
        <f t="shared" si="11"/>
        <v>126.59188487044511</v>
      </c>
      <c r="DK17" s="409">
        <f t="shared" si="11"/>
        <v>127.66959297685554</v>
      </c>
      <c r="DL17" s="409">
        <f t="shared" si="11"/>
        <v>132.60375709916994</v>
      </c>
      <c r="DM17" s="409">
        <f t="shared" si="11"/>
        <v>115.22127486804708</v>
      </c>
      <c r="DN17" s="409">
        <f t="shared" si="11"/>
        <v>114.92801316330728</v>
      </c>
      <c r="DO17" s="409">
        <f t="shared" si="11"/>
        <v>118.6219463356027</v>
      </c>
      <c r="DP17" s="409">
        <f t="shared" si="11"/>
        <v>132.57021276595742</v>
      </c>
      <c r="DQ17" s="409">
        <f t="shared" si="11"/>
        <v>132.6170568561873</v>
      </c>
      <c r="DR17" s="409">
        <f t="shared" si="11"/>
        <v>129.73797250859107</v>
      </c>
      <c r="DS17" s="409">
        <f t="shared" si="11"/>
        <v>128.93882646691634</v>
      </c>
      <c r="DT17" s="409">
        <f t="shared" si="11"/>
        <v>123.584229390681</v>
      </c>
      <c r="DU17" s="409">
        <f t="shared" si="11"/>
        <v>130.16847172081827</v>
      </c>
      <c r="DV17" s="409">
        <f t="shared" si="11"/>
        <v>133.15708220764182</v>
      </c>
    </row>
    <row r="18" spans="1:126" ht="12.25" customHeight="1">
      <c r="A18" s="35" t="s">
        <v>257</v>
      </c>
      <c r="B18" s="885">
        <f t="shared" si="12"/>
        <v>64900</v>
      </c>
      <c r="C18" s="410">
        <v>5000</v>
      </c>
      <c r="D18" s="410">
        <v>4900</v>
      </c>
      <c r="E18" s="410">
        <v>5120</v>
      </c>
      <c r="F18" s="410">
        <v>4889</v>
      </c>
      <c r="G18" s="410">
        <v>5423</v>
      </c>
      <c r="H18" s="410">
        <v>5705</v>
      </c>
      <c r="I18" s="410">
        <v>5737</v>
      </c>
      <c r="J18" s="410">
        <v>5453</v>
      </c>
      <c r="K18" s="410">
        <v>4614</v>
      </c>
      <c r="L18" s="410">
        <v>6021</v>
      </c>
      <c r="M18" s="410">
        <v>5561</v>
      </c>
      <c r="N18" s="410">
        <v>6477</v>
      </c>
      <c r="O18" s="35" t="s">
        <v>257</v>
      </c>
      <c r="P18" s="886">
        <f t="shared" si="13"/>
        <v>925.41899999999998</v>
      </c>
      <c r="Q18" s="419">
        <v>69.762499999999989</v>
      </c>
      <c r="R18" s="419">
        <v>68.63</v>
      </c>
      <c r="S18" s="419">
        <v>74.25200000000001</v>
      </c>
      <c r="T18" s="419">
        <v>71.736000000000004</v>
      </c>
      <c r="U18" s="419">
        <v>76.539999999999992</v>
      </c>
      <c r="V18" s="419">
        <v>78.349999999999994</v>
      </c>
      <c r="W18" s="419">
        <v>78.209999999999994</v>
      </c>
      <c r="X18" s="419">
        <v>74.319999999999993</v>
      </c>
      <c r="Y18" s="419">
        <v>67.112499999999997</v>
      </c>
      <c r="Z18" s="419">
        <v>102.32</v>
      </c>
      <c r="AA18" s="419">
        <v>76.39</v>
      </c>
      <c r="AB18" s="419">
        <v>87.796000000000006</v>
      </c>
      <c r="AC18" s="35" t="s">
        <v>257</v>
      </c>
      <c r="AD18" s="887">
        <f t="shared" si="9"/>
        <v>14.259152542372881</v>
      </c>
      <c r="AE18" s="412">
        <f t="shared" si="9"/>
        <v>13.952499999999997</v>
      </c>
      <c r="AF18" s="412">
        <f t="shared" si="9"/>
        <v>14.006122448979591</v>
      </c>
      <c r="AG18" s="412">
        <f t="shared" si="9"/>
        <v>14.502343750000001</v>
      </c>
      <c r="AH18" s="412">
        <f t="shared" si="9"/>
        <v>14.672939251380653</v>
      </c>
      <c r="AI18" s="412">
        <f t="shared" si="9"/>
        <v>14.113959063249121</v>
      </c>
      <c r="AJ18" s="412">
        <f t="shared" si="9"/>
        <v>13.733567046450482</v>
      </c>
      <c r="AK18" s="412">
        <f t="shared" si="9"/>
        <v>13.632560571727383</v>
      </c>
      <c r="AL18" s="412">
        <f t="shared" si="9"/>
        <v>13.629194938565925</v>
      </c>
      <c r="AM18" s="412">
        <f t="shared" si="9"/>
        <v>14.545405288253143</v>
      </c>
      <c r="AN18" s="412">
        <f t="shared" si="9"/>
        <v>16.993854841388472</v>
      </c>
      <c r="AO18" s="412">
        <f t="shared" si="9"/>
        <v>13.736737996763173</v>
      </c>
      <c r="AP18" s="412">
        <f t="shared" si="9"/>
        <v>13.555040914003397</v>
      </c>
      <c r="AQ18" s="35" t="s">
        <v>257</v>
      </c>
      <c r="AR18" s="888">
        <f t="shared" si="14"/>
        <v>1293497</v>
      </c>
      <c r="AS18" s="417">
        <v>86305</v>
      </c>
      <c r="AT18" s="417">
        <v>87400</v>
      </c>
      <c r="AU18" s="417">
        <v>96640</v>
      </c>
      <c r="AV18" s="417">
        <v>113809</v>
      </c>
      <c r="AW18" s="417">
        <v>110277</v>
      </c>
      <c r="AX18" s="417">
        <v>112472</v>
      </c>
      <c r="AY18" s="417">
        <v>119109</v>
      </c>
      <c r="AZ18" s="417">
        <v>111956</v>
      </c>
      <c r="BA18" s="417">
        <v>93591</v>
      </c>
      <c r="BB18" s="417">
        <v>110104</v>
      </c>
      <c r="BC18" s="417">
        <v>106520</v>
      </c>
      <c r="BD18" s="417">
        <v>145314</v>
      </c>
      <c r="BE18" s="35" t="s">
        <v>257</v>
      </c>
      <c r="BF18" s="885">
        <f t="shared" si="15"/>
        <v>99284.097750000001</v>
      </c>
      <c r="BG18" s="414">
        <v>6270.97775</v>
      </c>
      <c r="BH18" s="414">
        <v>6534.0499999999993</v>
      </c>
      <c r="BI18" s="414">
        <v>7373.0519999999997</v>
      </c>
      <c r="BJ18" s="414">
        <v>8749.59</v>
      </c>
      <c r="BK18" s="414">
        <v>8404.69</v>
      </c>
      <c r="BL18" s="414">
        <v>8652.14</v>
      </c>
      <c r="BM18" s="414">
        <v>9174.9500000000007</v>
      </c>
      <c r="BN18" s="414">
        <v>8641.98</v>
      </c>
      <c r="BO18" s="414">
        <v>7671.84</v>
      </c>
      <c r="BP18" s="414">
        <v>8387.69</v>
      </c>
      <c r="BQ18" s="414">
        <v>8276.6680000000015</v>
      </c>
      <c r="BR18" s="414">
        <v>11146.470000000001</v>
      </c>
      <c r="BS18" s="35" t="s">
        <v>257</v>
      </c>
      <c r="BT18" s="891">
        <f t="shared" si="10"/>
        <v>76.756341723251012</v>
      </c>
      <c r="BU18" s="411">
        <f t="shared" si="10"/>
        <v>72.660654075661895</v>
      </c>
      <c r="BV18" s="411">
        <f t="shared" si="10"/>
        <v>74.76029748283753</v>
      </c>
      <c r="BW18" s="411">
        <f t="shared" si="10"/>
        <v>76.293998344370848</v>
      </c>
      <c r="BX18" s="411">
        <f t="shared" si="10"/>
        <v>76.879596516971418</v>
      </c>
      <c r="BY18" s="411">
        <f t="shared" si="10"/>
        <v>76.214351133962666</v>
      </c>
      <c r="BZ18" s="411">
        <f t="shared" si="10"/>
        <v>76.927057400953132</v>
      </c>
      <c r="CA18" s="411">
        <f t="shared" si="10"/>
        <v>77.029863402429712</v>
      </c>
      <c r="CB18" s="411">
        <f t="shared" si="10"/>
        <v>77.190860695273145</v>
      </c>
      <c r="CC18" s="411">
        <f t="shared" si="10"/>
        <v>81.971984485687727</v>
      </c>
      <c r="CD18" s="411">
        <f t="shared" si="10"/>
        <v>76.179702826418662</v>
      </c>
      <c r="CE18" s="411">
        <f t="shared" si="10"/>
        <v>77.70060082613594</v>
      </c>
      <c r="CF18" s="411">
        <f t="shared" si="10"/>
        <v>76.706098517692723</v>
      </c>
      <c r="CG18" s="35" t="s">
        <v>257</v>
      </c>
      <c r="CH18" s="885">
        <f t="shared" si="16"/>
        <v>349901</v>
      </c>
      <c r="CI18" s="410">
        <v>27800</v>
      </c>
      <c r="CJ18" s="410">
        <v>27800</v>
      </c>
      <c r="CK18" s="410">
        <v>28550</v>
      </c>
      <c r="CL18" s="410">
        <v>30279</v>
      </c>
      <c r="CM18" s="410">
        <v>29560</v>
      </c>
      <c r="CN18" s="410">
        <v>29795</v>
      </c>
      <c r="CO18" s="410">
        <v>30268</v>
      </c>
      <c r="CP18" s="410">
        <v>29643</v>
      </c>
      <c r="CQ18" s="410">
        <v>24962</v>
      </c>
      <c r="CR18" s="410">
        <v>30208</v>
      </c>
      <c r="CS18" s="410">
        <v>29159</v>
      </c>
      <c r="CT18" s="410">
        <v>31877</v>
      </c>
      <c r="CU18" s="35" t="s">
        <v>257</v>
      </c>
      <c r="CV18" s="885">
        <f t="shared" si="17"/>
        <v>85557.037000000011</v>
      </c>
      <c r="CW18" s="410">
        <v>6614.1849999999995</v>
      </c>
      <c r="CX18" s="410">
        <v>6635.6</v>
      </c>
      <c r="CY18" s="410">
        <v>6949.4985000000006</v>
      </c>
      <c r="CZ18" s="410">
        <v>7455.0554999999995</v>
      </c>
      <c r="DA18" s="410">
        <v>7284.808</v>
      </c>
      <c r="DB18" s="410">
        <v>7313.18</v>
      </c>
      <c r="DC18" s="410">
        <v>7512.6900000000005</v>
      </c>
      <c r="DD18" s="410">
        <v>7418.18</v>
      </c>
      <c r="DE18" s="410">
        <v>6056.26</v>
      </c>
      <c r="DF18" s="410">
        <v>7464.16</v>
      </c>
      <c r="DG18" s="410">
        <v>7083.96</v>
      </c>
      <c r="DH18" s="410">
        <v>7769.4600000000009</v>
      </c>
      <c r="DI18" s="35" t="s">
        <v>257</v>
      </c>
      <c r="DJ18" s="892">
        <f t="shared" si="11"/>
        <v>244.51784076067236</v>
      </c>
      <c r="DK18" s="409">
        <f t="shared" si="11"/>
        <v>237.92032374100719</v>
      </c>
      <c r="DL18" s="409">
        <f t="shared" si="11"/>
        <v>238.69064748201441</v>
      </c>
      <c r="DM18" s="409">
        <f t="shared" si="11"/>
        <v>243.41500875656743</v>
      </c>
      <c r="DN18" s="409">
        <f t="shared" si="11"/>
        <v>246.2120776775983</v>
      </c>
      <c r="DO18" s="409">
        <f t="shared" si="11"/>
        <v>246.44140730717186</v>
      </c>
      <c r="DP18" s="409">
        <f t="shared" si="11"/>
        <v>245.44990770263468</v>
      </c>
      <c r="DQ18" s="409">
        <f t="shared" si="11"/>
        <v>248.20569578432668</v>
      </c>
      <c r="DR18" s="409">
        <f t="shared" si="11"/>
        <v>250.25064939446074</v>
      </c>
      <c r="DS18" s="409">
        <f t="shared" si="11"/>
        <v>242.61918115535616</v>
      </c>
      <c r="DT18" s="409">
        <f t="shared" si="11"/>
        <v>247.09216101694915</v>
      </c>
      <c r="DU18" s="409">
        <f t="shared" si="11"/>
        <v>242.94248773963443</v>
      </c>
      <c r="DV18" s="409">
        <f t="shared" si="11"/>
        <v>243.73247168805099</v>
      </c>
    </row>
    <row r="19" spans="1:126" ht="12.25" customHeight="1">
      <c r="A19" s="35" t="s">
        <v>258</v>
      </c>
      <c r="B19" s="885">
        <f t="shared" si="12"/>
        <v>1501</v>
      </c>
      <c r="C19" s="410">
        <v>100</v>
      </c>
      <c r="D19" s="410">
        <v>91</v>
      </c>
      <c r="E19" s="410">
        <v>98</v>
      </c>
      <c r="F19" s="410">
        <v>166</v>
      </c>
      <c r="G19" s="410">
        <v>224</v>
      </c>
      <c r="H19" s="410">
        <v>107</v>
      </c>
      <c r="I19" s="410">
        <v>122</v>
      </c>
      <c r="J19" s="410">
        <v>134</v>
      </c>
      <c r="K19" s="410">
        <v>109</v>
      </c>
      <c r="L19" s="410">
        <v>114</v>
      </c>
      <c r="M19" s="410">
        <v>105</v>
      </c>
      <c r="N19" s="410">
        <v>131</v>
      </c>
      <c r="O19" s="35" t="s">
        <v>258</v>
      </c>
      <c r="P19" s="886">
        <f t="shared" si="13"/>
        <v>19.28755</v>
      </c>
      <c r="Q19" s="419">
        <v>1.5392000000000001</v>
      </c>
      <c r="R19" s="419">
        <v>1.2809999999999999</v>
      </c>
      <c r="S19" s="419">
        <v>1.5863499999999999</v>
      </c>
      <c r="T19" s="419">
        <v>1.7082999999999999</v>
      </c>
      <c r="U19" s="419">
        <v>2.5914000000000001</v>
      </c>
      <c r="V19" s="419">
        <v>1.3993000000000002</v>
      </c>
      <c r="W19" s="419">
        <v>1.494</v>
      </c>
      <c r="X19" s="419">
        <v>1.81</v>
      </c>
      <c r="Y19" s="419">
        <v>1.333</v>
      </c>
      <c r="Z19" s="419">
        <v>1.591</v>
      </c>
      <c r="AA19" s="419">
        <v>1.37</v>
      </c>
      <c r="AB19" s="419">
        <v>1.5840000000000001</v>
      </c>
      <c r="AC19" s="35" t="s">
        <v>258</v>
      </c>
      <c r="AD19" s="887">
        <f t="shared" si="9"/>
        <v>12.849800133244504</v>
      </c>
      <c r="AE19" s="412">
        <f t="shared" si="9"/>
        <v>15.392000000000001</v>
      </c>
      <c r="AF19" s="412">
        <f t="shared" si="9"/>
        <v>14.076923076923075</v>
      </c>
      <c r="AG19" s="412">
        <f t="shared" si="9"/>
        <v>16.187244897959182</v>
      </c>
      <c r="AH19" s="412">
        <f t="shared" si="9"/>
        <v>10.290963855421687</v>
      </c>
      <c r="AI19" s="412">
        <f t="shared" si="9"/>
        <v>11.568750000000001</v>
      </c>
      <c r="AJ19" s="412">
        <f t="shared" si="9"/>
        <v>13.077570093457947</v>
      </c>
      <c r="AK19" s="412">
        <f t="shared" si="9"/>
        <v>12.245901639344261</v>
      </c>
      <c r="AL19" s="412">
        <f t="shared" si="9"/>
        <v>13.507462686567164</v>
      </c>
      <c r="AM19" s="412">
        <f t="shared" si="9"/>
        <v>12.229357798165138</v>
      </c>
      <c r="AN19" s="412">
        <f t="shared" si="9"/>
        <v>13.956140350877192</v>
      </c>
      <c r="AO19" s="412">
        <f t="shared" si="9"/>
        <v>13.047619047619049</v>
      </c>
      <c r="AP19" s="412">
        <f t="shared" si="9"/>
        <v>12.091603053435115</v>
      </c>
      <c r="AQ19" s="35" t="s">
        <v>258</v>
      </c>
      <c r="AR19" s="888">
        <f t="shared" si="14"/>
        <v>24592</v>
      </c>
      <c r="AS19" s="417">
        <v>1675</v>
      </c>
      <c r="AT19" s="417">
        <v>1582</v>
      </c>
      <c r="AU19" s="417">
        <v>1998</v>
      </c>
      <c r="AV19" s="417">
        <v>1636</v>
      </c>
      <c r="AW19" s="417">
        <v>2283</v>
      </c>
      <c r="AX19" s="417">
        <v>2053</v>
      </c>
      <c r="AY19" s="417">
        <v>2287</v>
      </c>
      <c r="AZ19" s="417">
        <v>2210</v>
      </c>
      <c r="BA19" s="417">
        <v>2169</v>
      </c>
      <c r="BB19" s="417">
        <v>2125</v>
      </c>
      <c r="BC19" s="417">
        <v>2003</v>
      </c>
      <c r="BD19" s="417">
        <v>2571</v>
      </c>
      <c r="BE19" s="35" t="s">
        <v>258</v>
      </c>
      <c r="BF19" s="885">
        <f t="shared" si="15"/>
        <v>1785.7619400000001</v>
      </c>
      <c r="BG19" s="414">
        <v>119.4216</v>
      </c>
      <c r="BH19" s="414">
        <v>118.5</v>
      </c>
      <c r="BI19" s="414">
        <v>145.435</v>
      </c>
      <c r="BJ19" s="414">
        <v>119.36619999999999</v>
      </c>
      <c r="BK19" s="414">
        <v>163.73050000000001</v>
      </c>
      <c r="BL19" s="414">
        <v>145.52519999999998</v>
      </c>
      <c r="BM19" s="414">
        <v>163.99950000000001</v>
      </c>
      <c r="BN19" s="414">
        <v>162.62400000000002</v>
      </c>
      <c r="BO19" s="414">
        <v>150.03996999999998</v>
      </c>
      <c r="BP19" s="414">
        <v>156.69096000000002</v>
      </c>
      <c r="BQ19" s="414">
        <v>143.93009000000001</v>
      </c>
      <c r="BR19" s="414">
        <v>196.49892</v>
      </c>
      <c r="BS19" s="35" t="s">
        <v>258</v>
      </c>
      <c r="BT19" s="891">
        <f t="shared" si="10"/>
        <v>72.615563597918026</v>
      </c>
      <c r="BU19" s="411">
        <f t="shared" si="10"/>
        <v>71.296477611940304</v>
      </c>
      <c r="BV19" s="411">
        <f t="shared" si="10"/>
        <v>74.905183312262949</v>
      </c>
      <c r="BW19" s="411">
        <f t="shared" si="10"/>
        <v>72.790290290290287</v>
      </c>
      <c r="BX19" s="411">
        <f t="shared" si="10"/>
        <v>72.962224938875309</v>
      </c>
      <c r="BY19" s="411">
        <f t="shared" si="10"/>
        <v>71.717257993867719</v>
      </c>
      <c r="BZ19" s="411">
        <f t="shared" si="10"/>
        <v>70.884169508037019</v>
      </c>
      <c r="CA19" s="411">
        <f t="shared" si="10"/>
        <v>71.709444687363359</v>
      </c>
      <c r="CB19" s="411">
        <f t="shared" si="10"/>
        <v>73.585520361990973</v>
      </c>
      <c r="CC19" s="411">
        <f t="shared" si="10"/>
        <v>69.17472106961732</v>
      </c>
      <c r="CD19" s="411">
        <f t="shared" si="10"/>
        <v>73.736922352941193</v>
      </c>
      <c r="CE19" s="411">
        <f t="shared" si="10"/>
        <v>71.857259111333008</v>
      </c>
      <c r="CF19" s="411">
        <f t="shared" si="10"/>
        <v>76.428984830805135</v>
      </c>
      <c r="CG19" s="35" t="s">
        <v>258</v>
      </c>
      <c r="CH19" s="885">
        <f t="shared" si="16"/>
        <v>28191</v>
      </c>
      <c r="CI19" s="410">
        <v>2120</v>
      </c>
      <c r="CJ19" s="410">
        <v>1996</v>
      </c>
      <c r="CK19" s="410">
        <v>2549</v>
      </c>
      <c r="CL19" s="410">
        <v>2137</v>
      </c>
      <c r="CM19" s="410">
        <v>2459</v>
      </c>
      <c r="CN19" s="410">
        <v>2314</v>
      </c>
      <c r="CO19" s="410">
        <v>2447</v>
      </c>
      <c r="CP19" s="410">
        <v>2468</v>
      </c>
      <c r="CQ19" s="410">
        <v>2433</v>
      </c>
      <c r="CR19" s="410">
        <v>2431</v>
      </c>
      <c r="CS19" s="410">
        <v>2285</v>
      </c>
      <c r="CT19" s="410">
        <v>2552</v>
      </c>
      <c r="CU19" s="35" t="s">
        <v>258</v>
      </c>
      <c r="CV19" s="885">
        <f t="shared" si="17"/>
        <v>4998.4142400000001</v>
      </c>
      <c r="CW19" s="410">
        <v>335.75700000000001</v>
      </c>
      <c r="CX19" s="410">
        <v>323.613</v>
      </c>
      <c r="CY19" s="410">
        <v>406.60480000000007</v>
      </c>
      <c r="CZ19" s="410">
        <v>374.7165</v>
      </c>
      <c r="DA19" s="410">
        <v>444.57859999999999</v>
      </c>
      <c r="DB19" s="410">
        <v>417.48</v>
      </c>
      <c r="DC19" s="410">
        <v>431.69299999999998</v>
      </c>
      <c r="DD19" s="410">
        <v>468.22950000000003</v>
      </c>
      <c r="DE19" s="410">
        <v>469.03134</v>
      </c>
      <c r="DF19" s="410">
        <v>466.1585</v>
      </c>
      <c r="DG19" s="410">
        <v>395.78499999999997</v>
      </c>
      <c r="DH19" s="410">
        <v>464.767</v>
      </c>
      <c r="DI19" s="35" t="s">
        <v>258</v>
      </c>
      <c r="DJ19" s="892">
        <f t="shared" si="11"/>
        <v>177.30531871874004</v>
      </c>
      <c r="DK19" s="409">
        <f t="shared" si="11"/>
        <v>158.3759433962264</v>
      </c>
      <c r="DL19" s="409">
        <f t="shared" si="11"/>
        <v>162.13076152304609</v>
      </c>
      <c r="DM19" s="409">
        <f t="shared" si="11"/>
        <v>159.51541781090626</v>
      </c>
      <c r="DN19" s="409">
        <f t="shared" si="11"/>
        <v>175.34698175011698</v>
      </c>
      <c r="DO19" s="409">
        <f t="shared" si="11"/>
        <v>180.79650264335095</v>
      </c>
      <c r="DP19" s="409">
        <f t="shared" si="11"/>
        <v>180.41486603284358</v>
      </c>
      <c r="DQ19" s="409">
        <f t="shared" si="11"/>
        <v>176.41724560686552</v>
      </c>
      <c r="DR19" s="409">
        <f t="shared" si="11"/>
        <v>189.72021880064833</v>
      </c>
      <c r="DS19" s="409">
        <f t="shared" si="11"/>
        <v>192.77901356350185</v>
      </c>
      <c r="DT19" s="409">
        <f t="shared" si="11"/>
        <v>191.75586178527354</v>
      </c>
      <c r="DU19" s="409">
        <f t="shared" si="11"/>
        <v>173.21006564551422</v>
      </c>
      <c r="DV19" s="409">
        <f t="shared" si="11"/>
        <v>182.11873040752351</v>
      </c>
    </row>
    <row r="20" spans="1:126" ht="12.25" customHeight="1">
      <c r="A20" s="35" t="s">
        <v>259</v>
      </c>
      <c r="B20" s="885">
        <f t="shared" si="12"/>
        <v>26918</v>
      </c>
      <c r="C20" s="410">
        <v>2493</v>
      </c>
      <c r="D20" s="410">
        <v>2134</v>
      </c>
      <c r="E20" s="410">
        <v>1882</v>
      </c>
      <c r="F20" s="410">
        <v>1747</v>
      </c>
      <c r="G20" s="410">
        <v>1716</v>
      </c>
      <c r="H20" s="410">
        <v>2241</v>
      </c>
      <c r="I20" s="410">
        <v>2454</v>
      </c>
      <c r="J20" s="410">
        <v>2437</v>
      </c>
      <c r="K20" s="410">
        <v>2339</v>
      </c>
      <c r="L20" s="410">
        <v>2346</v>
      </c>
      <c r="M20" s="410">
        <v>2336</v>
      </c>
      <c r="N20" s="410">
        <v>2793</v>
      </c>
      <c r="O20" s="35" t="s">
        <v>259</v>
      </c>
      <c r="P20" s="886">
        <f t="shared" si="13"/>
        <v>345.93015000000003</v>
      </c>
      <c r="Q20" s="419">
        <v>30.378920000000001</v>
      </c>
      <c r="R20" s="419">
        <v>27.31559</v>
      </c>
      <c r="S20" s="419">
        <v>23.276249999999997</v>
      </c>
      <c r="T20" s="419">
        <v>22.347770000000001</v>
      </c>
      <c r="U20" s="419">
        <v>21.780270000000002</v>
      </c>
      <c r="V20" s="419">
        <v>28.555770000000003</v>
      </c>
      <c r="W20" s="419">
        <v>31.340020000000003</v>
      </c>
      <c r="X20" s="419">
        <v>30.848519999999997</v>
      </c>
      <c r="Y20" s="419">
        <v>28.936720000000001</v>
      </c>
      <c r="Z20" s="419">
        <v>29.500399999999999</v>
      </c>
      <c r="AA20" s="419">
        <v>30.547829999999998</v>
      </c>
      <c r="AB20" s="419">
        <v>41.102090000000004</v>
      </c>
      <c r="AC20" s="35" t="s">
        <v>259</v>
      </c>
      <c r="AD20" s="887">
        <f t="shared" si="9"/>
        <v>12.851257522847167</v>
      </c>
      <c r="AE20" s="412">
        <f t="shared" si="9"/>
        <v>12.185687926193342</v>
      </c>
      <c r="AF20" s="412">
        <f t="shared" si="9"/>
        <v>12.80018275538894</v>
      </c>
      <c r="AG20" s="412">
        <f t="shared" si="9"/>
        <v>12.367826780021252</v>
      </c>
      <c r="AH20" s="412">
        <f t="shared" si="9"/>
        <v>12.792083571837436</v>
      </c>
      <c r="AI20" s="412">
        <f t="shared" si="9"/>
        <v>12.692465034965036</v>
      </c>
      <c r="AJ20" s="412">
        <f t="shared" si="9"/>
        <v>12.742423025435075</v>
      </c>
      <c r="AK20" s="412">
        <f t="shared" si="9"/>
        <v>12.770994295028526</v>
      </c>
      <c r="AL20" s="412">
        <f t="shared" si="9"/>
        <v>12.658399671727532</v>
      </c>
      <c r="AM20" s="412">
        <f t="shared" si="9"/>
        <v>12.371406584010261</v>
      </c>
      <c r="AN20" s="412">
        <f t="shared" si="9"/>
        <v>12.574765558397271</v>
      </c>
      <c r="AO20" s="412">
        <f t="shared" si="9"/>
        <v>13.076982020547945</v>
      </c>
      <c r="AP20" s="412">
        <f t="shared" si="9"/>
        <v>14.716108127461512</v>
      </c>
      <c r="AQ20" s="35" t="s">
        <v>259</v>
      </c>
      <c r="AR20" s="888">
        <f t="shared" si="14"/>
        <v>33147</v>
      </c>
      <c r="AS20" s="417">
        <v>2735</v>
      </c>
      <c r="AT20" s="417">
        <v>2269</v>
      </c>
      <c r="AU20" s="417">
        <v>2520</v>
      </c>
      <c r="AV20" s="417">
        <v>2366</v>
      </c>
      <c r="AW20" s="417">
        <v>2518</v>
      </c>
      <c r="AX20" s="417">
        <v>2666</v>
      </c>
      <c r="AY20" s="417">
        <v>2846</v>
      </c>
      <c r="AZ20" s="417">
        <v>2932</v>
      </c>
      <c r="BA20" s="417">
        <v>2895</v>
      </c>
      <c r="BB20" s="417">
        <v>2982</v>
      </c>
      <c r="BC20" s="417">
        <v>2917</v>
      </c>
      <c r="BD20" s="417">
        <v>3501</v>
      </c>
      <c r="BE20" s="35" t="s">
        <v>259</v>
      </c>
      <c r="BF20" s="885">
        <f t="shared" si="15"/>
        <v>1669.0757199999998</v>
      </c>
      <c r="BG20" s="414">
        <v>137.76103000000001</v>
      </c>
      <c r="BH20" s="414">
        <v>118.40338</v>
      </c>
      <c r="BI20" s="414">
        <v>130.42723000000001</v>
      </c>
      <c r="BJ20" s="414">
        <v>123.4374</v>
      </c>
      <c r="BK20" s="414">
        <v>130.37341999999998</v>
      </c>
      <c r="BL20" s="414">
        <v>137.82507000000001</v>
      </c>
      <c r="BM20" s="414">
        <v>145.10796000000002</v>
      </c>
      <c r="BN20" s="414">
        <v>149.40180000000001</v>
      </c>
      <c r="BO20" s="414">
        <v>147.64646000000002</v>
      </c>
      <c r="BP20" s="414">
        <v>139.83023</v>
      </c>
      <c r="BQ20" s="414">
        <v>135.00524999999999</v>
      </c>
      <c r="BR20" s="414">
        <v>173.85649000000001</v>
      </c>
      <c r="BS20" s="35" t="s">
        <v>259</v>
      </c>
      <c r="BT20" s="891">
        <f t="shared" si="10"/>
        <v>50.353749057229912</v>
      </c>
      <c r="BU20" s="411">
        <f t="shared" si="10"/>
        <v>50.369663619744067</v>
      </c>
      <c r="BV20" s="411">
        <f t="shared" si="10"/>
        <v>52.183067430586163</v>
      </c>
      <c r="BW20" s="411">
        <f t="shared" si="10"/>
        <v>51.756837301587304</v>
      </c>
      <c r="BX20" s="411">
        <f t="shared" si="10"/>
        <v>52.171344040574809</v>
      </c>
      <c r="BY20" s="411">
        <f t="shared" si="10"/>
        <v>51.776576648133435</v>
      </c>
      <c r="BZ20" s="411">
        <f t="shared" si="10"/>
        <v>51.697325581395354</v>
      </c>
      <c r="CA20" s="411">
        <f t="shared" si="10"/>
        <v>50.986633872101201</v>
      </c>
      <c r="CB20" s="411">
        <f t="shared" si="10"/>
        <v>50.955593451568902</v>
      </c>
      <c r="CC20" s="411">
        <f t="shared" si="10"/>
        <v>51.0005043177893</v>
      </c>
      <c r="CD20" s="411">
        <f t="shared" si="10"/>
        <v>46.891425217974515</v>
      </c>
      <c r="CE20" s="411">
        <f t="shared" si="10"/>
        <v>46.28222488858416</v>
      </c>
      <c r="CF20" s="411">
        <f t="shared" si="10"/>
        <v>49.659094544415879</v>
      </c>
      <c r="CG20" s="35" t="s">
        <v>259</v>
      </c>
      <c r="CH20" s="885">
        <f t="shared" si="16"/>
        <v>18513</v>
      </c>
      <c r="CI20" s="410">
        <v>1702</v>
      </c>
      <c r="CJ20" s="410">
        <v>1461</v>
      </c>
      <c r="CK20" s="410">
        <v>1461</v>
      </c>
      <c r="CL20" s="410">
        <v>1482</v>
      </c>
      <c r="CM20" s="410">
        <v>1466</v>
      </c>
      <c r="CN20" s="410">
        <v>1493</v>
      </c>
      <c r="CO20" s="410">
        <v>1519</v>
      </c>
      <c r="CP20" s="410">
        <v>1560</v>
      </c>
      <c r="CQ20" s="410">
        <v>1538</v>
      </c>
      <c r="CR20" s="410">
        <v>1587</v>
      </c>
      <c r="CS20" s="410">
        <v>1560</v>
      </c>
      <c r="CT20" s="410">
        <v>1684</v>
      </c>
      <c r="CU20" s="35" t="s">
        <v>259</v>
      </c>
      <c r="CV20" s="885">
        <f t="shared" si="17"/>
        <v>2740.7147500000001</v>
      </c>
      <c r="CW20" s="410">
        <v>249.53196</v>
      </c>
      <c r="CX20" s="410">
        <v>215.49657000000002</v>
      </c>
      <c r="CY20" s="410">
        <v>217.95017999999999</v>
      </c>
      <c r="CZ20" s="410">
        <v>222.06896</v>
      </c>
      <c r="DA20" s="410">
        <v>219.88817999999998</v>
      </c>
      <c r="DB20" s="410">
        <v>225.90418</v>
      </c>
      <c r="DC20" s="410">
        <v>226.30962</v>
      </c>
      <c r="DD20" s="410">
        <v>230.02184</v>
      </c>
      <c r="DE20" s="410">
        <v>227.97962000000001</v>
      </c>
      <c r="DF20" s="410">
        <v>234.43279000000001</v>
      </c>
      <c r="DG20" s="410">
        <v>230.83839999999998</v>
      </c>
      <c r="DH20" s="410">
        <v>240.29245</v>
      </c>
      <c r="DI20" s="35" t="s">
        <v>259</v>
      </c>
      <c r="DJ20" s="892">
        <f t="shared" si="11"/>
        <v>148.04271322854211</v>
      </c>
      <c r="DK20" s="409">
        <f t="shared" si="11"/>
        <v>146.61102232667449</v>
      </c>
      <c r="DL20" s="409">
        <f t="shared" si="11"/>
        <v>147.499363449692</v>
      </c>
      <c r="DM20" s="409">
        <f t="shared" si="11"/>
        <v>149.17876796714577</v>
      </c>
      <c r="DN20" s="409">
        <f t="shared" si="11"/>
        <v>149.84410256410257</v>
      </c>
      <c r="DO20" s="409">
        <f t="shared" si="11"/>
        <v>149.99193724420189</v>
      </c>
      <c r="DP20" s="409">
        <f t="shared" si="11"/>
        <v>151.30889484259879</v>
      </c>
      <c r="DQ20" s="409">
        <f t="shared" si="11"/>
        <v>148.98592495062542</v>
      </c>
      <c r="DR20" s="409">
        <f t="shared" si="11"/>
        <v>147.44989743589741</v>
      </c>
      <c r="DS20" s="409">
        <f t="shared" si="11"/>
        <v>148.23122236671003</v>
      </c>
      <c r="DT20" s="409">
        <f t="shared" si="11"/>
        <v>147.72072463768114</v>
      </c>
      <c r="DU20" s="409">
        <f t="shared" si="11"/>
        <v>147.97333333333333</v>
      </c>
      <c r="DV20" s="409">
        <f t="shared" si="11"/>
        <v>142.69147862232779</v>
      </c>
    </row>
    <row r="21" spans="1:126" ht="12.25" customHeight="1">
      <c r="A21" s="35" t="s">
        <v>260</v>
      </c>
      <c r="B21" s="885">
        <f t="shared" si="12"/>
        <v>42160</v>
      </c>
      <c r="C21" s="410">
        <v>4270</v>
      </c>
      <c r="D21" s="410">
        <v>3500</v>
      </c>
      <c r="E21" s="410">
        <v>3350</v>
      </c>
      <c r="F21" s="410">
        <v>2200</v>
      </c>
      <c r="G21" s="410">
        <v>2800</v>
      </c>
      <c r="H21" s="410">
        <v>3250</v>
      </c>
      <c r="I21" s="410">
        <v>3440</v>
      </c>
      <c r="J21" s="410">
        <v>3650</v>
      </c>
      <c r="K21" s="410">
        <v>3890</v>
      </c>
      <c r="L21" s="410">
        <v>3930</v>
      </c>
      <c r="M21" s="410">
        <v>3830</v>
      </c>
      <c r="N21" s="410">
        <v>4050</v>
      </c>
      <c r="O21" s="35" t="s">
        <v>260</v>
      </c>
      <c r="P21" s="886">
        <f t="shared" si="13"/>
        <v>539.40849999999989</v>
      </c>
      <c r="Q21" s="419">
        <v>55.545000000000002</v>
      </c>
      <c r="R21" s="419">
        <v>45.195</v>
      </c>
      <c r="S21" s="419">
        <v>43.1</v>
      </c>
      <c r="T21" s="419">
        <v>28.691499999999998</v>
      </c>
      <c r="U21" s="419">
        <v>33.06</v>
      </c>
      <c r="V21" s="419">
        <v>41.33</v>
      </c>
      <c r="W21" s="419">
        <v>43.58</v>
      </c>
      <c r="X21" s="419">
        <v>46.911999999999999</v>
      </c>
      <c r="Y21" s="419">
        <v>50.385999999999996</v>
      </c>
      <c r="Z21" s="419">
        <v>51.575000000000003</v>
      </c>
      <c r="AA21" s="419">
        <v>49.233999999999995</v>
      </c>
      <c r="AB21" s="419">
        <v>50.8</v>
      </c>
      <c r="AC21" s="35" t="s">
        <v>260</v>
      </c>
      <c r="AD21" s="887">
        <f t="shared" si="9"/>
        <v>12.794319259962046</v>
      </c>
      <c r="AE21" s="412">
        <f t="shared" si="9"/>
        <v>13.008196721311476</v>
      </c>
      <c r="AF21" s="412">
        <f t="shared" si="9"/>
        <v>12.912857142857142</v>
      </c>
      <c r="AG21" s="412">
        <f t="shared" si="9"/>
        <v>12.865671641791046</v>
      </c>
      <c r="AH21" s="412">
        <f t="shared" si="9"/>
        <v>13.041590909090909</v>
      </c>
      <c r="AI21" s="412">
        <f t="shared" si="9"/>
        <v>11.807142857142859</v>
      </c>
      <c r="AJ21" s="412">
        <f t="shared" si="9"/>
        <v>12.716923076923077</v>
      </c>
      <c r="AK21" s="412">
        <f t="shared" si="9"/>
        <v>12.66860465116279</v>
      </c>
      <c r="AL21" s="412">
        <f t="shared" si="9"/>
        <v>12.852602739726027</v>
      </c>
      <c r="AM21" s="412">
        <f t="shared" si="9"/>
        <v>12.952699228791774</v>
      </c>
      <c r="AN21" s="412">
        <f t="shared" si="9"/>
        <v>13.123409669211195</v>
      </c>
      <c r="AO21" s="412">
        <f t="shared" si="9"/>
        <v>12.854830287206266</v>
      </c>
      <c r="AP21" s="412">
        <f t="shared" si="9"/>
        <v>12.543209876543209</v>
      </c>
      <c r="AQ21" s="35" t="s">
        <v>260</v>
      </c>
      <c r="AR21" s="888">
        <f t="shared" si="14"/>
        <v>5198</v>
      </c>
      <c r="AS21" s="417">
        <v>727</v>
      </c>
      <c r="AT21" s="417">
        <v>485</v>
      </c>
      <c r="AU21" s="417">
        <v>386</v>
      </c>
      <c r="AV21" s="417">
        <v>484</v>
      </c>
      <c r="AW21" s="417">
        <v>464</v>
      </c>
      <c r="AX21" s="417">
        <v>433</v>
      </c>
      <c r="AY21" s="417">
        <v>497</v>
      </c>
      <c r="AZ21" s="417">
        <v>524</v>
      </c>
      <c r="BA21" s="417">
        <v>493</v>
      </c>
      <c r="BB21" s="417">
        <v>239</v>
      </c>
      <c r="BC21" s="417">
        <v>201</v>
      </c>
      <c r="BD21" s="417">
        <v>265</v>
      </c>
      <c r="BE21" s="35" t="s">
        <v>260</v>
      </c>
      <c r="BF21" s="885">
        <f t="shared" si="15"/>
        <v>357.12900000000002</v>
      </c>
      <c r="BG21" s="414">
        <v>49.496000000000002</v>
      </c>
      <c r="BH21" s="414">
        <v>34.548000000000002</v>
      </c>
      <c r="BI21" s="414">
        <v>25.814999999999998</v>
      </c>
      <c r="BJ21" s="414">
        <v>32.801000000000002</v>
      </c>
      <c r="BK21" s="414">
        <v>32.279000000000003</v>
      </c>
      <c r="BL21" s="414">
        <v>29.701000000000001</v>
      </c>
      <c r="BM21" s="414">
        <v>36.701000000000001</v>
      </c>
      <c r="BN21" s="414">
        <v>39.003</v>
      </c>
      <c r="BO21" s="414">
        <v>36.932000000000002</v>
      </c>
      <c r="BP21" s="414">
        <v>14.036</v>
      </c>
      <c r="BQ21" s="414">
        <v>11.464</v>
      </c>
      <c r="BR21" s="414">
        <v>14.353</v>
      </c>
      <c r="BS21" s="35" t="s">
        <v>260</v>
      </c>
      <c r="BT21" s="891">
        <f t="shared" si="10"/>
        <v>68.705078876490973</v>
      </c>
      <c r="BU21" s="411">
        <f t="shared" si="10"/>
        <v>68.082530949105916</v>
      </c>
      <c r="BV21" s="411">
        <f t="shared" si="10"/>
        <v>71.232989690721652</v>
      </c>
      <c r="BW21" s="411">
        <f t="shared" si="10"/>
        <v>66.87823834196891</v>
      </c>
      <c r="BX21" s="411">
        <f t="shared" si="10"/>
        <v>67.77066115702479</v>
      </c>
      <c r="BY21" s="411">
        <f t="shared" si="10"/>
        <v>69.566810344827587</v>
      </c>
      <c r="BZ21" s="411">
        <f t="shared" si="10"/>
        <v>68.593533487297918</v>
      </c>
      <c r="CA21" s="411">
        <f t="shared" si="10"/>
        <v>73.845070422535215</v>
      </c>
      <c r="CB21" s="411">
        <f t="shared" si="10"/>
        <v>74.433206106870216</v>
      </c>
      <c r="CC21" s="411">
        <f t="shared" si="10"/>
        <v>74.912778904665316</v>
      </c>
      <c r="CD21" s="411">
        <f t="shared" si="10"/>
        <v>58.728033472803347</v>
      </c>
      <c r="CE21" s="411">
        <f t="shared" si="10"/>
        <v>57.03482587064677</v>
      </c>
      <c r="CF21" s="411">
        <f t="shared" si="10"/>
        <v>54.1622641509434</v>
      </c>
      <c r="CG21" s="35" t="s">
        <v>260</v>
      </c>
      <c r="CH21" s="885">
        <f t="shared" si="16"/>
        <v>7588</v>
      </c>
      <c r="CI21" s="410">
        <v>575</v>
      </c>
      <c r="CJ21" s="410">
        <v>657</v>
      </c>
      <c r="CK21" s="410">
        <v>461</v>
      </c>
      <c r="CL21" s="410">
        <v>697</v>
      </c>
      <c r="CM21" s="410">
        <v>705</v>
      </c>
      <c r="CN21" s="410">
        <v>734</v>
      </c>
      <c r="CO21" s="410">
        <v>705</v>
      </c>
      <c r="CP21" s="410">
        <v>688</v>
      </c>
      <c r="CQ21" s="410">
        <v>683</v>
      </c>
      <c r="CR21" s="410">
        <v>503</v>
      </c>
      <c r="CS21" s="410">
        <v>566</v>
      </c>
      <c r="CT21" s="410">
        <v>614</v>
      </c>
      <c r="CU21" s="35" t="s">
        <v>260</v>
      </c>
      <c r="CV21" s="885">
        <f t="shared" si="17"/>
        <v>1629.0740000000001</v>
      </c>
      <c r="CW21" s="410">
        <v>113.089</v>
      </c>
      <c r="CX21" s="410">
        <v>140.27100000000002</v>
      </c>
      <c r="CY21" s="410">
        <v>104.38499999999999</v>
      </c>
      <c r="CZ21" s="410">
        <v>138.42500000000001</v>
      </c>
      <c r="DA21" s="410">
        <v>140.697</v>
      </c>
      <c r="DB21" s="410">
        <v>160.20600000000002</v>
      </c>
      <c r="DC21" s="410">
        <v>144.43299999999999</v>
      </c>
      <c r="DD21" s="410">
        <v>147.03199999999998</v>
      </c>
      <c r="DE21" s="410">
        <v>162.09399999999999</v>
      </c>
      <c r="DF21" s="410">
        <v>105.50200000000001</v>
      </c>
      <c r="DG21" s="410">
        <v>131.92000000000002</v>
      </c>
      <c r="DH21" s="410">
        <v>141.01999999999998</v>
      </c>
      <c r="DI21" s="35" t="s">
        <v>260</v>
      </c>
      <c r="DJ21" s="892">
        <f t="shared" si="11"/>
        <v>214.69082762256195</v>
      </c>
      <c r="DK21" s="409">
        <f t="shared" si="11"/>
        <v>196.67652173913044</v>
      </c>
      <c r="DL21" s="409">
        <f t="shared" si="11"/>
        <v>213.50228310502285</v>
      </c>
      <c r="DM21" s="409">
        <f t="shared" si="11"/>
        <v>226.43167028199565</v>
      </c>
      <c r="DN21" s="409">
        <f t="shared" si="11"/>
        <v>198.60114777618364</v>
      </c>
      <c r="DO21" s="409">
        <f t="shared" si="11"/>
        <v>199.57021276595745</v>
      </c>
      <c r="DP21" s="409">
        <f t="shared" si="11"/>
        <v>218.26430517711174</v>
      </c>
      <c r="DQ21" s="409">
        <f t="shared" si="11"/>
        <v>204.86950354609928</v>
      </c>
      <c r="DR21" s="409">
        <f t="shared" si="11"/>
        <v>213.70930232558135</v>
      </c>
      <c r="DS21" s="409">
        <f t="shared" si="11"/>
        <v>237.3265007320644</v>
      </c>
      <c r="DT21" s="409">
        <f t="shared" si="11"/>
        <v>209.74552683896621</v>
      </c>
      <c r="DU21" s="409">
        <f t="shared" si="11"/>
        <v>233.07420494699647</v>
      </c>
      <c r="DV21" s="409">
        <f t="shared" si="11"/>
        <v>229.67426710097715</v>
      </c>
    </row>
    <row r="22" spans="1:126" ht="12.25" customHeight="1">
      <c r="A22" s="35" t="s">
        <v>261</v>
      </c>
      <c r="B22" s="885">
        <f t="shared" si="12"/>
        <v>6980</v>
      </c>
      <c r="C22" s="410">
        <v>1236</v>
      </c>
      <c r="D22" s="410">
        <v>1226</v>
      </c>
      <c r="E22" s="410">
        <v>1242</v>
      </c>
      <c r="F22" s="410">
        <v>1255</v>
      </c>
      <c r="G22" s="410">
        <v>1292</v>
      </c>
      <c r="H22" s="410">
        <v>100</v>
      </c>
      <c r="I22" s="410">
        <v>85</v>
      </c>
      <c r="J22" s="410">
        <v>98</v>
      </c>
      <c r="K22" s="410">
        <v>108</v>
      </c>
      <c r="L22" s="410">
        <v>110</v>
      </c>
      <c r="M22" s="410">
        <v>118</v>
      </c>
      <c r="N22" s="410">
        <v>110</v>
      </c>
      <c r="O22" s="35" t="s">
        <v>261</v>
      </c>
      <c r="P22" s="886">
        <f t="shared" si="13"/>
        <v>98.21</v>
      </c>
      <c r="Q22" s="419">
        <v>17.63</v>
      </c>
      <c r="R22" s="419">
        <v>16.920000000000002</v>
      </c>
      <c r="S22" s="419">
        <v>16.841999999999999</v>
      </c>
      <c r="T22" s="419">
        <v>17.07</v>
      </c>
      <c r="U22" s="419">
        <v>17.600000000000001</v>
      </c>
      <c r="V22" s="419">
        <v>1.68</v>
      </c>
      <c r="W22" s="419">
        <v>1.4</v>
      </c>
      <c r="X22" s="419">
        <v>1.6280000000000001</v>
      </c>
      <c r="Y22" s="419">
        <v>1.798</v>
      </c>
      <c r="Z22" s="419">
        <v>1.84</v>
      </c>
      <c r="AA22" s="419">
        <v>1.978</v>
      </c>
      <c r="AB22" s="419">
        <v>1.8239999999999998</v>
      </c>
      <c r="AC22" s="35" t="s">
        <v>261</v>
      </c>
      <c r="AD22" s="887">
        <f t="shared" si="9"/>
        <v>14.070200573065902</v>
      </c>
      <c r="AE22" s="412">
        <f t="shared" si="9"/>
        <v>14.263754045307442</v>
      </c>
      <c r="AF22" s="412">
        <f t="shared" si="9"/>
        <v>13.800978792822187</v>
      </c>
      <c r="AG22" s="412">
        <f t="shared" si="9"/>
        <v>13.560386473429951</v>
      </c>
      <c r="AH22" s="412">
        <f t="shared" si="9"/>
        <v>13.601593625498008</v>
      </c>
      <c r="AI22" s="412">
        <f t="shared" si="9"/>
        <v>13.622291021671828</v>
      </c>
      <c r="AJ22" s="412">
        <f t="shared" si="9"/>
        <v>16.8</v>
      </c>
      <c r="AK22" s="412">
        <f t="shared" si="9"/>
        <v>16.470588235294116</v>
      </c>
      <c r="AL22" s="412">
        <f t="shared" si="9"/>
        <v>16.612244897959183</v>
      </c>
      <c r="AM22" s="412">
        <f t="shared" si="9"/>
        <v>16.648148148148149</v>
      </c>
      <c r="AN22" s="412">
        <f t="shared" si="9"/>
        <v>16.72727272727273</v>
      </c>
      <c r="AO22" s="412">
        <f t="shared" si="9"/>
        <v>16.762711864406779</v>
      </c>
      <c r="AP22" s="412">
        <f t="shared" si="9"/>
        <v>16.581818181818178</v>
      </c>
      <c r="AQ22" s="35" t="s">
        <v>261</v>
      </c>
      <c r="AR22" s="888">
        <f t="shared" si="14"/>
        <v>11168</v>
      </c>
      <c r="AS22" s="417">
        <v>1066</v>
      </c>
      <c r="AT22" s="417">
        <v>1318</v>
      </c>
      <c r="AU22" s="417">
        <v>1175</v>
      </c>
      <c r="AV22" s="417">
        <v>1091</v>
      </c>
      <c r="AW22" s="417">
        <v>933</v>
      </c>
      <c r="AX22" s="417">
        <v>821</v>
      </c>
      <c r="AY22" s="417">
        <v>698</v>
      </c>
      <c r="AZ22" s="417">
        <v>718</v>
      </c>
      <c r="BA22" s="417">
        <v>684</v>
      </c>
      <c r="BB22" s="417">
        <v>1130</v>
      </c>
      <c r="BC22" s="417">
        <v>792</v>
      </c>
      <c r="BD22" s="417">
        <v>742</v>
      </c>
      <c r="BE22" s="35" t="s">
        <v>261</v>
      </c>
      <c r="BF22" s="885">
        <f t="shared" si="15"/>
        <v>603.30499999999995</v>
      </c>
      <c r="BG22" s="414">
        <v>55.349999999999994</v>
      </c>
      <c r="BH22" s="414">
        <v>66.949999999999989</v>
      </c>
      <c r="BI22" s="414">
        <v>59.790000000000006</v>
      </c>
      <c r="BJ22" s="414">
        <v>55.835000000000001</v>
      </c>
      <c r="BK22" s="414">
        <v>48.605000000000004</v>
      </c>
      <c r="BL22" s="414">
        <v>43.495000000000005</v>
      </c>
      <c r="BM22" s="414">
        <v>36.963000000000001</v>
      </c>
      <c r="BN22" s="414">
        <v>39.519999999999996</v>
      </c>
      <c r="BO22" s="414">
        <v>39.498000000000005</v>
      </c>
      <c r="BP22" s="414">
        <v>69.48</v>
      </c>
      <c r="BQ22" s="414">
        <v>46.084000000000003</v>
      </c>
      <c r="BR22" s="414">
        <v>41.734999999999999</v>
      </c>
      <c r="BS22" s="35" t="s">
        <v>261</v>
      </c>
      <c r="BT22" s="891">
        <f t="shared" si="10"/>
        <v>54.020863180515761</v>
      </c>
      <c r="BU22" s="411">
        <f t="shared" si="10"/>
        <v>51.92307692307692</v>
      </c>
      <c r="BV22" s="411">
        <f t="shared" si="10"/>
        <v>50.796661608497715</v>
      </c>
      <c r="BW22" s="411">
        <f t="shared" si="10"/>
        <v>50.885106382978734</v>
      </c>
      <c r="BX22" s="411">
        <f t="shared" si="10"/>
        <v>51.177818515123739</v>
      </c>
      <c r="BY22" s="411">
        <f t="shared" si="10"/>
        <v>52.09539121114684</v>
      </c>
      <c r="BZ22" s="411">
        <f t="shared" si="10"/>
        <v>52.978075517661395</v>
      </c>
      <c r="CA22" s="411">
        <f t="shared" si="10"/>
        <v>52.955587392550143</v>
      </c>
      <c r="CB22" s="411">
        <f t="shared" si="10"/>
        <v>55.041782729805007</v>
      </c>
      <c r="CC22" s="411">
        <f t="shared" si="10"/>
        <v>57.745614035087726</v>
      </c>
      <c r="CD22" s="411">
        <f t="shared" si="10"/>
        <v>61.486725663716818</v>
      </c>
      <c r="CE22" s="411">
        <f t="shared" si="10"/>
        <v>58.186868686868692</v>
      </c>
      <c r="CF22" s="411">
        <f t="shared" si="10"/>
        <v>56.246630727762799</v>
      </c>
      <c r="CG22" s="35" t="s">
        <v>261</v>
      </c>
      <c r="CH22" s="885">
        <f t="shared" si="16"/>
        <v>11144</v>
      </c>
      <c r="CI22" s="410">
        <v>743</v>
      </c>
      <c r="CJ22" s="410">
        <v>682</v>
      </c>
      <c r="CK22" s="410">
        <v>931</v>
      </c>
      <c r="CL22" s="410">
        <v>852</v>
      </c>
      <c r="CM22" s="410">
        <v>716</v>
      </c>
      <c r="CN22" s="410">
        <v>1046</v>
      </c>
      <c r="CO22" s="410">
        <v>944</v>
      </c>
      <c r="CP22" s="410">
        <v>717</v>
      </c>
      <c r="CQ22" s="410">
        <v>1024</v>
      </c>
      <c r="CR22" s="410">
        <v>1514</v>
      </c>
      <c r="CS22" s="410">
        <v>1188</v>
      </c>
      <c r="CT22" s="410">
        <v>787</v>
      </c>
      <c r="CU22" s="35" t="s">
        <v>261</v>
      </c>
      <c r="CV22" s="885">
        <f t="shared" si="17"/>
        <v>1832.9440000000002</v>
      </c>
      <c r="CW22" s="410">
        <v>121.91200000000001</v>
      </c>
      <c r="CX22" s="410">
        <v>111.584</v>
      </c>
      <c r="CY22" s="410">
        <v>146.006</v>
      </c>
      <c r="CZ22" s="410">
        <v>137.95699999999999</v>
      </c>
      <c r="DA22" s="410">
        <v>118.036</v>
      </c>
      <c r="DB22" s="410">
        <v>166.80500000000001</v>
      </c>
      <c r="DC22" s="410">
        <v>153.18799999999999</v>
      </c>
      <c r="DD22" s="410">
        <v>116.411</v>
      </c>
      <c r="DE22" s="410">
        <v>168.845</v>
      </c>
      <c r="DF22" s="410">
        <v>263.67199999999997</v>
      </c>
      <c r="DG22" s="410">
        <v>200.59199999999998</v>
      </c>
      <c r="DH22" s="410">
        <v>127.93600000000001</v>
      </c>
      <c r="DI22" s="35" t="s">
        <v>261</v>
      </c>
      <c r="DJ22" s="892">
        <f t="shared" si="11"/>
        <v>164.47810480976312</v>
      </c>
      <c r="DK22" s="409">
        <f t="shared" si="11"/>
        <v>164.08075370121131</v>
      </c>
      <c r="DL22" s="409">
        <f t="shared" si="11"/>
        <v>163.61290322580646</v>
      </c>
      <c r="DM22" s="409">
        <f t="shared" si="11"/>
        <v>156.82706766917292</v>
      </c>
      <c r="DN22" s="409">
        <f t="shared" si="11"/>
        <v>161.92136150234739</v>
      </c>
      <c r="DO22" s="409">
        <f t="shared" si="11"/>
        <v>164.85474860335194</v>
      </c>
      <c r="DP22" s="409">
        <f t="shared" si="11"/>
        <v>159.46940726577438</v>
      </c>
      <c r="DQ22" s="409">
        <f t="shared" si="11"/>
        <v>162.27542372881354</v>
      </c>
      <c r="DR22" s="409">
        <f t="shared" si="11"/>
        <v>162.3584379358438</v>
      </c>
      <c r="DS22" s="409">
        <f t="shared" si="11"/>
        <v>164.8876953125</v>
      </c>
      <c r="DT22" s="409">
        <f t="shared" si="11"/>
        <v>174.15587846763538</v>
      </c>
      <c r="DU22" s="409">
        <f t="shared" si="11"/>
        <v>168.84848484848484</v>
      </c>
      <c r="DV22" s="409">
        <f t="shared" si="11"/>
        <v>162.56162642947905</v>
      </c>
    </row>
    <row r="23" spans="1:126" ht="12.25" customHeight="1">
      <c r="A23" s="35" t="s">
        <v>262</v>
      </c>
      <c r="B23" s="885">
        <f t="shared" si="12"/>
        <v>5729</v>
      </c>
      <c r="C23" s="410">
        <v>790</v>
      </c>
      <c r="D23" s="410">
        <v>675</v>
      </c>
      <c r="E23" s="410">
        <v>705</v>
      </c>
      <c r="F23" s="410">
        <v>615</v>
      </c>
      <c r="G23" s="410">
        <v>405</v>
      </c>
      <c r="H23" s="410">
        <v>340</v>
      </c>
      <c r="I23" s="410">
        <v>273</v>
      </c>
      <c r="J23" s="410">
        <v>285</v>
      </c>
      <c r="K23" s="410">
        <v>331</v>
      </c>
      <c r="L23" s="410">
        <v>422</v>
      </c>
      <c r="M23" s="410">
        <v>438</v>
      </c>
      <c r="N23" s="410">
        <v>450</v>
      </c>
      <c r="O23" s="35" t="s">
        <v>262</v>
      </c>
      <c r="P23" s="886">
        <f t="shared" si="13"/>
        <v>77.272350000000003</v>
      </c>
      <c r="Q23" s="419">
        <v>10.678000000000001</v>
      </c>
      <c r="R23" s="419">
        <v>9.2475000000000005</v>
      </c>
      <c r="S23" s="419">
        <v>9.6769999999999996</v>
      </c>
      <c r="T23" s="419">
        <v>8.1392500000000005</v>
      </c>
      <c r="U23" s="419">
        <v>5.6114999999999995</v>
      </c>
      <c r="V23" s="419">
        <v>4.6335999999999995</v>
      </c>
      <c r="W23" s="419">
        <v>3.5700000000000003</v>
      </c>
      <c r="X23" s="419">
        <v>3.7814999999999999</v>
      </c>
      <c r="Y23" s="419">
        <v>4.3529999999999998</v>
      </c>
      <c r="Z23" s="419">
        <v>5.6223999999999998</v>
      </c>
      <c r="AA23" s="419">
        <v>5.964599999999999</v>
      </c>
      <c r="AB23" s="419">
        <v>5.9939999999999998</v>
      </c>
      <c r="AC23" s="35" t="s">
        <v>262</v>
      </c>
      <c r="AD23" s="887">
        <f t="shared" si="9"/>
        <v>13.487929830685985</v>
      </c>
      <c r="AE23" s="412">
        <f t="shared" si="9"/>
        <v>13.516455696202533</v>
      </c>
      <c r="AF23" s="412">
        <f t="shared" si="9"/>
        <v>13.700000000000001</v>
      </c>
      <c r="AG23" s="412">
        <f t="shared" si="9"/>
        <v>13.726241134751772</v>
      </c>
      <c r="AH23" s="412">
        <f t="shared" si="9"/>
        <v>13.234552845528457</v>
      </c>
      <c r="AI23" s="412">
        <f t="shared" si="9"/>
        <v>13.855555555555554</v>
      </c>
      <c r="AJ23" s="412">
        <f t="shared" si="9"/>
        <v>13.628235294117646</v>
      </c>
      <c r="AK23" s="412">
        <f t="shared" si="9"/>
        <v>13.076923076923078</v>
      </c>
      <c r="AL23" s="412">
        <f t="shared" si="9"/>
        <v>13.268421052631579</v>
      </c>
      <c r="AM23" s="412">
        <f t="shared" si="9"/>
        <v>13.151057401812688</v>
      </c>
      <c r="AN23" s="412">
        <f t="shared" si="9"/>
        <v>13.323222748815166</v>
      </c>
      <c r="AO23" s="412">
        <f t="shared" si="9"/>
        <v>13.61780821917808</v>
      </c>
      <c r="AP23" s="412">
        <f t="shared" si="9"/>
        <v>13.32</v>
      </c>
      <c r="AQ23" s="35" t="s">
        <v>262</v>
      </c>
      <c r="AR23" s="888">
        <f t="shared" si="14"/>
        <v>1936</v>
      </c>
      <c r="AS23" s="417">
        <v>285</v>
      </c>
      <c r="AT23" s="417">
        <v>280</v>
      </c>
      <c r="AU23" s="417">
        <v>205</v>
      </c>
      <c r="AV23" s="417">
        <v>200</v>
      </c>
      <c r="AW23" s="417">
        <v>155</v>
      </c>
      <c r="AX23" s="417">
        <v>152</v>
      </c>
      <c r="AY23" s="417">
        <v>107</v>
      </c>
      <c r="AZ23" s="417">
        <v>80</v>
      </c>
      <c r="BA23" s="417">
        <v>89</v>
      </c>
      <c r="BB23" s="417">
        <v>88</v>
      </c>
      <c r="BC23" s="417">
        <v>112</v>
      </c>
      <c r="BD23" s="417">
        <v>183</v>
      </c>
      <c r="BE23" s="35" t="s">
        <v>262</v>
      </c>
      <c r="BF23" s="885">
        <f t="shared" si="15"/>
        <v>102.75064999999999</v>
      </c>
      <c r="BG23" s="414">
        <v>14.683</v>
      </c>
      <c r="BH23" s="414">
        <v>15.004000000000001</v>
      </c>
      <c r="BI23" s="414">
        <v>10.78725</v>
      </c>
      <c r="BJ23" s="414">
        <v>10.608000000000001</v>
      </c>
      <c r="BK23" s="414">
        <v>8.2725000000000009</v>
      </c>
      <c r="BL23" s="414">
        <v>8.0969999999999995</v>
      </c>
      <c r="BM23" s="414">
        <v>5.6340000000000003</v>
      </c>
      <c r="BN23" s="414">
        <v>4.2705000000000002</v>
      </c>
      <c r="BO23" s="414">
        <v>4.7669999999999995</v>
      </c>
      <c r="BP23" s="414">
        <v>4.6400000000000006</v>
      </c>
      <c r="BQ23" s="414">
        <v>6.0076000000000001</v>
      </c>
      <c r="BR23" s="414">
        <v>9.9798000000000009</v>
      </c>
      <c r="BS23" s="35" t="s">
        <v>262</v>
      </c>
      <c r="BT23" s="891">
        <f t="shared" si="10"/>
        <v>53.073682851239667</v>
      </c>
      <c r="BU23" s="411">
        <f t="shared" si="10"/>
        <v>51.519298245614031</v>
      </c>
      <c r="BV23" s="411">
        <f t="shared" si="10"/>
        <v>53.585714285714289</v>
      </c>
      <c r="BW23" s="411">
        <f t="shared" si="10"/>
        <v>52.620731707317077</v>
      </c>
      <c r="BX23" s="411">
        <f t="shared" si="10"/>
        <v>53.040000000000006</v>
      </c>
      <c r="BY23" s="411">
        <f t="shared" si="10"/>
        <v>53.370967741935488</v>
      </c>
      <c r="BZ23" s="411">
        <f t="shared" si="10"/>
        <v>53.26973684210526</v>
      </c>
      <c r="CA23" s="411">
        <f t="shared" si="10"/>
        <v>52.654205607476641</v>
      </c>
      <c r="CB23" s="411">
        <f t="shared" si="10"/>
        <v>53.381250000000009</v>
      </c>
      <c r="CC23" s="411">
        <f t="shared" si="10"/>
        <v>53.561797752808985</v>
      </c>
      <c r="CD23" s="411">
        <f t="shared" si="10"/>
        <v>52.727272727272734</v>
      </c>
      <c r="CE23" s="411">
        <f t="shared" si="10"/>
        <v>53.639285714285712</v>
      </c>
      <c r="CF23" s="411">
        <f t="shared" si="10"/>
        <v>54.534426229508199</v>
      </c>
      <c r="CG23" s="35" t="s">
        <v>262</v>
      </c>
      <c r="CH23" s="885">
        <f t="shared" si="16"/>
        <v>955</v>
      </c>
      <c r="CI23" s="410">
        <v>155</v>
      </c>
      <c r="CJ23" s="410">
        <v>130</v>
      </c>
      <c r="CK23" s="410">
        <v>133</v>
      </c>
      <c r="CL23" s="410">
        <v>118</v>
      </c>
      <c r="CM23" s="410">
        <v>75</v>
      </c>
      <c r="CN23" s="410">
        <v>65</v>
      </c>
      <c r="CO23" s="410">
        <v>51</v>
      </c>
      <c r="CP23" s="410">
        <v>47</v>
      </c>
      <c r="CQ23" s="410">
        <v>40</v>
      </c>
      <c r="CR23" s="410">
        <v>44</v>
      </c>
      <c r="CS23" s="410">
        <v>45</v>
      </c>
      <c r="CT23" s="410">
        <v>52</v>
      </c>
      <c r="CU23" s="35" t="s">
        <v>262</v>
      </c>
      <c r="CV23" s="885">
        <f t="shared" si="17"/>
        <v>125.29739000000001</v>
      </c>
      <c r="CW23" s="410">
        <v>20.0505</v>
      </c>
      <c r="CX23" s="410">
        <v>17.210249999999998</v>
      </c>
      <c r="CY23" s="410">
        <v>17.286250000000003</v>
      </c>
      <c r="CZ23" s="410">
        <v>15.483000000000001</v>
      </c>
      <c r="DA23" s="410">
        <v>9.8516999999999992</v>
      </c>
      <c r="DB23" s="410">
        <v>8.5690000000000008</v>
      </c>
      <c r="DC23" s="410">
        <v>6.6944000000000008</v>
      </c>
      <c r="DD23" s="410">
        <v>6.2025000000000006</v>
      </c>
      <c r="DE23" s="410">
        <v>5.2840000000000007</v>
      </c>
      <c r="DF23" s="410">
        <v>5.8081999999999994</v>
      </c>
      <c r="DG23" s="410">
        <v>5.9737500000000008</v>
      </c>
      <c r="DH23" s="410">
        <v>6.8838400000000002</v>
      </c>
      <c r="DI23" s="35" t="s">
        <v>262</v>
      </c>
      <c r="DJ23" s="892">
        <f t="shared" si="11"/>
        <v>131.20145549738223</v>
      </c>
      <c r="DK23" s="409">
        <f t="shared" si="11"/>
        <v>129.35806451612902</v>
      </c>
      <c r="DL23" s="409">
        <f t="shared" si="11"/>
        <v>132.38653846153844</v>
      </c>
      <c r="DM23" s="409">
        <f t="shared" si="11"/>
        <v>129.97180451127821</v>
      </c>
      <c r="DN23" s="409">
        <f t="shared" si="11"/>
        <v>131.21186440677968</v>
      </c>
      <c r="DO23" s="409">
        <f t="shared" si="11"/>
        <v>131.35599999999999</v>
      </c>
      <c r="DP23" s="409">
        <f t="shared" si="11"/>
        <v>131.83076923076925</v>
      </c>
      <c r="DQ23" s="409">
        <f t="shared" si="11"/>
        <v>131.26274509803923</v>
      </c>
      <c r="DR23" s="409">
        <f t="shared" si="11"/>
        <v>131.968085106383</v>
      </c>
      <c r="DS23" s="409">
        <f t="shared" si="11"/>
        <v>132.10000000000002</v>
      </c>
      <c r="DT23" s="409">
        <f t="shared" si="11"/>
        <v>132.00454545454542</v>
      </c>
      <c r="DU23" s="409">
        <f t="shared" si="11"/>
        <v>132.75</v>
      </c>
      <c r="DV23" s="409">
        <f t="shared" si="11"/>
        <v>132.38153846153847</v>
      </c>
    </row>
    <row r="24" spans="1:126" ht="12.25" customHeight="1">
      <c r="A24" s="35" t="s">
        <v>263</v>
      </c>
      <c r="B24" s="885">
        <f t="shared" si="12"/>
        <v>65195</v>
      </c>
      <c r="C24" s="410">
        <v>5334</v>
      </c>
      <c r="D24" s="410">
        <v>4731</v>
      </c>
      <c r="E24" s="410">
        <v>4979</v>
      </c>
      <c r="F24" s="410">
        <v>4709</v>
      </c>
      <c r="G24" s="410">
        <v>5416</v>
      </c>
      <c r="H24" s="410">
        <v>5560</v>
      </c>
      <c r="I24" s="410">
        <v>5854</v>
      </c>
      <c r="J24" s="410">
        <v>5682</v>
      </c>
      <c r="K24" s="410">
        <v>5593</v>
      </c>
      <c r="L24" s="410">
        <v>5609</v>
      </c>
      <c r="M24" s="410">
        <v>5681</v>
      </c>
      <c r="N24" s="410">
        <v>6047</v>
      </c>
      <c r="O24" s="35" t="s">
        <v>263</v>
      </c>
      <c r="P24" s="886">
        <f t="shared" si="13"/>
        <v>993.10300000000007</v>
      </c>
      <c r="Q24" s="419">
        <v>85.42</v>
      </c>
      <c r="R24" s="419">
        <v>75.89</v>
      </c>
      <c r="S24" s="419">
        <v>80.09</v>
      </c>
      <c r="T24" s="419">
        <v>74.989999999999995</v>
      </c>
      <c r="U24" s="419">
        <v>84.13</v>
      </c>
      <c r="V24" s="419">
        <v>86.06</v>
      </c>
      <c r="W24" s="419">
        <v>90.98</v>
      </c>
      <c r="X24" s="419">
        <v>83.820000000000007</v>
      </c>
      <c r="Y24" s="419">
        <v>80.36</v>
      </c>
      <c r="Z24" s="419">
        <v>80.439000000000007</v>
      </c>
      <c r="AA24" s="419">
        <v>81.550000000000011</v>
      </c>
      <c r="AB24" s="419">
        <v>89.374000000000009</v>
      </c>
      <c r="AC24" s="35" t="s">
        <v>263</v>
      </c>
      <c r="AD24" s="887">
        <f t="shared" si="9"/>
        <v>15.232809264514151</v>
      </c>
      <c r="AE24" s="412">
        <f t="shared" si="9"/>
        <v>16.014248218972629</v>
      </c>
      <c r="AF24" s="412">
        <f t="shared" si="9"/>
        <v>16.041006129782286</v>
      </c>
      <c r="AG24" s="412">
        <f t="shared" si="9"/>
        <v>16.085559349266919</v>
      </c>
      <c r="AH24" s="412">
        <f t="shared" si="9"/>
        <v>15.924824803567637</v>
      </c>
      <c r="AI24" s="412">
        <f t="shared" si="9"/>
        <v>15.533604135893649</v>
      </c>
      <c r="AJ24" s="412">
        <f t="shared" si="9"/>
        <v>15.478417266187051</v>
      </c>
      <c r="AK24" s="412">
        <f t="shared" si="9"/>
        <v>15.541510078578751</v>
      </c>
      <c r="AL24" s="412">
        <f t="shared" si="9"/>
        <v>14.751847940865893</v>
      </c>
      <c r="AM24" s="412">
        <f t="shared" si="9"/>
        <v>14.367959949937422</v>
      </c>
      <c r="AN24" s="412">
        <f t="shared" si="9"/>
        <v>14.34105901230166</v>
      </c>
      <c r="AO24" s="412">
        <f t="shared" si="9"/>
        <v>14.354867100862528</v>
      </c>
      <c r="AP24" s="412">
        <f t="shared" si="9"/>
        <v>14.779890854969409</v>
      </c>
      <c r="AQ24" s="35" t="s">
        <v>263</v>
      </c>
      <c r="AR24" s="888">
        <f t="shared" si="14"/>
        <v>388179</v>
      </c>
      <c r="AS24" s="417">
        <v>27528</v>
      </c>
      <c r="AT24" s="417">
        <v>27653</v>
      </c>
      <c r="AU24" s="417">
        <v>29039</v>
      </c>
      <c r="AV24" s="417">
        <v>30184</v>
      </c>
      <c r="AW24" s="417">
        <v>32894</v>
      </c>
      <c r="AX24" s="417">
        <v>29555</v>
      </c>
      <c r="AY24" s="417">
        <v>31812</v>
      </c>
      <c r="AZ24" s="417">
        <v>33867</v>
      </c>
      <c r="BA24" s="417">
        <v>33103</v>
      </c>
      <c r="BB24" s="417">
        <v>33684</v>
      </c>
      <c r="BC24" s="417">
        <v>31171</v>
      </c>
      <c r="BD24" s="417">
        <v>47689</v>
      </c>
      <c r="BE24" s="35" t="s">
        <v>263</v>
      </c>
      <c r="BF24" s="885">
        <f t="shared" si="15"/>
        <v>26015.879000000001</v>
      </c>
      <c r="BG24" s="414">
        <v>1846.4760000000001</v>
      </c>
      <c r="BH24" s="414">
        <v>1902.8200000000002</v>
      </c>
      <c r="BI24" s="414">
        <v>1959.0900000000001</v>
      </c>
      <c r="BJ24" s="414">
        <v>2020.6499999999999</v>
      </c>
      <c r="BK24" s="414">
        <v>2196.4299999999998</v>
      </c>
      <c r="BL24" s="414">
        <v>2001.61</v>
      </c>
      <c r="BM24" s="414">
        <v>1968.77</v>
      </c>
      <c r="BN24" s="414">
        <v>2248.5100000000002</v>
      </c>
      <c r="BO24" s="414">
        <v>2271.5029999999997</v>
      </c>
      <c r="BP24" s="414">
        <v>2286.73</v>
      </c>
      <c r="BQ24" s="414">
        <v>2097.5</v>
      </c>
      <c r="BR24" s="414">
        <v>3215.79</v>
      </c>
      <c r="BS24" s="35" t="s">
        <v>263</v>
      </c>
      <c r="BT24" s="891">
        <f t="shared" si="10"/>
        <v>67.020315369971073</v>
      </c>
      <c r="BU24" s="411">
        <f t="shared" si="10"/>
        <v>67.076285963382745</v>
      </c>
      <c r="BV24" s="411">
        <f t="shared" si="10"/>
        <v>68.810617292879627</v>
      </c>
      <c r="BW24" s="411">
        <f t="shared" si="10"/>
        <v>67.464100003443647</v>
      </c>
      <c r="BX24" s="411">
        <f t="shared" si="10"/>
        <v>66.944407633183147</v>
      </c>
      <c r="BY24" s="411">
        <f t="shared" si="10"/>
        <v>66.772967714476806</v>
      </c>
      <c r="BZ24" s="411">
        <f t="shared" si="10"/>
        <v>67.724919641346631</v>
      </c>
      <c r="CA24" s="411">
        <f t="shared" si="10"/>
        <v>61.887652458191873</v>
      </c>
      <c r="CB24" s="411">
        <f t="shared" si="10"/>
        <v>66.392358342929697</v>
      </c>
      <c r="CC24" s="411">
        <f t="shared" si="10"/>
        <v>68.619249010663665</v>
      </c>
      <c r="CD24" s="411">
        <f t="shared" si="10"/>
        <v>67.887721173257333</v>
      </c>
      <c r="CE24" s="411">
        <f t="shared" si="10"/>
        <v>67.290109396554485</v>
      </c>
      <c r="CF24" s="411">
        <f t="shared" si="10"/>
        <v>67.432531611063339</v>
      </c>
      <c r="CG24" s="35" t="s">
        <v>263</v>
      </c>
      <c r="CH24" s="885">
        <f t="shared" si="16"/>
        <v>112774</v>
      </c>
      <c r="CI24" s="410">
        <v>8977</v>
      </c>
      <c r="CJ24" s="410">
        <v>8071</v>
      </c>
      <c r="CK24" s="410">
        <v>9107</v>
      </c>
      <c r="CL24" s="410">
        <v>9800</v>
      </c>
      <c r="CM24" s="410">
        <v>9149</v>
      </c>
      <c r="CN24" s="410">
        <v>9111</v>
      </c>
      <c r="CO24" s="410">
        <v>9663</v>
      </c>
      <c r="CP24" s="410">
        <v>9885</v>
      </c>
      <c r="CQ24" s="410">
        <v>9604</v>
      </c>
      <c r="CR24" s="410">
        <v>9731</v>
      </c>
      <c r="CS24" s="410">
        <v>9383</v>
      </c>
      <c r="CT24" s="410">
        <v>10293</v>
      </c>
      <c r="CU24" s="35" t="s">
        <v>263</v>
      </c>
      <c r="CV24" s="885">
        <f t="shared" si="17"/>
        <v>20682.785000000003</v>
      </c>
      <c r="CW24" s="410">
        <v>1664.48</v>
      </c>
      <c r="CX24" s="410">
        <v>1476.6599999999999</v>
      </c>
      <c r="CY24" s="410">
        <v>1673.6100000000001</v>
      </c>
      <c r="CZ24" s="410">
        <v>1796.9</v>
      </c>
      <c r="DA24" s="410">
        <v>1678.0300000000002</v>
      </c>
      <c r="DB24" s="410">
        <v>1666.03</v>
      </c>
      <c r="DC24" s="410">
        <v>1764.06</v>
      </c>
      <c r="DD24" s="410">
        <v>1811.42</v>
      </c>
      <c r="DE24" s="410">
        <v>1768.8899999999999</v>
      </c>
      <c r="DF24" s="410">
        <v>1787</v>
      </c>
      <c r="DG24" s="410">
        <v>1715.6790000000001</v>
      </c>
      <c r="DH24" s="410">
        <v>1880.0259999999998</v>
      </c>
      <c r="DI24" s="35" t="s">
        <v>263</v>
      </c>
      <c r="DJ24" s="892">
        <f t="shared" si="11"/>
        <v>183.40029616755638</v>
      </c>
      <c r="DK24" s="409">
        <f t="shared" si="11"/>
        <v>185.41606327280829</v>
      </c>
      <c r="DL24" s="409">
        <f t="shared" si="11"/>
        <v>182.95874117209763</v>
      </c>
      <c r="DM24" s="409">
        <f t="shared" si="11"/>
        <v>183.77182387174702</v>
      </c>
      <c r="DN24" s="409">
        <f t="shared" si="11"/>
        <v>183.35714285714286</v>
      </c>
      <c r="DO24" s="409">
        <f t="shared" si="11"/>
        <v>183.41130178161549</v>
      </c>
      <c r="DP24" s="409">
        <f t="shared" si="11"/>
        <v>182.85918120952692</v>
      </c>
      <c r="DQ24" s="409">
        <f t="shared" si="11"/>
        <v>182.55821173548586</v>
      </c>
      <c r="DR24" s="409">
        <f t="shared" si="11"/>
        <v>183.24936772888213</v>
      </c>
      <c r="DS24" s="409">
        <f t="shared" si="11"/>
        <v>184.18263223656808</v>
      </c>
      <c r="DT24" s="409">
        <f t="shared" si="11"/>
        <v>183.63991367793651</v>
      </c>
      <c r="DU24" s="409">
        <f t="shared" si="11"/>
        <v>182.84972823190878</v>
      </c>
      <c r="DV24" s="409">
        <f t="shared" si="11"/>
        <v>182.65092781501991</v>
      </c>
    </row>
    <row r="25" spans="1:126" ht="12.25" customHeight="1">
      <c r="A25" s="35" t="s">
        <v>264</v>
      </c>
      <c r="B25" s="885">
        <f t="shared" si="12"/>
        <v>668</v>
      </c>
      <c r="C25" s="410">
        <v>48</v>
      </c>
      <c r="D25" s="410">
        <v>62</v>
      </c>
      <c r="E25" s="410">
        <v>61</v>
      </c>
      <c r="F25" s="410">
        <v>68</v>
      </c>
      <c r="G25" s="410">
        <v>65</v>
      </c>
      <c r="H25" s="410">
        <v>57</v>
      </c>
      <c r="I25" s="410">
        <v>64</v>
      </c>
      <c r="J25" s="410">
        <v>50</v>
      </c>
      <c r="K25" s="410">
        <v>45</v>
      </c>
      <c r="L25" s="410">
        <v>33</v>
      </c>
      <c r="M25" s="410">
        <v>45</v>
      </c>
      <c r="N25" s="410">
        <v>70</v>
      </c>
      <c r="O25" s="35" t="s">
        <v>264</v>
      </c>
      <c r="P25" s="886">
        <f t="shared" si="13"/>
        <v>13.358000000000002</v>
      </c>
      <c r="Q25" s="419">
        <v>1.0169999999999999</v>
      </c>
      <c r="R25" s="419">
        <v>1.2450000000000001</v>
      </c>
      <c r="S25" s="419">
        <v>1.252</v>
      </c>
      <c r="T25" s="419">
        <v>1.3560000000000001</v>
      </c>
      <c r="U25" s="419">
        <v>1.3340000000000001</v>
      </c>
      <c r="V25" s="419">
        <v>0.99199999999999999</v>
      </c>
      <c r="W25" s="419">
        <v>1.1560000000000001</v>
      </c>
      <c r="X25" s="419">
        <v>1.002</v>
      </c>
      <c r="Y25" s="419">
        <v>1.028</v>
      </c>
      <c r="Z25" s="419">
        <v>0.71100000000000008</v>
      </c>
      <c r="AA25" s="419">
        <v>0.86499999999999999</v>
      </c>
      <c r="AB25" s="419">
        <v>1.4</v>
      </c>
      <c r="AC25" s="35" t="s">
        <v>264</v>
      </c>
      <c r="AD25" s="887">
        <f t="shared" si="9"/>
        <v>19.997005988023957</v>
      </c>
      <c r="AE25" s="412">
        <f t="shared" si="9"/>
        <v>21.187499999999996</v>
      </c>
      <c r="AF25" s="412">
        <f t="shared" si="9"/>
        <v>20.080645161290327</v>
      </c>
      <c r="AG25" s="412">
        <f t="shared" si="9"/>
        <v>20.524590163934427</v>
      </c>
      <c r="AH25" s="412">
        <f t="shared" si="9"/>
        <v>19.941176470588236</v>
      </c>
      <c r="AI25" s="412">
        <f t="shared" si="9"/>
        <v>20.523076923076925</v>
      </c>
      <c r="AJ25" s="412">
        <f t="shared" si="9"/>
        <v>17.403508771929825</v>
      </c>
      <c r="AK25" s="412">
        <f t="shared" si="9"/>
        <v>18.062500000000004</v>
      </c>
      <c r="AL25" s="412">
        <f t="shared" si="9"/>
        <v>20.04</v>
      </c>
      <c r="AM25" s="412">
        <f t="shared" si="9"/>
        <v>22.844444444444445</v>
      </c>
      <c r="AN25" s="412">
        <f t="shared" si="9"/>
        <v>21.545454545454547</v>
      </c>
      <c r="AO25" s="412">
        <f t="shared" si="9"/>
        <v>19.222222222222221</v>
      </c>
      <c r="AP25" s="412">
        <f t="shared" si="9"/>
        <v>20</v>
      </c>
      <c r="AQ25" s="35" t="s">
        <v>264</v>
      </c>
      <c r="AR25" s="888">
        <f t="shared" si="14"/>
        <v>26716</v>
      </c>
      <c r="AS25" s="417">
        <v>1554</v>
      </c>
      <c r="AT25" s="417">
        <v>1767</v>
      </c>
      <c r="AU25" s="417">
        <v>2085</v>
      </c>
      <c r="AV25" s="417">
        <v>2100</v>
      </c>
      <c r="AW25" s="417">
        <v>2322</v>
      </c>
      <c r="AX25" s="417">
        <v>2021</v>
      </c>
      <c r="AY25" s="417">
        <v>2135</v>
      </c>
      <c r="AZ25" s="417">
        <v>2490</v>
      </c>
      <c r="BA25" s="417">
        <v>2247</v>
      </c>
      <c r="BB25" s="417">
        <v>3147</v>
      </c>
      <c r="BC25" s="417">
        <v>2098</v>
      </c>
      <c r="BD25" s="417">
        <v>2750</v>
      </c>
      <c r="BE25" s="35" t="s">
        <v>264</v>
      </c>
      <c r="BF25" s="885">
        <f t="shared" si="15"/>
        <v>1239.502</v>
      </c>
      <c r="BG25" s="414">
        <v>77.406000000000006</v>
      </c>
      <c r="BH25" s="414">
        <v>87.853999999999999</v>
      </c>
      <c r="BI25" s="414">
        <v>96.941999999999993</v>
      </c>
      <c r="BJ25" s="414">
        <v>89.164000000000001</v>
      </c>
      <c r="BK25" s="414">
        <v>133.84800000000001</v>
      </c>
      <c r="BL25" s="414">
        <v>97.01</v>
      </c>
      <c r="BM25" s="414">
        <v>89.808000000000007</v>
      </c>
      <c r="BN25" s="414">
        <v>108.154</v>
      </c>
      <c r="BO25" s="414">
        <v>111.86199999999999</v>
      </c>
      <c r="BP25" s="414">
        <v>121.238</v>
      </c>
      <c r="BQ25" s="414">
        <v>94.36</v>
      </c>
      <c r="BR25" s="414">
        <v>131.85599999999999</v>
      </c>
      <c r="BS25" s="35" t="s">
        <v>264</v>
      </c>
      <c r="BT25" s="891">
        <f t="shared" si="10"/>
        <v>46.395493337325945</v>
      </c>
      <c r="BU25" s="411">
        <f t="shared" si="10"/>
        <v>49.810810810810814</v>
      </c>
      <c r="BV25" s="411">
        <f t="shared" si="10"/>
        <v>49.719298245614041</v>
      </c>
      <c r="BW25" s="411">
        <f t="shared" si="10"/>
        <v>46.494964028776977</v>
      </c>
      <c r="BX25" s="411">
        <f t="shared" si="10"/>
        <v>42.459047619047617</v>
      </c>
      <c r="BY25" s="411">
        <f t="shared" si="10"/>
        <v>57.643410852713181</v>
      </c>
      <c r="BZ25" s="411">
        <f t="shared" si="10"/>
        <v>48.000989609104408</v>
      </c>
      <c r="CA25" s="411">
        <f t="shared" si="10"/>
        <v>42.064637002341918</v>
      </c>
      <c r="CB25" s="411">
        <f t="shared" si="10"/>
        <v>43.435341365461845</v>
      </c>
      <c r="CC25" s="411">
        <f t="shared" si="10"/>
        <v>49.782821539830884</v>
      </c>
      <c r="CD25" s="411">
        <f t="shared" si="10"/>
        <v>38.524944391483956</v>
      </c>
      <c r="CE25" s="411">
        <f t="shared" si="10"/>
        <v>44.976167778836988</v>
      </c>
      <c r="CF25" s="411">
        <f t="shared" si="10"/>
        <v>47.947636363636356</v>
      </c>
      <c r="CG25" s="35" t="s">
        <v>264</v>
      </c>
      <c r="CH25" s="885">
        <f t="shared" si="16"/>
        <v>7992</v>
      </c>
      <c r="CI25" s="410">
        <v>588</v>
      </c>
      <c r="CJ25" s="410">
        <v>566</v>
      </c>
      <c r="CK25" s="410">
        <v>621</v>
      </c>
      <c r="CL25" s="410">
        <v>701</v>
      </c>
      <c r="CM25" s="410">
        <v>661</v>
      </c>
      <c r="CN25" s="410">
        <v>694</v>
      </c>
      <c r="CO25" s="410">
        <v>726</v>
      </c>
      <c r="CP25" s="410">
        <v>703</v>
      </c>
      <c r="CQ25" s="410">
        <v>694</v>
      </c>
      <c r="CR25" s="410">
        <v>670</v>
      </c>
      <c r="CS25" s="410">
        <v>708</v>
      </c>
      <c r="CT25" s="410">
        <v>660</v>
      </c>
      <c r="CU25" s="35" t="s">
        <v>264</v>
      </c>
      <c r="CV25" s="885">
        <f t="shared" si="17"/>
        <v>1890.4949999999999</v>
      </c>
      <c r="CW25" s="410">
        <v>136.55699999999999</v>
      </c>
      <c r="CX25" s="410">
        <v>132.79599999999999</v>
      </c>
      <c r="CY25" s="410">
        <v>146.38</v>
      </c>
      <c r="CZ25" s="410">
        <v>168.066</v>
      </c>
      <c r="DA25" s="410">
        <v>153.03899999999999</v>
      </c>
      <c r="DB25" s="410">
        <v>161.35400000000001</v>
      </c>
      <c r="DC25" s="410">
        <v>171.31100000000001</v>
      </c>
      <c r="DD25" s="410">
        <v>168.34699999999998</v>
      </c>
      <c r="DE25" s="410">
        <v>169.42700000000002</v>
      </c>
      <c r="DF25" s="410">
        <v>158.30199999999999</v>
      </c>
      <c r="DG25" s="410">
        <v>170.39400000000001</v>
      </c>
      <c r="DH25" s="410">
        <v>154.52199999999999</v>
      </c>
      <c r="DI25" s="35" t="s">
        <v>264</v>
      </c>
      <c r="DJ25" s="892">
        <f t="shared" si="11"/>
        <v>236.5484234234234</v>
      </c>
      <c r="DK25" s="409">
        <f t="shared" si="11"/>
        <v>232.23979591836732</v>
      </c>
      <c r="DL25" s="409">
        <f t="shared" si="11"/>
        <v>234.62190812720846</v>
      </c>
      <c r="DM25" s="409">
        <f t="shared" si="11"/>
        <v>235.71658615136874</v>
      </c>
      <c r="DN25" s="409">
        <f t="shared" si="11"/>
        <v>239.75178316690443</v>
      </c>
      <c r="DO25" s="409">
        <f t="shared" si="11"/>
        <v>231.52647503782146</v>
      </c>
      <c r="DP25" s="409">
        <f t="shared" si="11"/>
        <v>232.4985590778098</v>
      </c>
      <c r="DQ25" s="409">
        <f t="shared" si="11"/>
        <v>235.96556473829202</v>
      </c>
      <c r="DR25" s="409">
        <f t="shared" si="11"/>
        <v>239.46941678520622</v>
      </c>
      <c r="DS25" s="409">
        <f t="shared" si="11"/>
        <v>244.13112391930838</v>
      </c>
      <c r="DT25" s="409">
        <f t="shared" si="11"/>
        <v>236.27164179104477</v>
      </c>
      <c r="DU25" s="409">
        <f t="shared" si="11"/>
        <v>240.66949152542375</v>
      </c>
      <c r="DV25" s="409">
        <f t="shared" si="11"/>
        <v>234.1242424242424</v>
      </c>
    </row>
    <row r="26" spans="1:126" ht="12.25" customHeight="1">
      <c r="A26" s="35" t="s">
        <v>265</v>
      </c>
      <c r="B26" s="885">
        <f t="shared" si="12"/>
        <v>353</v>
      </c>
      <c r="C26" s="410">
        <v>40</v>
      </c>
      <c r="D26" s="410">
        <v>22</v>
      </c>
      <c r="E26" s="410">
        <v>33</v>
      </c>
      <c r="F26" s="410">
        <v>29</v>
      </c>
      <c r="G26" s="410">
        <v>15</v>
      </c>
      <c r="H26" s="410">
        <v>7</v>
      </c>
      <c r="I26" s="410">
        <v>23</v>
      </c>
      <c r="J26" s="410">
        <v>12</v>
      </c>
      <c r="K26" s="410">
        <v>27</v>
      </c>
      <c r="L26" s="410">
        <v>49</v>
      </c>
      <c r="M26" s="410">
        <v>46</v>
      </c>
      <c r="N26" s="410">
        <v>50</v>
      </c>
      <c r="O26" s="35" t="s">
        <v>265</v>
      </c>
      <c r="P26" s="886">
        <f t="shared" si="13"/>
        <v>6.4418299999999995</v>
      </c>
      <c r="Q26" s="419">
        <v>0.73</v>
      </c>
      <c r="R26" s="419">
        <v>0.39200000000000002</v>
      </c>
      <c r="S26" s="419">
        <v>0.60660000000000003</v>
      </c>
      <c r="T26" s="419">
        <v>0.53600000000000003</v>
      </c>
      <c r="U26" s="419">
        <v>0.27560000000000001</v>
      </c>
      <c r="V26" s="419">
        <v>0.13200000000000001</v>
      </c>
      <c r="W26" s="419">
        <v>0.48299999999999998</v>
      </c>
      <c r="X26" s="419">
        <v>0.22748000000000002</v>
      </c>
      <c r="Y26" s="419">
        <v>0.502</v>
      </c>
      <c r="Z26" s="419">
        <v>0.89215</v>
      </c>
      <c r="AA26" s="419">
        <v>0.87160000000000004</v>
      </c>
      <c r="AB26" s="419">
        <v>0.79339999999999999</v>
      </c>
      <c r="AC26" s="35" t="s">
        <v>265</v>
      </c>
      <c r="AD26" s="887">
        <f t="shared" si="9"/>
        <v>18.248810198300284</v>
      </c>
      <c r="AE26" s="412">
        <f t="shared" si="9"/>
        <v>18.25</v>
      </c>
      <c r="AF26" s="412">
        <f t="shared" si="9"/>
        <v>17.81818181818182</v>
      </c>
      <c r="AG26" s="412">
        <f t="shared" si="9"/>
        <v>18.381818181818183</v>
      </c>
      <c r="AH26" s="412">
        <f t="shared" si="9"/>
        <v>18.482758620689658</v>
      </c>
      <c r="AI26" s="412">
        <f t="shared" si="9"/>
        <v>18.373333333333335</v>
      </c>
      <c r="AJ26" s="412">
        <f t="shared" si="9"/>
        <v>18.857142857142858</v>
      </c>
      <c r="AK26" s="412">
        <f t="shared" si="9"/>
        <v>20.999999999999996</v>
      </c>
      <c r="AL26" s="412">
        <f t="shared" si="9"/>
        <v>18.956666666666667</v>
      </c>
      <c r="AM26" s="412">
        <f t="shared" si="9"/>
        <v>18.592592592592592</v>
      </c>
      <c r="AN26" s="412">
        <f t="shared" si="9"/>
        <v>18.207142857142856</v>
      </c>
      <c r="AO26" s="412">
        <f t="shared" si="9"/>
        <v>18.947826086956521</v>
      </c>
      <c r="AP26" s="412">
        <f t="shared" si="9"/>
        <v>15.868</v>
      </c>
      <c r="AQ26" s="35" t="s">
        <v>265</v>
      </c>
      <c r="AR26" s="888">
        <f t="shared" si="14"/>
        <v>30179</v>
      </c>
      <c r="AS26" s="417">
        <v>2804</v>
      </c>
      <c r="AT26" s="417">
        <v>2949</v>
      </c>
      <c r="AU26" s="417">
        <v>2666</v>
      </c>
      <c r="AV26" s="417">
        <v>3817</v>
      </c>
      <c r="AW26" s="417">
        <v>914</v>
      </c>
      <c r="AX26" s="417">
        <v>2778</v>
      </c>
      <c r="AY26" s="417">
        <v>3115</v>
      </c>
      <c r="AZ26" s="417">
        <v>2948</v>
      </c>
      <c r="BA26" s="417">
        <v>2510</v>
      </c>
      <c r="BB26" s="417">
        <v>2067</v>
      </c>
      <c r="BC26" s="417">
        <v>1565</v>
      </c>
      <c r="BD26" s="417">
        <v>2046</v>
      </c>
      <c r="BE26" s="35" t="s">
        <v>265</v>
      </c>
      <c r="BF26" s="885">
        <f t="shared" si="15"/>
        <v>1392.1320000000003</v>
      </c>
      <c r="BG26" s="414">
        <v>125.22499999999999</v>
      </c>
      <c r="BH26" s="414">
        <v>126.655</v>
      </c>
      <c r="BI26" s="414">
        <v>124.86999999999999</v>
      </c>
      <c r="BJ26" s="414">
        <v>175.483</v>
      </c>
      <c r="BK26" s="414">
        <v>41.214999999999996</v>
      </c>
      <c r="BL26" s="414">
        <v>142.19499999999999</v>
      </c>
      <c r="BM26" s="414">
        <v>158.72400000000002</v>
      </c>
      <c r="BN26" s="414">
        <v>139.10900000000001</v>
      </c>
      <c r="BO26" s="414">
        <v>117.949</v>
      </c>
      <c r="BP26" s="414">
        <v>85.963999999999999</v>
      </c>
      <c r="BQ26" s="414">
        <v>69.10199999999999</v>
      </c>
      <c r="BR26" s="414">
        <v>85.640999999999991</v>
      </c>
      <c r="BS26" s="35" t="s">
        <v>265</v>
      </c>
      <c r="BT26" s="891">
        <f t="shared" si="10"/>
        <v>46.129162662778761</v>
      </c>
      <c r="BU26" s="411">
        <f t="shared" si="10"/>
        <v>44.65941512125535</v>
      </c>
      <c r="BV26" s="411">
        <f t="shared" si="10"/>
        <v>42.948457104103092</v>
      </c>
      <c r="BW26" s="411">
        <f t="shared" si="10"/>
        <v>46.837959489872468</v>
      </c>
      <c r="BX26" s="411">
        <f t="shared" si="10"/>
        <v>45.974063400576377</v>
      </c>
      <c r="BY26" s="411">
        <f t="shared" si="10"/>
        <v>45.09299781181619</v>
      </c>
      <c r="BZ26" s="411">
        <f t="shared" si="10"/>
        <v>51.186105111591075</v>
      </c>
      <c r="CA26" s="411">
        <f t="shared" si="10"/>
        <v>50.95473515248797</v>
      </c>
      <c r="CB26" s="411">
        <f t="shared" si="10"/>
        <v>47.187584803256442</v>
      </c>
      <c r="CC26" s="411">
        <f t="shared" si="10"/>
        <v>46.991633466135454</v>
      </c>
      <c r="CD26" s="411">
        <f t="shared" si="10"/>
        <v>41.588776003870343</v>
      </c>
      <c r="CE26" s="411">
        <f t="shared" si="10"/>
        <v>44.154632587859417</v>
      </c>
      <c r="CF26" s="411">
        <f t="shared" si="10"/>
        <v>41.857771260997069</v>
      </c>
      <c r="CG26" s="35" t="s">
        <v>265</v>
      </c>
      <c r="CH26" s="885">
        <f t="shared" si="16"/>
        <v>12011</v>
      </c>
      <c r="CI26" s="410">
        <v>885</v>
      </c>
      <c r="CJ26" s="410">
        <v>829</v>
      </c>
      <c r="CK26" s="410">
        <v>918</v>
      </c>
      <c r="CL26" s="410">
        <v>942</v>
      </c>
      <c r="CM26" s="410">
        <v>933</v>
      </c>
      <c r="CN26" s="410">
        <v>946</v>
      </c>
      <c r="CO26" s="410">
        <v>1030</v>
      </c>
      <c r="CP26" s="410">
        <v>1057</v>
      </c>
      <c r="CQ26" s="410">
        <v>1150</v>
      </c>
      <c r="CR26" s="410">
        <v>1127</v>
      </c>
      <c r="CS26" s="410">
        <v>1102</v>
      </c>
      <c r="CT26" s="410">
        <v>1092</v>
      </c>
      <c r="CU26" s="35" t="s">
        <v>265</v>
      </c>
      <c r="CV26" s="885">
        <f t="shared" si="17"/>
        <v>2750.5470000000005</v>
      </c>
      <c r="CW26" s="410">
        <v>208.30100000000002</v>
      </c>
      <c r="CX26" s="410">
        <v>192.77600000000001</v>
      </c>
      <c r="CY26" s="410">
        <v>204.94200000000001</v>
      </c>
      <c r="CZ26" s="410">
        <v>212.99399999999997</v>
      </c>
      <c r="DA26" s="410">
        <v>209.285</v>
      </c>
      <c r="DB26" s="410">
        <v>214.73899999999998</v>
      </c>
      <c r="DC26" s="410">
        <v>232.96299999999999</v>
      </c>
      <c r="DD26" s="410">
        <v>239.102</v>
      </c>
      <c r="DE26" s="410">
        <v>261.36199999999997</v>
      </c>
      <c r="DF26" s="410">
        <v>268.916</v>
      </c>
      <c r="DG26" s="410">
        <v>253.13499999999999</v>
      </c>
      <c r="DH26" s="410">
        <v>252.03200000000001</v>
      </c>
      <c r="DI26" s="35" t="s">
        <v>265</v>
      </c>
      <c r="DJ26" s="892">
        <f t="shared" si="11"/>
        <v>229.00233119640333</v>
      </c>
      <c r="DK26" s="409">
        <f t="shared" si="11"/>
        <v>235.36836158192094</v>
      </c>
      <c r="DL26" s="409">
        <f t="shared" si="11"/>
        <v>232.54041013269</v>
      </c>
      <c r="DM26" s="409">
        <f t="shared" si="11"/>
        <v>223.24836601307192</v>
      </c>
      <c r="DN26" s="409">
        <f t="shared" si="11"/>
        <v>226.10828025477701</v>
      </c>
      <c r="DO26" s="409">
        <f t="shared" si="11"/>
        <v>224.31404072883171</v>
      </c>
      <c r="DP26" s="409">
        <f t="shared" si="11"/>
        <v>226.99682875264267</v>
      </c>
      <c r="DQ26" s="409">
        <f t="shared" si="11"/>
        <v>226.17766990291261</v>
      </c>
      <c r="DR26" s="409">
        <f t="shared" si="11"/>
        <v>226.20813623462629</v>
      </c>
      <c r="DS26" s="409">
        <f t="shared" si="11"/>
        <v>227.27130434782606</v>
      </c>
      <c r="DT26" s="409">
        <f t="shared" si="11"/>
        <v>238.61224489795919</v>
      </c>
      <c r="DU26" s="409">
        <f t="shared" si="11"/>
        <v>229.70508166969148</v>
      </c>
      <c r="DV26" s="409">
        <f t="shared" si="11"/>
        <v>230.79853479853483</v>
      </c>
    </row>
    <row r="27" spans="1:126" ht="12.25" customHeight="1">
      <c r="A27" s="35" t="s">
        <v>266</v>
      </c>
      <c r="B27" s="885">
        <f t="shared" si="12"/>
        <v>22198</v>
      </c>
      <c r="C27" s="410">
        <v>807</v>
      </c>
      <c r="D27" s="410">
        <v>786</v>
      </c>
      <c r="E27" s="410">
        <v>760</v>
      </c>
      <c r="F27" s="410">
        <v>820</v>
      </c>
      <c r="G27" s="410">
        <v>821</v>
      </c>
      <c r="H27" s="410">
        <v>2247</v>
      </c>
      <c r="I27" s="410">
        <v>2686</v>
      </c>
      <c r="J27" s="410">
        <v>2916</v>
      </c>
      <c r="K27" s="410">
        <v>2533</v>
      </c>
      <c r="L27" s="410">
        <v>2681</v>
      </c>
      <c r="M27" s="410">
        <v>2221</v>
      </c>
      <c r="N27" s="410">
        <v>2920</v>
      </c>
      <c r="O27" s="35" t="s">
        <v>266</v>
      </c>
      <c r="P27" s="886">
        <f t="shared" si="13"/>
        <v>295.95499999999998</v>
      </c>
      <c r="Q27" s="419">
        <v>10.003</v>
      </c>
      <c r="R27" s="419">
        <v>9.8109999999999999</v>
      </c>
      <c r="S27" s="419">
        <v>9.5280000000000005</v>
      </c>
      <c r="T27" s="419">
        <v>10.501000000000001</v>
      </c>
      <c r="U27" s="419">
        <v>10.500999999999999</v>
      </c>
      <c r="V27" s="419">
        <v>28.832000000000001</v>
      </c>
      <c r="W27" s="419">
        <v>34.917000000000002</v>
      </c>
      <c r="X27" s="419">
        <v>38.805999999999997</v>
      </c>
      <c r="Y27" s="419">
        <v>33.136000000000003</v>
      </c>
      <c r="Z27" s="419">
        <v>37.500999999999998</v>
      </c>
      <c r="AA27" s="419">
        <v>30.018999999999998</v>
      </c>
      <c r="AB27" s="419">
        <v>42.4</v>
      </c>
      <c r="AC27" s="35" t="s">
        <v>266</v>
      </c>
      <c r="AD27" s="887">
        <f t="shared" si="9"/>
        <v>13.33250743310208</v>
      </c>
      <c r="AE27" s="412">
        <f t="shared" si="9"/>
        <v>12.395291201982651</v>
      </c>
      <c r="AF27" s="412">
        <f t="shared" si="9"/>
        <v>12.482188295165393</v>
      </c>
      <c r="AG27" s="412">
        <f t="shared" si="9"/>
        <v>12.536842105263158</v>
      </c>
      <c r="AH27" s="412">
        <f t="shared" si="9"/>
        <v>12.806097560975612</v>
      </c>
      <c r="AI27" s="412">
        <f t="shared" si="9"/>
        <v>12.790499390986602</v>
      </c>
      <c r="AJ27" s="412">
        <f t="shared" si="9"/>
        <v>12.831330663106366</v>
      </c>
      <c r="AK27" s="412">
        <f t="shared" si="9"/>
        <v>12.999627699180939</v>
      </c>
      <c r="AL27" s="412">
        <f t="shared" si="9"/>
        <v>13.307956104252399</v>
      </c>
      <c r="AM27" s="412">
        <f t="shared" ref="AM27:AM34" si="18">(Y27/K27)*1000</f>
        <v>13.081721279115675</v>
      </c>
      <c r="AN27" s="412">
        <f t="shared" ref="AN27:AN34" si="19">(Z27/L27)*1000</f>
        <v>13.98769116001492</v>
      </c>
      <c r="AO27" s="412">
        <f t="shared" ref="AO27:AO34" si="20">(AA27/M27)*1000</f>
        <v>13.515983791085095</v>
      </c>
      <c r="AP27" s="412">
        <f t="shared" ref="AP27:AP34" si="21">(AB27/N27)*1000</f>
        <v>14.520547945205481</v>
      </c>
      <c r="AQ27" s="35" t="s">
        <v>266</v>
      </c>
      <c r="AR27" s="888">
        <f t="shared" si="14"/>
        <v>25985</v>
      </c>
      <c r="AS27" s="417">
        <v>1165</v>
      </c>
      <c r="AT27" s="417">
        <v>1177</v>
      </c>
      <c r="AU27" s="417">
        <v>1113</v>
      </c>
      <c r="AV27" s="417">
        <v>1139</v>
      </c>
      <c r="AW27" s="417">
        <v>1171</v>
      </c>
      <c r="AX27" s="417">
        <v>2464</v>
      </c>
      <c r="AY27" s="417">
        <v>2547</v>
      </c>
      <c r="AZ27" s="417">
        <v>3043</v>
      </c>
      <c r="BA27" s="417">
        <v>2504</v>
      </c>
      <c r="BB27" s="417">
        <v>2895</v>
      </c>
      <c r="BC27" s="417">
        <v>2651</v>
      </c>
      <c r="BD27" s="417">
        <v>4116</v>
      </c>
      <c r="BE27" s="35" t="s">
        <v>266</v>
      </c>
      <c r="BF27" s="885">
        <f t="shared" si="15"/>
        <v>1370.098</v>
      </c>
      <c r="BG27" s="414">
        <v>65.966999999999999</v>
      </c>
      <c r="BH27" s="414">
        <v>67.108999999999995</v>
      </c>
      <c r="BI27" s="414">
        <v>63.27</v>
      </c>
      <c r="BJ27" s="414">
        <v>56.265000000000001</v>
      </c>
      <c r="BK27" s="414">
        <v>71.566000000000003</v>
      </c>
      <c r="BL27" s="414">
        <v>123.29599999999999</v>
      </c>
      <c r="BM27" s="414">
        <v>126.76599999999999</v>
      </c>
      <c r="BN27" s="414">
        <v>162.13200000000001</v>
      </c>
      <c r="BO27" s="414">
        <v>127.60899999999999</v>
      </c>
      <c r="BP27" s="414">
        <v>150.47999999999999</v>
      </c>
      <c r="BQ27" s="414">
        <v>140.65199999999999</v>
      </c>
      <c r="BR27" s="414">
        <v>214.98599999999999</v>
      </c>
      <c r="BS27" s="35" t="s">
        <v>266</v>
      </c>
      <c r="BT27" s="891">
        <f t="shared" ref="BT27:CF35" si="22">(BF27/AR27)*1000</f>
        <v>52.726496055416582</v>
      </c>
      <c r="BU27" s="411">
        <f t="shared" si="22"/>
        <v>56.624034334763948</v>
      </c>
      <c r="BV27" s="411">
        <f t="shared" si="22"/>
        <v>57.016992353440948</v>
      </c>
      <c r="BW27" s="411">
        <f t="shared" si="22"/>
        <v>56.846361185983831</v>
      </c>
      <c r="BX27" s="411">
        <f t="shared" si="22"/>
        <v>49.398595258999123</v>
      </c>
      <c r="BY27" s="411">
        <f t="shared" si="22"/>
        <v>61.115286080273272</v>
      </c>
      <c r="BZ27" s="411">
        <f t="shared" si="22"/>
        <v>50.038961038961034</v>
      </c>
      <c r="CA27" s="411">
        <f t="shared" si="22"/>
        <v>49.770710639968591</v>
      </c>
      <c r="CB27" s="411">
        <f t="shared" si="22"/>
        <v>53.280315478146562</v>
      </c>
      <c r="CC27" s="411">
        <f>(BO27/BA27)*1000</f>
        <v>50.962060702875398</v>
      </c>
      <c r="CD27" s="411">
        <f>(BP27/BB27)*1000</f>
        <v>51.979274611398957</v>
      </c>
      <c r="CE27" s="411">
        <f>(BQ27/BC27)*1000</f>
        <v>53.056205205582799</v>
      </c>
      <c r="CF27" s="411">
        <f>(BR27/BD27)*1000</f>
        <v>52.231778425655975</v>
      </c>
      <c r="CG27" s="35" t="s">
        <v>266</v>
      </c>
      <c r="CH27" s="885">
        <f t="shared" si="16"/>
        <v>37754</v>
      </c>
      <c r="CI27" s="410">
        <v>3263</v>
      </c>
      <c r="CJ27" s="410">
        <v>2211</v>
      </c>
      <c r="CK27" s="410">
        <v>2810</v>
      </c>
      <c r="CL27" s="410">
        <v>2934</v>
      </c>
      <c r="CM27" s="410">
        <v>2668</v>
      </c>
      <c r="CN27" s="410">
        <v>3205</v>
      </c>
      <c r="CO27" s="410">
        <v>3569</v>
      </c>
      <c r="CP27" s="410">
        <v>3286</v>
      </c>
      <c r="CQ27" s="410">
        <v>3319</v>
      </c>
      <c r="CR27" s="410">
        <v>3455</v>
      </c>
      <c r="CS27" s="410">
        <v>3174</v>
      </c>
      <c r="CT27" s="410">
        <v>3860</v>
      </c>
      <c r="CU27" s="35" t="s">
        <v>266</v>
      </c>
      <c r="CV27" s="885">
        <f t="shared" si="17"/>
        <v>4936.6965</v>
      </c>
      <c r="CW27" s="410">
        <v>423.33949999999999</v>
      </c>
      <c r="CX27" s="410">
        <v>288.83600000000001</v>
      </c>
      <c r="CY27" s="410">
        <v>369.10199999999998</v>
      </c>
      <c r="CZ27" s="410">
        <v>360.52800000000002</v>
      </c>
      <c r="DA27" s="410">
        <v>348.41499999999996</v>
      </c>
      <c r="DB27" s="410">
        <v>415.334</v>
      </c>
      <c r="DC27" s="410">
        <v>466.46199999999999</v>
      </c>
      <c r="DD27" s="410">
        <v>433.48500000000001</v>
      </c>
      <c r="DE27" s="410">
        <v>425.928</v>
      </c>
      <c r="DF27" s="410">
        <v>453.43400000000003</v>
      </c>
      <c r="DG27" s="410">
        <v>429.54700000000003</v>
      </c>
      <c r="DH27" s="410">
        <v>522.28599999999994</v>
      </c>
      <c r="DI27" s="35" t="s">
        <v>266</v>
      </c>
      <c r="DJ27" s="892">
        <f t="shared" si="11"/>
        <v>130.75956190072574</v>
      </c>
      <c r="DK27" s="409">
        <f t="shared" si="11"/>
        <v>129.73935029114313</v>
      </c>
      <c r="DL27" s="409">
        <f t="shared" si="11"/>
        <v>130.63591135232926</v>
      </c>
      <c r="DM27" s="409">
        <f t="shared" si="11"/>
        <v>131.35302491103201</v>
      </c>
      <c r="DN27" s="409">
        <f t="shared" si="11"/>
        <v>122.87934560327199</v>
      </c>
      <c r="DO27" s="409">
        <f t="shared" si="11"/>
        <v>130.59032983508246</v>
      </c>
      <c r="DP27" s="409">
        <f t="shared" si="11"/>
        <v>129.58939157566303</v>
      </c>
      <c r="DQ27" s="409">
        <f t="shared" si="11"/>
        <v>130.69823479966377</v>
      </c>
      <c r="DR27" s="409">
        <f t="shared" ref="DR27:DV36" si="23">(DD27/CP27)*1000</f>
        <v>131.91874619598295</v>
      </c>
      <c r="DS27" s="409">
        <f t="shared" si="23"/>
        <v>128.3302199457668</v>
      </c>
      <c r="DT27" s="409">
        <f t="shared" si="23"/>
        <v>131.2399421128799</v>
      </c>
      <c r="DU27" s="409">
        <f t="shared" si="23"/>
        <v>135.33301827347196</v>
      </c>
      <c r="DV27" s="409">
        <f t="shared" si="23"/>
        <v>135.30725388601033</v>
      </c>
    </row>
    <row r="28" spans="1:126" ht="12.25" customHeight="1">
      <c r="A28" s="35" t="s">
        <v>267</v>
      </c>
      <c r="B28" s="885">
        <f t="shared" si="12"/>
        <v>9281</v>
      </c>
      <c r="C28" s="410">
        <v>705</v>
      </c>
      <c r="D28" s="410">
        <v>700</v>
      </c>
      <c r="E28" s="410">
        <v>665</v>
      </c>
      <c r="F28" s="410">
        <v>555</v>
      </c>
      <c r="G28" s="410">
        <v>660</v>
      </c>
      <c r="H28" s="410">
        <v>750</v>
      </c>
      <c r="I28" s="410">
        <v>813</v>
      </c>
      <c r="J28" s="410">
        <v>783</v>
      </c>
      <c r="K28" s="410">
        <v>890</v>
      </c>
      <c r="L28" s="410">
        <v>880</v>
      </c>
      <c r="M28" s="410">
        <v>885</v>
      </c>
      <c r="N28" s="410">
        <v>995</v>
      </c>
      <c r="O28" s="35" t="s">
        <v>267</v>
      </c>
      <c r="P28" s="886">
        <f t="shared" si="13"/>
        <v>119.44995000000002</v>
      </c>
      <c r="Q28" s="419">
        <v>8.5210000000000008</v>
      </c>
      <c r="R28" s="419">
        <v>8.7182499999999994</v>
      </c>
      <c r="S28" s="419">
        <v>8.2282499999999992</v>
      </c>
      <c r="T28" s="419">
        <v>7.0397499999999997</v>
      </c>
      <c r="U28" s="419">
        <v>8.3887499999999999</v>
      </c>
      <c r="V28" s="419">
        <v>9.5460000000000012</v>
      </c>
      <c r="W28" s="419">
        <v>10.3826</v>
      </c>
      <c r="X28" s="419">
        <v>10.1616</v>
      </c>
      <c r="Y28" s="419">
        <v>11.739000000000001</v>
      </c>
      <c r="Z28" s="419">
        <v>11.62425</v>
      </c>
      <c r="AA28" s="419">
        <v>11.757000000000001</v>
      </c>
      <c r="AB28" s="419">
        <v>13.343500000000001</v>
      </c>
      <c r="AC28" s="35" t="s">
        <v>267</v>
      </c>
      <c r="AD28" s="887">
        <f t="shared" ref="AD28:AL34" si="24">(P28/B28)*1000</f>
        <v>12.870374959594873</v>
      </c>
      <c r="AE28" s="412">
        <f t="shared" si="24"/>
        <v>12.086524822695036</v>
      </c>
      <c r="AF28" s="412">
        <f t="shared" si="24"/>
        <v>12.454642857142856</v>
      </c>
      <c r="AG28" s="412">
        <f t="shared" si="24"/>
        <v>12.373308270676691</v>
      </c>
      <c r="AH28" s="412">
        <f t="shared" si="24"/>
        <v>12.684234234234234</v>
      </c>
      <c r="AI28" s="412">
        <f t="shared" si="24"/>
        <v>12.710227272727272</v>
      </c>
      <c r="AJ28" s="412">
        <f t="shared" si="24"/>
        <v>12.728000000000002</v>
      </c>
      <c r="AK28" s="412">
        <f t="shared" si="24"/>
        <v>12.770725707257073</v>
      </c>
      <c r="AL28" s="412">
        <f t="shared" si="24"/>
        <v>12.977777777777778</v>
      </c>
      <c r="AM28" s="412">
        <f t="shared" si="18"/>
        <v>13.18988764044944</v>
      </c>
      <c r="AN28" s="412">
        <f t="shared" si="19"/>
        <v>13.209375000000001</v>
      </c>
      <c r="AO28" s="412">
        <f t="shared" si="20"/>
        <v>13.284745762711866</v>
      </c>
      <c r="AP28" s="412">
        <f t="shared" si="21"/>
        <v>13.410552763819096</v>
      </c>
      <c r="AQ28" s="35" t="s">
        <v>267</v>
      </c>
      <c r="AR28" s="888">
        <f t="shared" si="14"/>
        <v>11368</v>
      </c>
      <c r="AS28" s="417">
        <v>1064</v>
      </c>
      <c r="AT28" s="417">
        <v>1060</v>
      </c>
      <c r="AU28" s="417">
        <v>930</v>
      </c>
      <c r="AV28" s="417">
        <v>745</v>
      </c>
      <c r="AW28" s="417">
        <v>705</v>
      </c>
      <c r="AX28" s="417">
        <v>825</v>
      </c>
      <c r="AY28" s="417">
        <v>894</v>
      </c>
      <c r="AZ28" s="417">
        <v>945</v>
      </c>
      <c r="BA28" s="417">
        <v>980</v>
      </c>
      <c r="BB28" s="417">
        <v>990</v>
      </c>
      <c r="BC28" s="417">
        <v>1044</v>
      </c>
      <c r="BD28" s="417">
        <v>1186</v>
      </c>
      <c r="BE28" s="35" t="s">
        <v>267</v>
      </c>
      <c r="BF28" s="885">
        <f t="shared" si="15"/>
        <v>476.38940000000008</v>
      </c>
      <c r="BG28" s="414">
        <v>44.52525</v>
      </c>
      <c r="BH28" s="414">
        <v>44.31</v>
      </c>
      <c r="BI28" s="414">
        <v>38.875249999999994</v>
      </c>
      <c r="BJ28" s="414">
        <v>30.3825</v>
      </c>
      <c r="BK28" s="414">
        <v>29.587499999999999</v>
      </c>
      <c r="BL28" s="414">
        <v>34.701999999999998</v>
      </c>
      <c r="BM28" s="414">
        <v>37.648499999999999</v>
      </c>
      <c r="BN28" s="414">
        <v>39.784999999999997</v>
      </c>
      <c r="BO28" s="414">
        <v>41.152500000000003</v>
      </c>
      <c r="BP28" s="414">
        <v>41.508200000000002</v>
      </c>
      <c r="BQ28" s="414">
        <v>44.0122</v>
      </c>
      <c r="BR28" s="414">
        <v>49.900500000000001</v>
      </c>
      <c r="BS28" s="35" t="s">
        <v>267</v>
      </c>
      <c r="BT28" s="891">
        <f t="shared" si="22"/>
        <v>41.906175228712186</v>
      </c>
      <c r="BU28" s="411">
        <f t="shared" si="22"/>
        <v>41.847039473684212</v>
      </c>
      <c r="BV28" s="411">
        <f t="shared" si="22"/>
        <v>41.801886792452827</v>
      </c>
      <c r="BW28" s="411">
        <f t="shared" si="22"/>
        <v>41.801344086021501</v>
      </c>
      <c r="BX28" s="411">
        <f t="shared" si="22"/>
        <v>40.781879194630875</v>
      </c>
      <c r="BY28" s="411">
        <f t="shared" si="22"/>
        <v>41.968085106382972</v>
      </c>
      <c r="BZ28" s="411">
        <f t="shared" si="22"/>
        <v>42.063030303030303</v>
      </c>
      <c r="CA28" s="411">
        <f t="shared" si="22"/>
        <v>42.11241610738255</v>
      </c>
      <c r="CB28" s="411">
        <f t="shared" si="22"/>
        <v>42.100529100529094</v>
      </c>
      <c r="CC28" s="411">
        <f t="shared" si="22"/>
        <v>41.992346938775512</v>
      </c>
      <c r="CD28" s="411">
        <f t="shared" si="22"/>
        <v>41.927474747474747</v>
      </c>
      <c r="CE28" s="411">
        <f t="shared" si="22"/>
        <v>42.157279693486593</v>
      </c>
      <c r="CF28" s="411">
        <f t="shared" si="22"/>
        <v>42.074620573355823</v>
      </c>
      <c r="CG28" s="35" t="s">
        <v>267</v>
      </c>
      <c r="CH28" s="885">
        <f t="shared" si="16"/>
        <v>17807</v>
      </c>
      <c r="CI28" s="410">
        <v>1590</v>
      </c>
      <c r="CJ28" s="410">
        <v>1430</v>
      </c>
      <c r="CK28" s="410">
        <v>1365</v>
      </c>
      <c r="CL28" s="410">
        <v>1030</v>
      </c>
      <c r="CM28" s="410">
        <v>1130</v>
      </c>
      <c r="CN28" s="410">
        <v>1310</v>
      </c>
      <c r="CO28" s="410">
        <v>1435</v>
      </c>
      <c r="CP28" s="410">
        <v>1567</v>
      </c>
      <c r="CQ28" s="410">
        <v>1668</v>
      </c>
      <c r="CR28" s="410">
        <v>1692</v>
      </c>
      <c r="CS28" s="410">
        <v>1720</v>
      </c>
      <c r="CT28" s="410">
        <v>1870</v>
      </c>
      <c r="CU28" s="35" t="s">
        <v>267</v>
      </c>
      <c r="CV28" s="885">
        <f t="shared" si="17"/>
        <v>2058.2287500000002</v>
      </c>
      <c r="CW28" s="410">
        <v>184.57</v>
      </c>
      <c r="CX28" s="410">
        <v>165.45999999999998</v>
      </c>
      <c r="CY28" s="410">
        <v>156.3861</v>
      </c>
      <c r="CZ28" s="410">
        <v>118.277</v>
      </c>
      <c r="DA28" s="410">
        <v>130.12710000000001</v>
      </c>
      <c r="DB28" s="410">
        <v>151.2595</v>
      </c>
      <c r="DC28" s="410">
        <v>165.41675000000001</v>
      </c>
      <c r="DD28" s="410">
        <v>181.36575000000002</v>
      </c>
      <c r="DE28" s="410">
        <v>193.3768</v>
      </c>
      <c r="DF28" s="410">
        <v>195.55849999999998</v>
      </c>
      <c r="DG28" s="410">
        <v>199.19499999999999</v>
      </c>
      <c r="DH28" s="410">
        <v>217.23625000000001</v>
      </c>
      <c r="DI28" s="35" t="s">
        <v>267</v>
      </c>
      <c r="DJ28" s="892">
        <f t="shared" ref="DJ28:DQ36" si="25">(CV28/CH28)*1000</f>
        <v>115.58537372943226</v>
      </c>
      <c r="DK28" s="409">
        <f t="shared" si="25"/>
        <v>116.08176100628931</v>
      </c>
      <c r="DL28" s="409">
        <f t="shared" si="25"/>
        <v>115.70629370629369</v>
      </c>
      <c r="DM28" s="409">
        <f t="shared" si="25"/>
        <v>114.56857142857142</v>
      </c>
      <c r="DN28" s="409">
        <f t="shared" si="25"/>
        <v>114.83203883495145</v>
      </c>
      <c r="DO28" s="409">
        <f t="shared" si="25"/>
        <v>115.15672566371681</v>
      </c>
      <c r="DP28" s="409">
        <f t="shared" si="25"/>
        <v>115.46526717557252</v>
      </c>
      <c r="DQ28" s="409">
        <f t="shared" si="25"/>
        <v>115.27299651567945</v>
      </c>
      <c r="DR28" s="409">
        <f t="shared" si="23"/>
        <v>115.74074664964903</v>
      </c>
      <c r="DS28" s="409">
        <f t="shared" si="23"/>
        <v>115.93333333333334</v>
      </c>
      <c r="DT28" s="409">
        <f t="shared" si="23"/>
        <v>115.57830969267138</v>
      </c>
      <c r="DU28" s="409">
        <f t="shared" si="23"/>
        <v>115.81104651162791</v>
      </c>
      <c r="DV28" s="409">
        <f t="shared" si="23"/>
        <v>116.16911764705883</v>
      </c>
    </row>
    <row r="29" spans="1:126" ht="12.25" customHeight="1">
      <c r="A29" s="35" t="s">
        <v>268</v>
      </c>
      <c r="B29" s="885">
        <f t="shared" si="12"/>
        <v>4208</v>
      </c>
      <c r="C29" s="410">
        <v>345</v>
      </c>
      <c r="D29" s="410">
        <v>340</v>
      </c>
      <c r="E29" s="410">
        <v>305</v>
      </c>
      <c r="F29" s="410">
        <v>260</v>
      </c>
      <c r="G29" s="410">
        <v>300</v>
      </c>
      <c r="H29" s="410">
        <v>350</v>
      </c>
      <c r="I29" s="410">
        <v>360</v>
      </c>
      <c r="J29" s="410">
        <v>348</v>
      </c>
      <c r="K29" s="410">
        <v>390</v>
      </c>
      <c r="L29" s="410">
        <v>375</v>
      </c>
      <c r="M29" s="410">
        <v>395</v>
      </c>
      <c r="N29" s="410">
        <v>440</v>
      </c>
      <c r="O29" s="35" t="s">
        <v>268</v>
      </c>
      <c r="P29" s="886">
        <f t="shared" si="13"/>
        <v>52.309350000000002</v>
      </c>
      <c r="Q29" s="419">
        <v>4.0229999999999997</v>
      </c>
      <c r="R29" s="419">
        <v>4.2362500000000001</v>
      </c>
      <c r="S29" s="419">
        <v>3.6687500000000002</v>
      </c>
      <c r="T29" s="419">
        <v>3.2374999999999998</v>
      </c>
      <c r="U29" s="419">
        <v>3.7199999999999998</v>
      </c>
      <c r="V29" s="419">
        <v>4.3460000000000001</v>
      </c>
      <c r="W29" s="419">
        <v>4.3955000000000002</v>
      </c>
      <c r="X29" s="419">
        <v>4.3296000000000001</v>
      </c>
      <c r="Y29" s="419">
        <v>4.9580000000000002</v>
      </c>
      <c r="Z29" s="419">
        <v>4.8067500000000001</v>
      </c>
      <c r="AA29" s="419">
        <v>4.9740000000000002</v>
      </c>
      <c r="AB29" s="419">
        <v>5.6139999999999999</v>
      </c>
      <c r="AC29" s="35" t="s">
        <v>268</v>
      </c>
      <c r="AD29" s="887">
        <f t="shared" si="24"/>
        <v>12.430929182509505</v>
      </c>
      <c r="AE29" s="412">
        <f t="shared" si="24"/>
        <v>11.660869565217391</v>
      </c>
      <c r="AF29" s="412">
        <f t="shared" si="24"/>
        <v>12.459558823529411</v>
      </c>
      <c r="AG29" s="412">
        <f t="shared" si="24"/>
        <v>12.028688524590164</v>
      </c>
      <c r="AH29" s="412">
        <f t="shared" si="24"/>
        <v>12.451923076923075</v>
      </c>
      <c r="AI29" s="412">
        <f t="shared" si="24"/>
        <v>12.4</v>
      </c>
      <c r="AJ29" s="412">
        <f t="shared" si="24"/>
        <v>12.417142857142858</v>
      </c>
      <c r="AK29" s="412">
        <f t="shared" si="24"/>
        <v>12.209722222222222</v>
      </c>
      <c r="AL29" s="412">
        <f t="shared" si="24"/>
        <v>12.441379310344828</v>
      </c>
      <c r="AM29" s="412">
        <f t="shared" si="18"/>
        <v>12.712820512820514</v>
      </c>
      <c r="AN29" s="412">
        <f t="shared" si="19"/>
        <v>12.818</v>
      </c>
      <c r="AO29" s="412">
        <f t="shared" si="20"/>
        <v>12.592405063291139</v>
      </c>
      <c r="AP29" s="412">
        <f t="shared" si="21"/>
        <v>12.75909090909091</v>
      </c>
      <c r="AQ29" s="35" t="s">
        <v>268</v>
      </c>
      <c r="AR29" s="888">
        <f t="shared" si="14"/>
        <v>4668</v>
      </c>
      <c r="AS29" s="417">
        <v>465</v>
      </c>
      <c r="AT29" s="417">
        <v>460</v>
      </c>
      <c r="AU29" s="417">
        <v>430</v>
      </c>
      <c r="AV29" s="417">
        <v>325</v>
      </c>
      <c r="AW29" s="417">
        <v>305</v>
      </c>
      <c r="AX29" s="417">
        <v>350</v>
      </c>
      <c r="AY29" s="417">
        <v>358</v>
      </c>
      <c r="AZ29" s="417">
        <v>360</v>
      </c>
      <c r="BA29" s="417">
        <v>365</v>
      </c>
      <c r="BB29" s="417">
        <v>382</v>
      </c>
      <c r="BC29" s="417">
        <v>380</v>
      </c>
      <c r="BD29" s="417">
        <v>488</v>
      </c>
      <c r="BE29" s="35" t="s">
        <v>268</v>
      </c>
      <c r="BF29" s="885">
        <f t="shared" si="15"/>
        <v>193.10040000000001</v>
      </c>
      <c r="BG29" s="414">
        <v>19.302250000000001</v>
      </c>
      <c r="BH29" s="414">
        <v>18.84</v>
      </c>
      <c r="BI29" s="414">
        <v>17.812750000000001</v>
      </c>
      <c r="BJ29" s="414">
        <v>13.162500000000001</v>
      </c>
      <c r="BK29" s="414">
        <v>12.5875</v>
      </c>
      <c r="BL29" s="414">
        <v>14.686999999999999</v>
      </c>
      <c r="BM29" s="414">
        <v>14.766</v>
      </c>
      <c r="BN29" s="414">
        <v>15.026</v>
      </c>
      <c r="BO29" s="414">
        <v>15.193000000000001</v>
      </c>
      <c r="BP29" s="414">
        <v>15.867400000000002</v>
      </c>
      <c r="BQ29" s="414">
        <v>15.715</v>
      </c>
      <c r="BR29" s="414">
        <v>20.140999999999998</v>
      </c>
      <c r="BS29" s="35" t="s">
        <v>268</v>
      </c>
      <c r="BT29" s="891">
        <f t="shared" si="22"/>
        <v>41.366838046272498</v>
      </c>
      <c r="BU29" s="411">
        <f t="shared" si="22"/>
        <v>41.510215053763439</v>
      </c>
      <c r="BV29" s="411">
        <f t="shared" si="22"/>
        <v>40.95652173913043</v>
      </c>
      <c r="BW29" s="411">
        <f t="shared" si="22"/>
        <v>41.425000000000004</v>
      </c>
      <c r="BX29" s="411">
        <f t="shared" si="22"/>
        <v>40.5</v>
      </c>
      <c r="BY29" s="411">
        <f t="shared" si="22"/>
        <v>41.270491803278695</v>
      </c>
      <c r="BZ29" s="411">
        <f t="shared" si="22"/>
        <v>41.962857142857139</v>
      </c>
      <c r="CA29" s="411">
        <f t="shared" si="22"/>
        <v>41.245810055865924</v>
      </c>
      <c r="CB29" s="411">
        <f t="shared" si="22"/>
        <v>41.738888888888887</v>
      </c>
      <c r="CC29" s="411">
        <f t="shared" si="22"/>
        <v>41.62465753424658</v>
      </c>
      <c r="CD29" s="411">
        <f t="shared" si="22"/>
        <v>41.537696335078543</v>
      </c>
      <c r="CE29" s="411">
        <f t="shared" si="22"/>
        <v>41.355263157894733</v>
      </c>
      <c r="CF29" s="411">
        <f t="shared" si="22"/>
        <v>41.272540983606554</v>
      </c>
      <c r="CG29" s="35" t="s">
        <v>268</v>
      </c>
      <c r="CH29" s="885">
        <f t="shared" si="16"/>
        <v>8297</v>
      </c>
      <c r="CI29" s="410">
        <v>770</v>
      </c>
      <c r="CJ29" s="410">
        <v>670</v>
      </c>
      <c r="CK29" s="410">
        <v>645</v>
      </c>
      <c r="CL29" s="410">
        <v>430</v>
      </c>
      <c r="CM29" s="410">
        <v>520</v>
      </c>
      <c r="CN29" s="410">
        <v>610</v>
      </c>
      <c r="CO29" s="410">
        <v>640</v>
      </c>
      <c r="CP29" s="410">
        <v>742</v>
      </c>
      <c r="CQ29" s="410">
        <v>785</v>
      </c>
      <c r="CR29" s="410">
        <v>800</v>
      </c>
      <c r="CS29" s="410">
        <v>800</v>
      </c>
      <c r="CT29" s="410">
        <v>885</v>
      </c>
      <c r="CU29" s="35" t="s">
        <v>268</v>
      </c>
      <c r="CV29" s="885">
        <f t="shared" si="17"/>
        <v>945.96825000000001</v>
      </c>
      <c r="CW29" s="410">
        <v>87.988</v>
      </c>
      <c r="CX29" s="410">
        <v>76.84</v>
      </c>
      <c r="CY29" s="410">
        <v>73.289000000000001</v>
      </c>
      <c r="CZ29" s="410">
        <v>48.917000000000002</v>
      </c>
      <c r="DA29" s="410">
        <v>59.635000000000005</v>
      </c>
      <c r="DB29" s="410">
        <v>69.871499999999997</v>
      </c>
      <c r="DC29" s="410">
        <v>72.393000000000001</v>
      </c>
      <c r="DD29" s="410">
        <v>84.468250000000012</v>
      </c>
      <c r="DE29" s="410">
        <v>89.580500000000001</v>
      </c>
      <c r="DF29" s="410">
        <v>91.063000000000002</v>
      </c>
      <c r="DG29" s="410">
        <v>91.075000000000003</v>
      </c>
      <c r="DH29" s="410">
        <v>100.848</v>
      </c>
      <c r="DI29" s="35" t="s">
        <v>268</v>
      </c>
      <c r="DJ29" s="892">
        <f t="shared" si="25"/>
        <v>114.01328793539834</v>
      </c>
      <c r="DK29" s="409">
        <f t="shared" si="25"/>
        <v>114.27012987012986</v>
      </c>
      <c r="DL29" s="409">
        <f t="shared" si="25"/>
        <v>114.68656716417911</v>
      </c>
      <c r="DM29" s="409">
        <f t="shared" si="25"/>
        <v>113.62635658914728</v>
      </c>
      <c r="DN29" s="409">
        <f t="shared" si="25"/>
        <v>113.76046511627908</v>
      </c>
      <c r="DO29" s="409">
        <f t="shared" si="25"/>
        <v>114.68269230769232</v>
      </c>
      <c r="DP29" s="409">
        <f t="shared" si="25"/>
        <v>114.54344262295081</v>
      </c>
      <c r="DQ29" s="409">
        <f t="shared" si="25"/>
        <v>113.1140625</v>
      </c>
      <c r="DR29" s="409">
        <f t="shared" si="23"/>
        <v>113.8386118598383</v>
      </c>
      <c r="DS29" s="409">
        <f t="shared" si="23"/>
        <v>114.11528662420382</v>
      </c>
      <c r="DT29" s="409">
        <f t="shared" si="23"/>
        <v>113.82875</v>
      </c>
      <c r="DU29" s="409">
        <f t="shared" si="23"/>
        <v>113.84375000000001</v>
      </c>
      <c r="DV29" s="409">
        <f t="shared" si="23"/>
        <v>113.95254237288135</v>
      </c>
    </row>
    <row r="30" spans="1:126" ht="12.25" customHeight="1">
      <c r="A30" s="35" t="s">
        <v>269</v>
      </c>
      <c r="B30" s="885">
        <f t="shared" si="12"/>
        <v>5073</v>
      </c>
      <c r="C30" s="410">
        <v>360</v>
      </c>
      <c r="D30" s="410">
        <v>360</v>
      </c>
      <c r="E30" s="410">
        <v>360</v>
      </c>
      <c r="F30" s="410">
        <v>295</v>
      </c>
      <c r="G30" s="410">
        <v>360</v>
      </c>
      <c r="H30" s="410">
        <v>400</v>
      </c>
      <c r="I30" s="410">
        <v>453</v>
      </c>
      <c r="J30" s="410">
        <v>435</v>
      </c>
      <c r="K30" s="410">
        <v>500</v>
      </c>
      <c r="L30" s="410">
        <v>505</v>
      </c>
      <c r="M30" s="410">
        <v>490</v>
      </c>
      <c r="N30" s="410">
        <v>555</v>
      </c>
      <c r="O30" s="35" t="s">
        <v>269</v>
      </c>
      <c r="P30" s="886">
        <f t="shared" si="13"/>
        <v>67.140599999999992</v>
      </c>
      <c r="Q30" s="419">
        <v>4.4979999999999993</v>
      </c>
      <c r="R30" s="419">
        <v>4.4819999999999993</v>
      </c>
      <c r="S30" s="419">
        <v>4.5594999999999999</v>
      </c>
      <c r="T30" s="419">
        <v>3.8022499999999999</v>
      </c>
      <c r="U30" s="419">
        <v>4.6687499999999993</v>
      </c>
      <c r="V30" s="419">
        <v>5.2</v>
      </c>
      <c r="W30" s="419">
        <v>5.9870999999999999</v>
      </c>
      <c r="X30" s="419">
        <v>5.8320000000000007</v>
      </c>
      <c r="Y30" s="419">
        <v>6.7809999999999997</v>
      </c>
      <c r="Z30" s="419">
        <v>6.8174999999999999</v>
      </c>
      <c r="AA30" s="419">
        <v>6.7830000000000004</v>
      </c>
      <c r="AB30" s="419">
        <v>7.7294999999999998</v>
      </c>
      <c r="AC30" s="35" t="s">
        <v>269</v>
      </c>
      <c r="AD30" s="887">
        <f t="shared" si="24"/>
        <v>13.234890597279714</v>
      </c>
      <c r="AE30" s="412">
        <f t="shared" si="24"/>
        <v>12.494444444444444</v>
      </c>
      <c r="AF30" s="412">
        <f t="shared" si="24"/>
        <v>12.449999999999998</v>
      </c>
      <c r="AG30" s="412">
        <f t="shared" si="24"/>
        <v>12.665277777777778</v>
      </c>
      <c r="AH30" s="412">
        <f t="shared" si="24"/>
        <v>12.888983050847457</v>
      </c>
      <c r="AI30" s="412">
        <f t="shared" si="24"/>
        <v>12.968749999999998</v>
      </c>
      <c r="AJ30" s="412">
        <f t="shared" si="24"/>
        <v>13.000000000000002</v>
      </c>
      <c r="AK30" s="412">
        <f t="shared" si="24"/>
        <v>13.216556291390729</v>
      </c>
      <c r="AL30" s="412">
        <f t="shared" si="24"/>
        <v>13.40689655172414</v>
      </c>
      <c r="AM30" s="412">
        <f t="shared" si="18"/>
        <v>13.561999999999999</v>
      </c>
      <c r="AN30" s="412">
        <f t="shared" si="19"/>
        <v>13.5</v>
      </c>
      <c r="AO30" s="412">
        <f t="shared" si="20"/>
        <v>13.842857142857143</v>
      </c>
      <c r="AP30" s="412">
        <f t="shared" si="21"/>
        <v>13.927027027027027</v>
      </c>
      <c r="AQ30" s="35" t="s">
        <v>269</v>
      </c>
      <c r="AR30" s="888">
        <f t="shared" si="14"/>
        <v>6700</v>
      </c>
      <c r="AS30" s="417">
        <v>599</v>
      </c>
      <c r="AT30" s="417">
        <v>600</v>
      </c>
      <c r="AU30" s="417">
        <v>500</v>
      </c>
      <c r="AV30" s="417">
        <v>420</v>
      </c>
      <c r="AW30" s="417">
        <v>400</v>
      </c>
      <c r="AX30" s="417">
        <v>475</v>
      </c>
      <c r="AY30" s="417">
        <v>536</v>
      </c>
      <c r="AZ30" s="417">
        <v>585</v>
      </c>
      <c r="BA30" s="417">
        <v>615</v>
      </c>
      <c r="BB30" s="417">
        <v>608</v>
      </c>
      <c r="BC30" s="417">
        <v>664</v>
      </c>
      <c r="BD30" s="417">
        <v>698</v>
      </c>
      <c r="BE30" s="35" t="s">
        <v>269</v>
      </c>
      <c r="BF30" s="885">
        <f t="shared" si="15"/>
        <v>283.28899999999999</v>
      </c>
      <c r="BG30" s="414">
        <v>25.222999999999999</v>
      </c>
      <c r="BH30" s="414">
        <v>25.47</v>
      </c>
      <c r="BI30" s="414">
        <v>21.0625</v>
      </c>
      <c r="BJ30" s="414">
        <v>17.22</v>
      </c>
      <c r="BK30" s="414">
        <v>17</v>
      </c>
      <c r="BL30" s="414">
        <v>20.015000000000001</v>
      </c>
      <c r="BM30" s="414">
        <v>22.8825</v>
      </c>
      <c r="BN30" s="414">
        <v>24.759</v>
      </c>
      <c r="BO30" s="414">
        <v>25.959499999999998</v>
      </c>
      <c r="BP30" s="414">
        <v>25.640800000000002</v>
      </c>
      <c r="BQ30" s="414">
        <v>28.2972</v>
      </c>
      <c r="BR30" s="414">
        <v>29.759500000000003</v>
      </c>
      <c r="BS30" s="35" t="s">
        <v>269</v>
      </c>
      <c r="BT30" s="891">
        <f t="shared" si="22"/>
        <v>42.281940298507457</v>
      </c>
      <c r="BU30" s="411">
        <f t="shared" si="22"/>
        <v>42.108514190317194</v>
      </c>
      <c r="BV30" s="411">
        <f t="shared" si="22"/>
        <v>42.449999999999996</v>
      </c>
      <c r="BW30" s="411">
        <f t="shared" si="22"/>
        <v>42.125</v>
      </c>
      <c r="BX30" s="411">
        <f t="shared" si="22"/>
        <v>40.999999999999993</v>
      </c>
      <c r="BY30" s="411">
        <f t="shared" si="22"/>
        <v>42.5</v>
      </c>
      <c r="BZ30" s="411">
        <f t="shared" si="22"/>
        <v>42.136842105263163</v>
      </c>
      <c r="CA30" s="411">
        <f t="shared" si="22"/>
        <v>42.691231343283583</v>
      </c>
      <c r="CB30" s="411">
        <f t="shared" si="22"/>
        <v>42.323076923076918</v>
      </c>
      <c r="CC30" s="411">
        <f t="shared" si="22"/>
        <v>42.210569105691057</v>
      </c>
      <c r="CD30" s="411">
        <f t="shared" si="22"/>
        <v>42.172368421052632</v>
      </c>
      <c r="CE30" s="411">
        <f t="shared" si="22"/>
        <v>42.616265060240963</v>
      </c>
      <c r="CF30" s="411">
        <f t="shared" si="22"/>
        <v>42.635386819484239</v>
      </c>
      <c r="CG30" s="35" t="s">
        <v>269</v>
      </c>
      <c r="CH30" s="885">
        <f t="shared" si="16"/>
        <v>9510</v>
      </c>
      <c r="CI30" s="410">
        <v>820</v>
      </c>
      <c r="CJ30" s="410">
        <v>760</v>
      </c>
      <c r="CK30" s="410">
        <v>720</v>
      </c>
      <c r="CL30" s="410">
        <v>600</v>
      </c>
      <c r="CM30" s="410">
        <v>610</v>
      </c>
      <c r="CN30" s="410">
        <v>700</v>
      </c>
      <c r="CO30" s="410">
        <v>795</v>
      </c>
      <c r="CP30" s="410">
        <v>825</v>
      </c>
      <c r="CQ30" s="410">
        <v>883</v>
      </c>
      <c r="CR30" s="410">
        <v>892</v>
      </c>
      <c r="CS30" s="410">
        <v>920</v>
      </c>
      <c r="CT30" s="410">
        <v>985</v>
      </c>
      <c r="CU30" s="35" t="s">
        <v>269</v>
      </c>
      <c r="CV30" s="885">
        <f t="shared" si="17"/>
        <v>1112.2605000000001</v>
      </c>
      <c r="CW30" s="410">
        <v>96.581999999999994</v>
      </c>
      <c r="CX30" s="410">
        <v>88.62</v>
      </c>
      <c r="CY30" s="410">
        <v>83.097099999999998</v>
      </c>
      <c r="CZ30" s="410">
        <v>69.36</v>
      </c>
      <c r="DA30" s="410">
        <v>70.492099999999994</v>
      </c>
      <c r="DB30" s="410">
        <v>81.388000000000005</v>
      </c>
      <c r="DC30" s="410">
        <v>93.023750000000007</v>
      </c>
      <c r="DD30" s="410">
        <v>96.897500000000008</v>
      </c>
      <c r="DE30" s="410">
        <v>103.7963</v>
      </c>
      <c r="DF30" s="410">
        <v>104.49549999999999</v>
      </c>
      <c r="DG30" s="410">
        <v>108.12</v>
      </c>
      <c r="DH30" s="410">
        <v>116.38825</v>
      </c>
      <c r="DI30" s="35" t="s">
        <v>269</v>
      </c>
      <c r="DJ30" s="892">
        <f t="shared" si="25"/>
        <v>116.95694006309148</v>
      </c>
      <c r="DK30" s="409">
        <f t="shared" si="25"/>
        <v>117.78292682926829</v>
      </c>
      <c r="DL30" s="409">
        <f t="shared" si="25"/>
        <v>116.60526315789474</v>
      </c>
      <c r="DM30" s="409">
        <f t="shared" si="25"/>
        <v>115.41263888888889</v>
      </c>
      <c r="DN30" s="409">
        <f t="shared" si="25"/>
        <v>115.6</v>
      </c>
      <c r="DO30" s="409">
        <f t="shared" si="25"/>
        <v>115.56081967213113</v>
      </c>
      <c r="DP30" s="409">
        <f t="shared" si="25"/>
        <v>116.26857142857143</v>
      </c>
      <c r="DQ30" s="409">
        <f t="shared" si="25"/>
        <v>117.01100628930818</v>
      </c>
      <c r="DR30" s="409">
        <f t="shared" si="23"/>
        <v>117.45151515151517</v>
      </c>
      <c r="DS30" s="409">
        <f t="shared" si="23"/>
        <v>117.54960362400907</v>
      </c>
      <c r="DT30" s="409">
        <f t="shared" si="23"/>
        <v>117.14742152466367</v>
      </c>
      <c r="DU30" s="409">
        <f t="shared" si="23"/>
        <v>117.52173913043478</v>
      </c>
      <c r="DV30" s="409">
        <f t="shared" si="23"/>
        <v>118.16065989847715</v>
      </c>
    </row>
    <row r="31" spans="1:126" ht="12.25" customHeight="1">
      <c r="A31" s="35" t="s">
        <v>270</v>
      </c>
      <c r="B31" s="885">
        <f t="shared" si="12"/>
        <v>6750</v>
      </c>
      <c r="C31" s="410">
        <v>480</v>
      </c>
      <c r="D31" s="410">
        <v>560</v>
      </c>
      <c r="E31" s="410">
        <v>570</v>
      </c>
      <c r="F31" s="410">
        <v>580</v>
      </c>
      <c r="G31" s="410">
        <v>585</v>
      </c>
      <c r="H31" s="410">
        <v>610</v>
      </c>
      <c r="I31" s="410">
        <v>600</v>
      </c>
      <c r="J31" s="410">
        <v>550</v>
      </c>
      <c r="K31" s="410">
        <v>565</v>
      </c>
      <c r="L31" s="410">
        <v>550</v>
      </c>
      <c r="M31" s="410">
        <v>550</v>
      </c>
      <c r="N31" s="410">
        <v>550</v>
      </c>
      <c r="O31" s="35" t="s">
        <v>270</v>
      </c>
      <c r="P31" s="886">
        <f t="shared" si="13"/>
        <v>111.38999999999999</v>
      </c>
      <c r="Q31" s="419">
        <v>7.08</v>
      </c>
      <c r="R31" s="419">
        <v>8.75</v>
      </c>
      <c r="S31" s="419">
        <v>9.34</v>
      </c>
      <c r="T31" s="419">
        <v>9.504999999999999</v>
      </c>
      <c r="U31" s="419">
        <v>9.5949999999999989</v>
      </c>
      <c r="V31" s="419">
        <v>10.26</v>
      </c>
      <c r="W31" s="419">
        <v>10.1</v>
      </c>
      <c r="X31" s="419">
        <v>9.3000000000000007</v>
      </c>
      <c r="Y31" s="419">
        <v>9.5599999999999987</v>
      </c>
      <c r="Z31" s="419">
        <v>9.3000000000000007</v>
      </c>
      <c r="AA31" s="419">
        <v>9.3000000000000007</v>
      </c>
      <c r="AB31" s="419">
        <v>9.3000000000000007</v>
      </c>
      <c r="AC31" s="35" t="s">
        <v>270</v>
      </c>
      <c r="AD31" s="887">
        <f t="shared" si="24"/>
        <v>16.502222222222219</v>
      </c>
      <c r="AE31" s="412">
        <f t="shared" si="24"/>
        <v>14.750000000000002</v>
      </c>
      <c r="AF31" s="412">
        <f t="shared" si="24"/>
        <v>15.625</v>
      </c>
      <c r="AG31" s="412">
        <f t="shared" si="24"/>
        <v>16.385964912280702</v>
      </c>
      <c r="AH31" s="412">
        <f t="shared" si="24"/>
        <v>16.387931034482758</v>
      </c>
      <c r="AI31" s="412">
        <f t="shared" si="24"/>
        <v>16.4017094017094</v>
      </c>
      <c r="AJ31" s="412">
        <f t="shared" si="24"/>
        <v>16.819672131147541</v>
      </c>
      <c r="AK31" s="412">
        <f t="shared" si="24"/>
        <v>16.833333333333332</v>
      </c>
      <c r="AL31" s="412">
        <f t="shared" si="24"/>
        <v>16.90909090909091</v>
      </c>
      <c r="AM31" s="412">
        <f t="shared" si="18"/>
        <v>16.920353982300881</v>
      </c>
      <c r="AN31" s="412">
        <f t="shared" si="19"/>
        <v>16.90909090909091</v>
      </c>
      <c r="AO31" s="412">
        <f t="shared" si="20"/>
        <v>16.90909090909091</v>
      </c>
      <c r="AP31" s="412">
        <f t="shared" si="21"/>
        <v>16.90909090909091</v>
      </c>
      <c r="AQ31" s="35" t="s">
        <v>270</v>
      </c>
      <c r="AR31" s="889" t="s">
        <v>338</v>
      </c>
      <c r="AS31" s="418">
        <v>0</v>
      </c>
      <c r="AT31" s="418">
        <v>0</v>
      </c>
      <c r="AU31" s="418">
        <v>0</v>
      </c>
      <c r="AV31" s="418">
        <v>0</v>
      </c>
      <c r="AW31" s="418">
        <v>0</v>
      </c>
      <c r="AX31" s="418">
        <v>0</v>
      </c>
      <c r="AY31" s="418">
        <v>0</v>
      </c>
      <c r="AZ31" s="418">
        <v>0</v>
      </c>
      <c r="BA31" s="418">
        <v>0</v>
      </c>
      <c r="BB31" s="418">
        <v>0</v>
      </c>
      <c r="BC31" s="418">
        <v>0</v>
      </c>
      <c r="BD31" s="418">
        <v>0</v>
      </c>
      <c r="BE31" s="35" t="s">
        <v>270</v>
      </c>
      <c r="BF31" s="890" t="s">
        <v>75</v>
      </c>
      <c r="BG31" s="415">
        <v>0</v>
      </c>
      <c r="BH31" s="415">
        <v>0</v>
      </c>
      <c r="BI31" s="415">
        <v>0</v>
      </c>
      <c r="BJ31" s="415">
        <v>0</v>
      </c>
      <c r="BK31" s="415">
        <v>0</v>
      </c>
      <c r="BL31" s="415">
        <v>0</v>
      </c>
      <c r="BM31" s="415">
        <v>0</v>
      </c>
      <c r="BN31" s="415">
        <v>0</v>
      </c>
      <c r="BO31" s="415">
        <v>0</v>
      </c>
      <c r="BP31" s="415">
        <v>0</v>
      </c>
      <c r="BQ31" s="415">
        <v>0</v>
      </c>
      <c r="BR31" s="415">
        <v>0</v>
      </c>
      <c r="BS31" s="35" t="s">
        <v>270</v>
      </c>
      <c r="BT31" s="887" t="s">
        <v>50</v>
      </c>
      <c r="BU31" s="412" t="s">
        <v>50</v>
      </c>
      <c r="BV31" s="412" t="s">
        <v>50</v>
      </c>
      <c r="BW31" s="412" t="s">
        <v>50</v>
      </c>
      <c r="BX31" s="412" t="s">
        <v>50</v>
      </c>
      <c r="BY31" s="412" t="s">
        <v>50</v>
      </c>
      <c r="BZ31" s="412" t="s">
        <v>50</v>
      </c>
      <c r="CA31" s="412" t="s">
        <v>50</v>
      </c>
      <c r="CB31" s="412" t="s">
        <v>50</v>
      </c>
      <c r="CC31" s="412" t="s">
        <v>50</v>
      </c>
      <c r="CD31" s="412" t="s">
        <v>50</v>
      </c>
      <c r="CE31" s="412" t="s">
        <v>50</v>
      </c>
      <c r="CF31" s="412" t="s">
        <v>50</v>
      </c>
      <c r="CG31" s="35" t="s">
        <v>270</v>
      </c>
      <c r="CH31" s="885">
        <f t="shared" si="16"/>
        <v>56847</v>
      </c>
      <c r="CI31" s="410">
        <v>3463</v>
      </c>
      <c r="CJ31" s="410">
        <v>4658</v>
      </c>
      <c r="CK31" s="410">
        <v>4353</v>
      </c>
      <c r="CL31" s="410">
        <v>4567</v>
      </c>
      <c r="CM31" s="410">
        <v>4572</v>
      </c>
      <c r="CN31" s="410">
        <v>4687</v>
      </c>
      <c r="CO31" s="410">
        <v>5129</v>
      </c>
      <c r="CP31" s="410">
        <v>4595</v>
      </c>
      <c r="CQ31" s="410">
        <v>4815</v>
      </c>
      <c r="CR31" s="410">
        <v>5220</v>
      </c>
      <c r="CS31" s="410">
        <v>5670</v>
      </c>
      <c r="CT31" s="410">
        <v>5118</v>
      </c>
      <c r="CU31" s="35" t="s">
        <v>270</v>
      </c>
      <c r="CV31" s="885">
        <f t="shared" si="17"/>
        <v>9993.7360000000008</v>
      </c>
      <c r="CW31" s="410">
        <v>570.31500000000005</v>
      </c>
      <c r="CX31" s="410">
        <v>767.70299999999997</v>
      </c>
      <c r="CY31" s="410">
        <v>730.75700000000006</v>
      </c>
      <c r="CZ31" s="410">
        <v>826.947</v>
      </c>
      <c r="DA31" s="410">
        <v>822.12599999999998</v>
      </c>
      <c r="DB31" s="410">
        <v>841.84100000000001</v>
      </c>
      <c r="DC31" s="410">
        <v>880.80899999999997</v>
      </c>
      <c r="DD31" s="410">
        <v>828.37599999999998</v>
      </c>
      <c r="DE31" s="410">
        <v>848.20299999999997</v>
      </c>
      <c r="DF31" s="410">
        <v>930.39200000000005</v>
      </c>
      <c r="DG31" s="410">
        <v>1050.575</v>
      </c>
      <c r="DH31" s="410">
        <v>895.69200000000001</v>
      </c>
      <c r="DI31" s="35" t="s">
        <v>270</v>
      </c>
      <c r="DJ31" s="892">
        <f t="shared" si="25"/>
        <v>175.80058754199871</v>
      </c>
      <c r="DK31" s="409">
        <f t="shared" si="25"/>
        <v>164.68813167773607</v>
      </c>
      <c r="DL31" s="409">
        <f t="shared" si="25"/>
        <v>164.81386861313868</v>
      </c>
      <c r="DM31" s="409">
        <f t="shared" si="25"/>
        <v>167.87433953595223</v>
      </c>
      <c r="DN31" s="409">
        <f t="shared" si="25"/>
        <v>181.07006787825705</v>
      </c>
      <c r="DO31" s="409">
        <f t="shared" si="25"/>
        <v>179.81758530183725</v>
      </c>
      <c r="DP31" s="409">
        <f t="shared" si="25"/>
        <v>179.61190526989546</v>
      </c>
      <c r="DQ31" s="409">
        <f t="shared" si="25"/>
        <v>171.73113667381557</v>
      </c>
      <c r="DR31" s="409">
        <f t="shared" si="23"/>
        <v>180.27769314472252</v>
      </c>
      <c r="DS31" s="409">
        <f t="shared" si="23"/>
        <v>176.15846313603322</v>
      </c>
      <c r="DT31" s="409">
        <f t="shared" si="23"/>
        <v>178.23601532567051</v>
      </c>
      <c r="DU31" s="409">
        <f t="shared" si="23"/>
        <v>185.28659611992944</v>
      </c>
      <c r="DV31" s="409">
        <f t="shared" si="23"/>
        <v>175.00820633059789</v>
      </c>
    </row>
    <row r="32" spans="1:126" ht="12.25" customHeight="1">
      <c r="A32" s="35" t="s">
        <v>271</v>
      </c>
      <c r="B32" s="885">
        <f t="shared" si="12"/>
        <v>17664</v>
      </c>
      <c r="C32" s="410">
        <v>1450</v>
      </c>
      <c r="D32" s="410">
        <v>1415</v>
      </c>
      <c r="E32" s="410">
        <v>1455</v>
      </c>
      <c r="F32" s="410">
        <v>1391</v>
      </c>
      <c r="G32" s="410">
        <v>1495</v>
      </c>
      <c r="H32" s="410">
        <v>1460</v>
      </c>
      <c r="I32" s="410">
        <v>1450</v>
      </c>
      <c r="J32" s="410">
        <v>1803</v>
      </c>
      <c r="K32" s="410">
        <v>1497</v>
      </c>
      <c r="L32" s="410">
        <v>1393</v>
      </c>
      <c r="M32" s="410">
        <v>1412</v>
      </c>
      <c r="N32" s="410">
        <v>1443</v>
      </c>
      <c r="O32" s="35" t="s">
        <v>271</v>
      </c>
      <c r="P32" s="886">
        <f t="shared" si="13"/>
        <v>235.42500000000001</v>
      </c>
      <c r="Q32" s="419">
        <v>21.439999999999998</v>
      </c>
      <c r="R32" s="419">
        <v>20.85</v>
      </c>
      <c r="S32" s="419">
        <v>20.72</v>
      </c>
      <c r="T32" s="419">
        <v>18.7</v>
      </c>
      <c r="U32" s="419">
        <v>19.759999999999998</v>
      </c>
      <c r="V32" s="419">
        <v>19.060000000000002</v>
      </c>
      <c r="W32" s="419">
        <v>18.829999999999998</v>
      </c>
      <c r="X32" s="419">
        <v>21.700000000000003</v>
      </c>
      <c r="Y32" s="419">
        <v>19.61</v>
      </c>
      <c r="Z32" s="419">
        <v>17.88</v>
      </c>
      <c r="AA32" s="419">
        <v>18.155000000000001</v>
      </c>
      <c r="AB32" s="419">
        <v>18.72</v>
      </c>
      <c r="AC32" s="35" t="s">
        <v>271</v>
      </c>
      <c r="AD32" s="887">
        <f t="shared" si="24"/>
        <v>13.327955163043478</v>
      </c>
      <c r="AE32" s="412">
        <f t="shared" si="24"/>
        <v>14.786206896551723</v>
      </c>
      <c r="AF32" s="412">
        <f t="shared" si="24"/>
        <v>14.734982332155477</v>
      </c>
      <c r="AG32" s="412">
        <f t="shared" si="24"/>
        <v>14.240549828178693</v>
      </c>
      <c r="AH32" s="412">
        <f t="shared" si="24"/>
        <v>13.443565780014378</v>
      </c>
      <c r="AI32" s="412">
        <f t="shared" si="24"/>
        <v>13.217391304347824</v>
      </c>
      <c r="AJ32" s="412">
        <f t="shared" si="24"/>
        <v>13.054794520547947</v>
      </c>
      <c r="AK32" s="412">
        <f t="shared" si="24"/>
        <v>12.986206896551723</v>
      </c>
      <c r="AL32" s="412">
        <f t="shared" si="24"/>
        <v>12.035496394897393</v>
      </c>
      <c r="AM32" s="412">
        <f t="shared" si="18"/>
        <v>13.099532398129591</v>
      </c>
      <c r="AN32" s="412">
        <f t="shared" si="19"/>
        <v>12.835606604450826</v>
      </c>
      <c r="AO32" s="412">
        <f t="shared" si="20"/>
        <v>12.857648725212465</v>
      </c>
      <c r="AP32" s="412">
        <f t="shared" si="21"/>
        <v>12.972972972972972</v>
      </c>
      <c r="AQ32" s="35" t="s">
        <v>271</v>
      </c>
      <c r="AR32" s="888">
        <f t="shared" si="14"/>
        <v>4394</v>
      </c>
      <c r="AS32" s="417">
        <v>320</v>
      </c>
      <c r="AT32" s="417">
        <v>337</v>
      </c>
      <c r="AU32" s="417">
        <v>344</v>
      </c>
      <c r="AV32" s="417">
        <v>347</v>
      </c>
      <c r="AW32" s="417">
        <v>379</v>
      </c>
      <c r="AX32" s="417">
        <v>331</v>
      </c>
      <c r="AY32" s="417">
        <v>391</v>
      </c>
      <c r="AZ32" s="417">
        <v>343</v>
      </c>
      <c r="BA32" s="417">
        <v>469</v>
      </c>
      <c r="BB32" s="417">
        <v>381</v>
      </c>
      <c r="BC32" s="417">
        <v>362</v>
      </c>
      <c r="BD32" s="417">
        <v>390</v>
      </c>
      <c r="BE32" s="35" t="s">
        <v>271</v>
      </c>
      <c r="BF32" s="885">
        <f t="shared" si="15"/>
        <v>152.99600000000001</v>
      </c>
      <c r="BG32" s="414">
        <v>11.346</v>
      </c>
      <c r="BH32" s="414">
        <v>11.68</v>
      </c>
      <c r="BI32" s="414">
        <v>12.25</v>
      </c>
      <c r="BJ32" s="414">
        <v>12.45</v>
      </c>
      <c r="BK32" s="414">
        <v>13.129999999999999</v>
      </c>
      <c r="BL32" s="414">
        <v>12.04</v>
      </c>
      <c r="BM32" s="414">
        <v>13.71</v>
      </c>
      <c r="BN32" s="414">
        <v>12.09</v>
      </c>
      <c r="BO32" s="414">
        <v>14.59</v>
      </c>
      <c r="BP32" s="414">
        <v>12.469999999999999</v>
      </c>
      <c r="BQ32" s="414">
        <v>13.059999999999999</v>
      </c>
      <c r="BR32" s="414">
        <v>14.18</v>
      </c>
      <c r="BS32" s="35" t="s">
        <v>271</v>
      </c>
      <c r="BT32" s="891">
        <f t="shared" si="22"/>
        <v>34.819299044151116</v>
      </c>
      <c r="BU32" s="411">
        <f t="shared" si="22"/>
        <v>35.456250000000004</v>
      </c>
      <c r="BV32" s="411">
        <f t="shared" si="22"/>
        <v>34.658753709198812</v>
      </c>
      <c r="BW32" s="411">
        <f t="shared" si="22"/>
        <v>35.610465116279073</v>
      </c>
      <c r="BX32" s="411">
        <f t="shared" si="22"/>
        <v>35.878962536023053</v>
      </c>
      <c r="BY32" s="411">
        <f t="shared" si="22"/>
        <v>34.643799472295512</v>
      </c>
      <c r="BZ32" s="411">
        <f t="shared" si="22"/>
        <v>36.374622356495465</v>
      </c>
      <c r="CA32" s="411">
        <f t="shared" si="22"/>
        <v>35.063938618925832</v>
      </c>
      <c r="CB32" s="411">
        <f t="shared" si="22"/>
        <v>35.247813411078717</v>
      </c>
      <c r="CC32" s="411">
        <f t="shared" si="22"/>
        <v>31.108742004264393</v>
      </c>
      <c r="CD32" s="411">
        <f t="shared" si="22"/>
        <v>32.729658792650916</v>
      </c>
      <c r="CE32" s="411">
        <f t="shared" si="22"/>
        <v>36.077348066298335</v>
      </c>
      <c r="CF32" s="411">
        <f t="shared" si="22"/>
        <v>36.358974358974358</v>
      </c>
      <c r="CG32" s="35" t="s">
        <v>271</v>
      </c>
      <c r="CH32" s="885">
        <f t="shared" si="16"/>
        <v>22265</v>
      </c>
      <c r="CI32" s="410">
        <v>1084</v>
      </c>
      <c r="CJ32" s="410">
        <v>1087</v>
      </c>
      <c r="CK32" s="410">
        <v>982</v>
      </c>
      <c r="CL32" s="410">
        <v>1253</v>
      </c>
      <c r="CM32" s="410">
        <v>1229</v>
      </c>
      <c r="CN32" s="410">
        <v>1162</v>
      </c>
      <c r="CO32" s="410">
        <v>2448</v>
      </c>
      <c r="CP32" s="410">
        <v>2449</v>
      </c>
      <c r="CQ32" s="410">
        <v>2729</v>
      </c>
      <c r="CR32" s="410">
        <v>2726</v>
      </c>
      <c r="CS32" s="410">
        <v>2713</v>
      </c>
      <c r="CT32" s="410">
        <v>2403</v>
      </c>
      <c r="CU32" s="35" t="s">
        <v>271</v>
      </c>
      <c r="CV32" s="885">
        <f t="shared" si="17"/>
        <v>3054.1665000000003</v>
      </c>
      <c r="CW32" s="410">
        <v>160.20999999999998</v>
      </c>
      <c r="CX32" s="410">
        <v>151.6</v>
      </c>
      <c r="CY32" s="410">
        <v>143.07999999999998</v>
      </c>
      <c r="CZ32" s="410">
        <v>177.23000000000002</v>
      </c>
      <c r="DA32" s="410">
        <v>173.58750000000001</v>
      </c>
      <c r="DB32" s="410">
        <v>166.05</v>
      </c>
      <c r="DC32" s="410">
        <v>330.9</v>
      </c>
      <c r="DD32" s="410">
        <v>329.56</v>
      </c>
      <c r="DE32" s="410">
        <v>362.41999999999996</v>
      </c>
      <c r="DF32" s="410">
        <v>358.97</v>
      </c>
      <c r="DG32" s="410">
        <v>356.17</v>
      </c>
      <c r="DH32" s="410">
        <v>344.38899999999995</v>
      </c>
      <c r="DI32" s="35" t="s">
        <v>271</v>
      </c>
      <c r="DJ32" s="892">
        <f t="shared" si="25"/>
        <v>137.17343364024254</v>
      </c>
      <c r="DK32" s="409">
        <f t="shared" si="25"/>
        <v>147.79520295202948</v>
      </c>
      <c r="DL32" s="409">
        <f t="shared" si="25"/>
        <v>139.46642134314627</v>
      </c>
      <c r="DM32" s="409">
        <f t="shared" si="25"/>
        <v>145.70264765784114</v>
      </c>
      <c r="DN32" s="409">
        <f t="shared" si="25"/>
        <v>141.44453312051078</v>
      </c>
      <c r="DO32" s="409">
        <f t="shared" si="25"/>
        <v>141.24288039056142</v>
      </c>
      <c r="DP32" s="409">
        <f t="shared" si="25"/>
        <v>142.9001721170396</v>
      </c>
      <c r="DQ32" s="409">
        <f t="shared" si="25"/>
        <v>135.17156862745097</v>
      </c>
      <c r="DR32" s="409">
        <f t="shared" si="23"/>
        <v>134.56921192323398</v>
      </c>
      <c r="DS32" s="409">
        <f t="shared" si="23"/>
        <v>132.80322462440452</v>
      </c>
      <c r="DT32" s="409">
        <f t="shared" si="23"/>
        <v>131.68378576669113</v>
      </c>
      <c r="DU32" s="409">
        <f t="shared" si="23"/>
        <v>131.28271286398822</v>
      </c>
      <c r="DV32" s="409">
        <f t="shared" si="23"/>
        <v>143.31627132750728</v>
      </c>
    </row>
    <row r="33" spans="1:127" ht="12.25" customHeight="1">
      <c r="A33" s="35" t="s">
        <v>272</v>
      </c>
      <c r="B33" s="885">
        <f t="shared" si="12"/>
        <v>2040</v>
      </c>
      <c r="C33" s="410">
        <v>163</v>
      </c>
      <c r="D33" s="410">
        <v>164</v>
      </c>
      <c r="E33" s="410">
        <v>162</v>
      </c>
      <c r="F33" s="410">
        <v>160</v>
      </c>
      <c r="G33" s="410">
        <v>143</v>
      </c>
      <c r="H33" s="410">
        <v>141</v>
      </c>
      <c r="I33" s="410">
        <v>148</v>
      </c>
      <c r="J33" s="410">
        <v>185</v>
      </c>
      <c r="K33" s="410">
        <v>183</v>
      </c>
      <c r="L33" s="410">
        <v>178</v>
      </c>
      <c r="M33" s="410">
        <v>183</v>
      </c>
      <c r="N33" s="410">
        <v>230</v>
      </c>
      <c r="O33" s="35" t="s">
        <v>272</v>
      </c>
      <c r="P33" s="886">
        <f t="shared" si="13"/>
        <v>31.646750000000001</v>
      </c>
      <c r="Q33" s="419">
        <v>2.5409000000000002</v>
      </c>
      <c r="R33" s="419">
        <v>2.4852999999999996</v>
      </c>
      <c r="S33" s="419">
        <v>2.4750000000000001</v>
      </c>
      <c r="T33" s="419">
        <v>2.4980000000000002</v>
      </c>
      <c r="U33" s="419">
        <v>2.1520000000000001</v>
      </c>
      <c r="V33" s="419">
        <v>2.16</v>
      </c>
      <c r="W33" s="419">
        <v>2.36551</v>
      </c>
      <c r="X33" s="419">
        <v>2.7988</v>
      </c>
      <c r="Y33" s="419">
        <v>2.7885300000000002</v>
      </c>
      <c r="Z33" s="419">
        <v>2.8209300000000002</v>
      </c>
      <c r="AA33" s="419">
        <v>3.0015999999999998</v>
      </c>
      <c r="AB33" s="419">
        <v>3.5601799999999999</v>
      </c>
      <c r="AC33" s="35" t="s">
        <v>272</v>
      </c>
      <c r="AD33" s="887">
        <f t="shared" si="24"/>
        <v>15.51311274509804</v>
      </c>
      <c r="AE33" s="412">
        <f t="shared" si="24"/>
        <v>15.58834355828221</v>
      </c>
      <c r="AF33" s="412">
        <f t="shared" si="24"/>
        <v>15.154268292682925</v>
      </c>
      <c r="AG33" s="412">
        <f t="shared" si="24"/>
        <v>15.277777777777779</v>
      </c>
      <c r="AH33" s="412">
        <f t="shared" si="24"/>
        <v>15.612500000000001</v>
      </c>
      <c r="AI33" s="412">
        <f t="shared" si="24"/>
        <v>15.04895104895105</v>
      </c>
      <c r="AJ33" s="412">
        <f t="shared" si="24"/>
        <v>15.319148936170214</v>
      </c>
      <c r="AK33" s="412">
        <f t="shared" si="24"/>
        <v>15.983175675675678</v>
      </c>
      <c r="AL33" s="412">
        <f t="shared" si="24"/>
        <v>15.128648648648648</v>
      </c>
      <c r="AM33" s="412">
        <f t="shared" si="18"/>
        <v>15.237868852459018</v>
      </c>
      <c r="AN33" s="412">
        <f t="shared" si="19"/>
        <v>15.847921348314607</v>
      </c>
      <c r="AO33" s="412">
        <f t="shared" si="20"/>
        <v>16.402185792349727</v>
      </c>
      <c r="AP33" s="412">
        <f t="shared" si="21"/>
        <v>15.47904347826087</v>
      </c>
      <c r="AQ33" s="35" t="s">
        <v>272</v>
      </c>
      <c r="AR33" s="888">
        <f t="shared" si="14"/>
        <v>83810</v>
      </c>
      <c r="AS33" s="417">
        <v>5743</v>
      </c>
      <c r="AT33" s="417">
        <v>5330</v>
      </c>
      <c r="AU33" s="417">
        <v>6499</v>
      </c>
      <c r="AV33" s="417">
        <v>6156</v>
      </c>
      <c r="AW33" s="417">
        <v>6619</v>
      </c>
      <c r="AX33" s="417">
        <v>5346</v>
      </c>
      <c r="AY33" s="417">
        <v>7332</v>
      </c>
      <c r="AZ33" s="417">
        <v>7441</v>
      </c>
      <c r="BA33" s="417">
        <v>7465</v>
      </c>
      <c r="BB33" s="417">
        <v>7666</v>
      </c>
      <c r="BC33" s="417">
        <v>7880</v>
      </c>
      <c r="BD33" s="417">
        <v>10333</v>
      </c>
      <c r="BE33" s="35" t="s">
        <v>272</v>
      </c>
      <c r="BF33" s="885">
        <f t="shared" si="15"/>
        <v>5369.2938299999996</v>
      </c>
      <c r="BG33" s="414">
        <v>353.39479999999998</v>
      </c>
      <c r="BH33" s="414">
        <v>326.39890000000003</v>
      </c>
      <c r="BI33" s="414">
        <v>421.61969999999997</v>
      </c>
      <c r="BJ33" s="414">
        <v>405.48669999999998</v>
      </c>
      <c r="BK33" s="414">
        <v>433.35079999999999</v>
      </c>
      <c r="BL33" s="414">
        <v>331.01139999999998</v>
      </c>
      <c r="BM33" s="414">
        <v>483.50099999999998</v>
      </c>
      <c r="BN33" s="414">
        <v>488.6662</v>
      </c>
      <c r="BO33" s="414">
        <v>480.69159999999999</v>
      </c>
      <c r="BP33" s="414">
        <v>486.97385000000008</v>
      </c>
      <c r="BQ33" s="414">
        <v>516.57237000000009</v>
      </c>
      <c r="BR33" s="414">
        <v>641.62651000000005</v>
      </c>
      <c r="BS33" s="35" t="s">
        <v>272</v>
      </c>
      <c r="BT33" s="891">
        <f t="shared" si="22"/>
        <v>64.065073738217393</v>
      </c>
      <c r="BU33" s="411">
        <f t="shared" si="22"/>
        <v>61.534877241859654</v>
      </c>
      <c r="BV33" s="411">
        <f t="shared" si="22"/>
        <v>61.238067542213884</v>
      </c>
      <c r="BW33" s="411">
        <f t="shared" si="22"/>
        <v>64.874549930758576</v>
      </c>
      <c r="BX33" s="411">
        <f t="shared" si="22"/>
        <v>65.868534762833008</v>
      </c>
      <c r="BY33" s="411">
        <f t="shared" si="22"/>
        <v>65.470735760688925</v>
      </c>
      <c r="BZ33" s="411">
        <f t="shared" si="22"/>
        <v>61.91758323980546</v>
      </c>
      <c r="CA33" s="411">
        <f t="shared" si="22"/>
        <v>65.943944353518816</v>
      </c>
      <c r="CB33" s="411">
        <f t="shared" si="22"/>
        <v>65.672113963176983</v>
      </c>
      <c r="CC33" s="411">
        <f t="shared" si="22"/>
        <v>64.392712659075684</v>
      </c>
      <c r="CD33" s="411">
        <f t="shared" si="22"/>
        <v>63.523852074093405</v>
      </c>
      <c r="CE33" s="411">
        <f t="shared" si="22"/>
        <v>65.554869289340104</v>
      </c>
      <c r="CF33" s="411">
        <f t="shared" si="22"/>
        <v>62.094891125520185</v>
      </c>
      <c r="CG33" s="35" t="s">
        <v>272</v>
      </c>
      <c r="CH33" s="885">
        <f t="shared" si="16"/>
        <v>21716</v>
      </c>
      <c r="CI33" s="410">
        <v>1757</v>
      </c>
      <c r="CJ33" s="410">
        <v>1512</v>
      </c>
      <c r="CK33" s="410">
        <v>2366</v>
      </c>
      <c r="CL33" s="410">
        <v>1481</v>
      </c>
      <c r="CM33" s="410">
        <v>1567</v>
      </c>
      <c r="CN33" s="410">
        <v>1756</v>
      </c>
      <c r="CO33" s="410">
        <v>1854</v>
      </c>
      <c r="CP33" s="410">
        <v>1870</v>
      </c>
      <c r="CQ33" s="410">
        <v>1762</v>
      </c>
      <c r="CR33" s="410">
        <v>1859</v>
      </c>
      <c r="CS33" s="410">
        <v>1737</v>
      </c>
      <c r="CT33" s="410">
        <v>2195</v>
      </c>
      <c r="CU33" s="35" t="s">
        <v>272</v>
      </c>
      <c r="CV33" s="885">
        <f t="shared" si="17"/>
        <v>3103.0123400000002</v>
      </c>
      <c r="CW33" s="410">
        <v>238.00920000000002</v>
      </c>
      <c r="CX33" s="410">
        <v>230.48500000000001</v>
      </c>
      <c r="CY33" s="410">
        <v>261.02170000000001</v>
      </c>
      <c r="CZ33" s="410">
        <v>240.1671</v>
      </c>
      <c r="DA33" s="410">
        <v>243.5498</v>
      </c>
      <c r="DB33" s="410">
        <v>261.63330000000002</v>
      </c>
      <c r="DC33" s="410">
        <v>263.21550000000002</v>
      </c>
      <c r="DD33" s="410">
        <v>271.67239999999998</v>
      </c>
      <c r="DE33" s="410">
        <v>254.54665</v>
      </c>
      <c r="DF33" s="410">
        <v>257.21713</v>
      </c>
      <c r="DG33" s="410">
        <v>239.34883000000002</v>
      </c>
      <c r="DH33" s="410">
        <v>342.14573000000001</v>
      </c>
      <c r="DI33" s="35" t="s">
        <v>272</v>
      </c>
      <c r="DJ33" s="892">
        <f t="shared" si="25"/>
        <v>142.89060324184936</v>
      </c>
      <c r="DK33" s="409">
        <f t="shared" si="25"/>
        <v>135.46340352874219</v>
      </c>
      <c r="DL33" s="409">
        <f t="shared" si="25"/>
        <v>152.43716931216932</v>
      </c>
      <c r="DM33" s="409">
        <f t="shared" si="25"/>
        <v>110.32193575655116</v>
      </c>
      <c r="DN33" s="409">
        <f t="shared" si="25"/>
        <v>162.16549628629303</v>
      </c>
      <c r="DO33" s="409">
        <f t="shared" si="25"/>
        <v>155.42425015954052</v>
      </c>
      <c r="DP33" s="409">
        <f t="shared" si="25"/>
        <v>148.99390660592258</v>
      </c>
      <c r="DQ33" s="409">
        <f t="shared" si="25"/>
        <v>141.97168284789646</v>
      </c>
      <c r="DR33" s="409">
        <f t="shared" si="23"/>
        <v>145.27935828877003</v>
      </c>
      <c r="DS33" s="409">
        <f t="shared" si="23"/>
        <v>144.46461407491486</v>
      </c>
      <c r="DT33" s="409">
        <f t="shared" si="23"/>
        <v>138.36316837009144</v>
      </c>
      <c r="DU33" s="409">
        <f t="shared" si="23"/>
        <v>137.79437535981577</v>
      </c>
      <c r="DV33" s="409">
        <f t="shared" si="23"/>
        <v>155.8750478359909</v>
      </c>
    </row>
    <row r="34" spans="1:127" ht="12.25" customHeight="1">
      <c r="A34" s="35" t="s">
        <v>273</v>
      </c>
      <c r="B34" s="885">
        <f t="shared" si="12"/>
        <v>277</v>
      </c>
      <c r="C34" s="410">
        <v>26</v>
      </c>
      <c r="D34" s="410">
        <v>19</v>
      </c>
      <c r="E34" s="410">
        <v>25</v>
      </c>
      <c r="F34" s="410">
        <v>26</v>
      </c>
      <c r="G34" s="410">
        <v>24</v>
      </c>
      <c r="H34" s="410">
        <v>26</v>
      </c>
      <c r="I34" s="410">
        <v>27</v>
      </c>
      <c r="J34" s="410">
        <v>17</v>
      </c>
      <c r="K34" s="410">
        <v>20</v>
      </c>
      <c r="L34" s="410">
        <v>21</v>
      </c>
      <c r="M34" s="410">
        <v>28</v>
      </c>
      <c r="N34" s="410">
        <v>18</v>
      </c>
      <c r="O34" s="35" t="s">
        <v>273</v>
      </c>
      <c r="P34" s="886">
        <f t="shared" si="13"/>
        <v>7.0919999999999996</v>
      </c>
      <c r="Q34" s="419">
        <v>0.54</v>
      </c>
      <c r="R34" s="419">
        <v>0.505</v>
      </c>
      <c r="S34" s="419">
        <v>0.64</v>
      </c>
      <c r="T34" s="419">
        <v>0.63</v>
      </c>
      <c r="U34" s="419">
        <v>0.65300000000000002</v>
      </c>
      <c r="V34" s="419">
        <v>0.70500000000000007</v>
      </c>
      <c r="W34" s="419">
        <v>0.65500000000000003</v>
      </c>
      <c r="X34" s="419">
        <v>0.54300000000000004</v>
      </c>
      <c r="Y34" s="419">
        <v>0.64500000000000002</v>
      </c>
      <c r="Z34" s="419">
        <v>0.54500000000000004</v>
      </c>
      <c r="AA34" s="419">
        <v>0.74099999999999999</v>
      </c>
      <c r="AB34" s="419">
        <v>0.29000000000000004</v>
      </c>
      <c r="AC34" s="35" t="s">
        <v>273</v>
      </c>
      <c r="AD34" s="887">
        <f t="shared" si="24"/>
        <v>25.602888086642597</v>
      </c>
      <c r="AE34" s="412">
        <f t="shared" si="24"/>
        <v>20.76923076923077</v>
      </c>
      <c r="AF34" s="412">
        <f t="shared" si="24"/>
        <v>26.578947368421051</v>
      </c>
      <c r="AG34" s="412">
        <f t="shared" si="24"/>
        <v>25.6</v>
      </c>
      <c r="AH34" s="412">
        <f t="shared" si="24"/>
        <v>24.23076923076923</v>
      </c>
      <c r="AI34" s="412">
        <f t="shared" si="24"/>
        <v>27.208333333333336</v>
      </c>
      <c r="AJ34" s="412">
        <f t="shared" si="24"/>
        <v>27.115384615384617</v>
      </c>
      <c r="AK34" s="412">
        <f t="shared" si="24"/>
        <v>24.259259259259263</v>
      </c>
      <c r="AL34" s="412">
        <f t="shared" si="24"/>
        <v>31.941176470588236</v>
      </c>
      <c r="AM34" s="412">
        <f t="shared" si="18"/>
        <v>32.25</v>
      </c>
      <c r="AN34" s="412">
        <f t="shared" si="19"/>
        <v>25.952380952380956</v>
      </c>
      <c r="AO34" s="412">
        <f t="shared" si="20"/>
        <v>26.464285714285715</v>
      </c>
      <c r="AP34" s="412">
        <f t="shared" si="21"/>
        <v>16.111111111111114</v>
      </c>
      <c r="AQ34" s="35" t="s">
        <v>273</v>
      </c>
      <c r="AR34" s="888">
        <f t="shared" si="14"/>
        <v>27053</v>
      </c>
      <c r="AS34" s="417">
        <v>1648</v>
      </c>
      <c r="AT34" s="417">
        <v>1623</v>
      </c>
      <c r="AU34" s="417">
        <v>1841</v>
      </c>
      <c r="AV34" s="417">
        <v>2096</v>
      </c>
      <c r="AW34" s="417">
        <v>2536</v>
      </c>
      <c r="AX34" s="417">
        <v>2483</v>
      </c>
      <c r="AY34" s="417">
        <v>2316</v>
      </c>
      <c r="AZ34" s="417">
        <v>2422</v>
      </c>
      <c r="BA34" s="417">
        <v>2469</v>
      </c>
      <c r="BB34" s="417">
        <v>2564</v>
      </c>
      <c r="BC34" s="417">
        <v>2578</v>
      </c>
      <c r="BD34" s="417">
        <v>2477</v>
      </c>
      <c r="BE34" s="35" t="s">
        <v>273</v>
      </c>
      <c r="BF34" s="885">
        <f t="shared" si="15"/>
        <v>1950.396</v>
      </c>
      <c r="BG34" s="414">
        <v>118.511</v>
      </c>
      <c r="BH34" s="414">
        <v>116.36699999999999</v>
      </c>
      <c r="BI34" s="414">
        <v>133.417</v>
      </c>
      <c r="BJ34" s="414">
        <v>137.51</v>
      </c>
      <c r="BK34" s="414">
        <v>166.40100000000001</v>
      </c>
      <c r="BL34" s="414">
        <v>190.16800000000001</v>
      </c>
      <c r="BM34" s="414">
        <v>168.749</v>
      </c>
      <c r="BN34" s="414">
        <v>175.733</v>
      </c>
      <c r="BO34" s="414">
        <v>180.905</v>
      </c>
      <c r="BP34" s="414">
        <v>183.96899999999999</v>
      </c>
      <c r="BQ34" s="414">
        <v>174.45699999999999</v>
      </c>
      <c r="BR34" s="414">
        <v>204.209</v>
      </c>
      <c r="BS34" s="35" t="s">
        <v>273</v>
      </c>
      <c r="BT34" s="891">
        <f t="shared" si="22"/>
        <v>72.09536835101467</v>
      </c>
      <c r="BU34" s="411">
        <f t="shared" si="22"/>
        <v>71.912014563106794</v>
      </c>
      <c r="BV34" s="411">
        <f t="shared" si="22"/>
        <v>71.698706099815155</v>
      </c>
      <c r="BW34" s="411">
        <f t="shared" si="22"/>
        <v>72.469853340575781</v>
      </c>
      <c r="BX34" s="411">
        <f t="shared" si="22"/>
        <v>65.60591603053436</v>
      </c>
      <c r="BY34" s="411">
        <f t="shared" si="22"/>
        <v>65.61553627760253</v>
      </c>
      <c r="BZ34" s="411">
        <f t="shared" si="22"/>
        <v>76.587998389045509</v>
      </c>
      <c r="CA34" s="411">
        <f t="shared" si="22"/>
        <v>72.862262521588946</v>
      </c>
      <c r="CB34" s="411">
        <f t="shared" si="22"/>
        <v>72.55697770437655</v>
      </c>
      <c r="CC34" s="411">
        <f t="shared" si="22"/>
        <v>73.270554880518418</v>
      </c>
      <c r="CD34" s="411">
        <f t="shared" si="22"/>
        <v>71.750780031201245</v>
      </c>
      <c r="CE34" s="411">
        <f t="shared" si="22"/>
        <v>67.671450737005429</v>
      </c>
      <c r="CF34" s="411">
        <f t="shared" si="22"/>
        <v>82.442067016552286</v>
      </c>
      <c r="CG34" s="35" t="s">
        <v>273</v>
      </c>
      <c r="CH34" s="885">
        <f t="shared" si="16"/>
        <v>12822</v>
      </c>
      <c r="CI34" s="410">
        <v>1014</v>
      </c>
      <c r="CJ34" s="410">
        <v>956</v>
      </c>
      <c r="CK34" s="410">
        <v>992</v>
      </c>
      <c r="CL34" s="410">
        <v>898</v>
      </c>
      <c r="CM34" s="410">
        <v>1106</v>
      </c>
      <c r="CN34" s="410">
        <v>1054</v>
      </c>
      <c r="CO34" s="410">
        <v>1099</v>
      </c>
      <c r="CP34" s="410">
        <v>1108</v>
      </c>
      <c r="CQ34" s="410">
        <v>1205</v>
      </c>
      <c r="CR34" s="410">
        <v>1139</v>
      </c>
      <c r="CS34" s="410">
        <v>1167</v>
      </c>
      <c r="CT34" s="410">
        <v>1084</v>
      </c>
      <c r="CU34" s="35" t="s">
        <v>273</v>
      </c>
      <c r="CV34" s="885">
        <f t="shared" si="17"/>
        <v>1908.2940000000001</v>
      </c>
      <c r="CW34" s="410">
        <v>150.119</v>
      </c>
      <c r="CX34" s="410">
        <v>141.893</v>
      </c>
      <c r="CY34" s="410">
        <v>148.815</v>
      </c>
      <c r="CZ34" s="410">
        <v>127.887</v>
      </c>
      <c r="DA34" s="410">
        <v>156.17099999999999</v>
      </c>
      <c r="DB34" s="410">
        <v>156.67700000000002</v>
      </c>
      <c r="DC34" s="410">
        <v>161.131</v>
      </c>
      <c r="DD34" s="410">
        <v>176.62</v>
      </c>
      <c r="DE34" s="410">
        <v>173.24</v>
      </c>
      <c r="DF34" s="410">
        <v>172.13400000000001</v>
      </c>
      <c r="DG34" s="410">
        <v>174.35599999999999</v>
      </c>
      <c r="DH34" s="410">
        <v>169.251</v>
      </c>
      <c r="DI34" s="35" t="s">
        <v>273</v>
      </c>
      <c r="DJ34" s="892">
        <f t="shared" si="25"/>
        <v>148.82966775854001</v>
      </c>
      <c r="DK34" s="409">
        <f t="shared" si="25"/>
        <v>148.04635108481261</v>
      </c>
      <c r="DL34" s="409">
        <f t="shared" si="25"/>
        <v>148.423640167364</v>
      </c>
      <c r="DM34" s="409">
        <f t="shared" si="25"/>
        <v>150.01512096774195</v>
      </c>
      <c r="DN34" s="409">
        <f t="shared" si="25"/>
        <v>142.41314031180403</v>
      </c>
      <c r="DO34" s="409">
        <f t="shared" si="25"/>
        <v>141.20343580470163</v>
      </c>
      <c r="DP34" s="409">
        <f t="shared" si="25"/>
        <v>148.64990512333966</v>
      </c>
      <c r="DQ34" s="409">
        <f t="shared" si="25"/>
        <v>146.61601455868973</v>
      </c>
      <c r="DR34" s="409">
        <f t="shared" si="23"/>
        <v>159.4043321299639</v>
      </c>
      <c r="DS34" s="409">
        <f t="shared" si="23"/>
        <v>143.76763485477179</v>
      </c>
      <c r="DT34" s="409">
        <f t="shared" si="23"/>
        <v>151.12730465320459</v>
      </c>
      <c r="DU34" s="409">
        <f t="shared" si="23"/>
        <v>149.40531276778063</v>
      </c>
      <c r="DV34" s="409">
        <f t="shared" si="23"/>
        <v>156.13560885608857</v>
      </c>
    </row>
    <row r="35" spans="1:127" ht="12.25" customHeight="1">
      <c r="A35" s="35" t="s">
        <v>274</v>
      </c>
      <c r="B35" s="885">
        <f t="shared" si="12"/>
        <v>0</v>
      </c>
      <c r="C35" s="410">
        <v>0</v>
      </c>
      <c r="D35" s="410">
        <v>0</v>
      </c>
      <c r="E35" s="410">
        <v>0</v>
      </c>
      <c r="F35" s="410">
        <v>0</v>
      </c>
      <c r="G35" s="410">
        <v>0</v>
      </c>
      <c r="H35" s="410">
        <v>0</v>
      </c>
      <c r="I35" s="410">
        <v>0</v>
      </c>
      <c r="J35" s="410">
        <v>0</v>
      </c>
      <c r="K35" s="410">
        <v>0</v>
      </c>
      <c r="L35" s="410">
        <v>0</v>
      </c>
      <c r="M35" s="410">
        <v>0</v>
      </c>
      <c r="N35" s="410">
        <v>0</v>
      </c>
      <c r="O35" s="35" t="s">
        <v>274</v>
      </c>
      <c r="P35" s="886">
        <f t="shared" si="13"/>
        <v>0</v>
      </c>
      <c r="Q35" s="419">
        <v>0</v>
      </c>
      <c r="R35" s="419">
        <v>0</v>
      </c>
      <c r="S35" s="419">
        <v>0</v>
      </c>
      <c r="T35" s="419">
        <v>0</v>
      </c>
      <c r="U35" s="419">
        <v>0</v>
      </c>
      <c r="V35" s="419">
        <v>0</v>
      </c>
      <c r="W35" s="419">
        <v>0</v>
      </c>
      <c r="X35" s="419">
        <v>0</v>
      </c>
      <c r="Y35" s="419">
        <v>0</v>
      </c>
      <c r="Z35" s="419">
        <v>0</v>
      </c>
      <c r="AA35" s="419">
        <v>0</v>
      </c>
      <c r="AB35" s="419">
        <v>0</v>
      </c>
      <c r="AC35" s="35" t="s">
        <v>274</v>
      </c>
      <c r="AD35" s="887" t="s">
        <v>50</v>
      </c>
      <c r="AE35" s="412" t="s">
        <v>75</v>
      </c>
      <c r="AF35" s="412" t="s">
        <v>75</v>
      </c>
      <c r="AG35" s="412" t="s">
        <v>75</v>
      </c>
      <c r="AH35" s="412" t="s">
        <v>75</v>
      </c>
      <c r="AI35" s="412" t="s">
        <v>75</v>
      </c>
      <c r="AJ35" s="412" t="s">
        <v>75</v>
      </c>
      <c r="AK35" s="412" t="s">
        <v>75</v>
      </c>
      <c r="AL35" s="412" t="s">
        <v>75</v>
      </c>
      <c r="AM35" s="412" t="s">
        <v>75</v>
      </c>
      <c r="AN35" s="412" t="s">
        <v>75</v>
      </c>
      <c r="AO35" s="412" t="s">
        <v>75</v>
      </c>
      <c r="AP35" s="412" t="s">
        <v>75</v>
      </c>
      <c r="AQ35" s="35" t="s">
        <v>274</v>
      </c>
      <c r="AR35" s="888">
        <f t="shared" si="14"/>
        <v>12548</v>
      </c>
      <c r="AS35" s="417">
        <v>1260</v>
      </c>
      <c r="AT35" s="417">
        <v>783</v>
      </c>
      <c r="AU35" s="417">
        <v>969</v>
      </c>
      <c r="AV35" s="417">
        <v>1120</v>
      </c>
      <c r="AW35" s="417">
        <v>966</v>
      </c>
      <c r="AX35" s="417">
        <v>908</v>
      </c>
      <c r="AY35" s="417">
        <v>790</v>
      </c>
      <c r="AZ35" s="417">
        <v>1020</v>
      </c>
      <c r="BA35" s="417">
        <v>1167</v>
      </c>
      <c r="BB35" s="417">
        <v>1108</v>
      </c>
      <c r="BC35" s="417">
        <v>1059</v>
      </c>
      <c r="BD35" s="417">
        <v>1398</v>
      </c>
      <c r="BE35" s="35" t="s">
        <v>274</v>
      </c>
      <c r="BF35" s="885">
        <f t="shared" si="15"/>
        <v>871.91787999999997</v>
      </c>
      <c r="BG35" s="414">
        <v>86.796300000000002</v>
      </c>
      <c r="BH35" s="414">
        <v>52.083420000000004</v>
      </c>
      <c r="BI35" s="414">
        <v>65.297199999999989</v>
      </c>
      <c r="BJ35" s="414">
        <v>80.928850000000011</v>
      </c>
      <c r="BK35" s="414">
        <v>72.227649999999997</v>
      </c>
      <c r="BL35" s="414">
        <v>68.476799999999997</v>
      </c>
      <c r="BM35" s="414">
        <v>59.40925</v>
      </c>
      <c r="BN35" s="414">
        <v>69.942300000000003</v>
      </c>
      <c r="BO35" s="414">
        <v>74.766800000000003</v>
      </c>
      <c r="BP35" s="414">
        <v>73.253699999999995</v>
      </c>
      <c r="BQ35" s="414">
        <v>68.961349999999996</v>
      </c>
      <c r="BR35" s="414">
        <v>99.774259999999998</v>
      </c>
      <c r="BS35" s="35" t="s">
        <v>274</v>
      </c>
      <c r="BT35" s="891">
        <f t="shared" si="22"/>
        <v>69.486601848900222</v>
      </c>
      <c r="BU35" s="411">
        <f t="shared" si="22"/>
        <v>68.885952380952375</v>
      </c>
      <c r="BV35" s="411">
        <f t="shared" si="22"/>
        <v>66.517777777777781</v>
      </c>
      <c r="BW35" s="411">
        <f t="shared" si="22"/>
        <v>67.386171310629507</v>
      </c>
      <c r="BX35" s="411">
        <f t="shared" si="22"/>
        <v>72.257901785714296</v>
      </c>
      <c r="BY35" s="411">
        <f t="shared" si="22"/>
        <v>74.769824016563135</v>
      </c>
      <c r="BZ35" s="411">
        <f t="shared" si="22"/>
        <v>75.41497797356827</v>
      </c>
      <c r="CA35" s="411">
        <f t="shared" si="22"/>
        <v>75.201582278481013</v>
      </c>
      <c r="CB35" s="411">
        <f t="shared" si="22"/>
        <v>68.570882352941169</v>
      </c>
      <c r="CC35" s="411">
        <f t="shared" si="22"/>
        <v>64.067523564695804</v>
      </c>
      <c r="CD35" s="411">
        <f t="shared" si="22"/>
        <v>66.113447653429589</v>
      </c>
      <c r="CE35" s="411">
        <f t="shared" si="22"/>
        <v>65.119310670443809</v>
      </c>
      <c r="CF35" s="411">
        <f t="shared" si="22"/>
        <v>71.369284692417736</v>
      </c>
      <c r="CG35" s="35" t="s">
        <v>274</v>
      </c>
      <c r="CH35" s="885">
        <f t="shared" si="16"/>
        <v>9634</v>
      </c>
      <c r="CI35" s="410">
        <v>769</v>
      </c>
      <c r="CJ35" s="410">
        <v>871</v>
      </c>
      <c r="CK35" s="410">
        <v>1123</v>
      </c>
      <c r="CL35" s="410">
        <v>752</v>
      </c>
      <c r="CM35" s="410">
        <v>700</v>
      </c>
      <c r="CN35" s="410">
        <v>723</v>
      </c>
      <c r="CO35" s="410">
        <v>644</v>
      </c>
      <c r="CP35" s="410">
        <v>783</v>
      </c>
      <c r="CQ35" s="410">
        <v>860</v>
      </c>
      <c r="CR35" s="410">
        <v>841</v>
      </c>
      <c r="CS35" s="410">
        <v>807</v>
      </c>
      <c r="CT35" s="410">
        <v>761</v>
      </c>
      <c r="CU35" s="35" t="s">
        <v>274</v>
      </c>
      <c r="CV35" s="885">
        <f t="shared" si="17"/>
        <v>1669.259</v>
      </c>
      <c r="CW35" s="410">
        <v>128.88910000000001</v>
      </c>
      <c r="CX35" s="410">
        <v>149.93902000000003</v>
      </c>
      <c r="CY35" s="410">
        <v>192.69756000000001</v>
      </c>
      <c r="CZ35" s="410">
        <v>131.0797</v>
      </c>
      <c r="DA35" s="410">
        <v>128.32919999999999</v>
      </c>
      <c r="DB35" s="410">
        <v>131.84900000000002</v>
      </c>
      <c r="DC35" s="410">
        <v>114.99189999999999</v>
      </c>
      <c r="DD35" s="410">
        <v>140.14099999999999</v>
      </c>
      <c r="DE35" s="410">
        <v>154.75899999999999</v>
      </c>
      <c r="DF35" s="410">
        <v>137.00810000000001</v>
      </c>
      <c r="DG35" s="410">
        <v>134.80848</v>
      </c>
      <c r="DH35" s="410">
        <v>124.76694000000001</v>
      </c>
      <c r="DI35" s="35" t="s">
        <v>274</v>
      </c>
      <c r="DJ35" s="892">
        <f t="shared" si="25"/>
        <v>173.26749013909074</v>
      </c>
      <c r="DK35" s="409">
        <f t="shared" si="25"/>
        <v>167.6061118335501</v>
      </c>
      <c r="DL35" s="409">
        <f t="shared" si="25"/>
        <v>172.14583237657868</v>
      </c>
      <c r="DM35" s="409">
        <f t="shared" si="25"/>
        <v>171.59177203918077</v>
      </c>
      <c r="DN35" s="409">
        <f t="shared" si="25"/>
        <v>174.30811170212766</v>
      </c>
      <c r="DO35" s="409">
        <f t="shared" si="25"/>
        <v>183.32742857142856</v>
      </c>
      <c r="DP35" s="409">
        <f t="shared" si="25"/>
        <v>182.36376210235133</v>
      </c>
      <c r="DQ35" s="409">
        <f t="shared" si="25"/>
        <v>178.558850931677</v>
      </c>
      <c r="DR35" s="409">
        <f t="shared" si="23"/>
        <v>178.97956577266922</v>
      </c>
      <c r="DS35" s="409">
        <f t="shared" si="23"/>
        <v>179.95232558139534</v>
      </c>
      <c r="DT35" s="409">
        <f t="shared" si="23"/>
        <v>162.91093935790727</v>
      </c>
      <c r="DU35" s="409">
        <f t="shared" si="23"/>
        <v>167.04892193308552</v>
      </c>
      <c r="DV35" s="409">
        <f t="shared" si="23"/>
        <v>163.95130091984231</v>
      </c>
    </row>
    <row r="36" spans="1:127" ht="12.25" customHeight="1" thickBot="1">
      <c r="A36" s="1045" t="s">
        <v>275</v>
      </c>
      <c r="B36" s="1046">
        <v>0</v>
      </c>
      <c r="C36" s="1047">
        <v>0</v>
      </c>
      <c r="D36" s="1047">
        <v>0</v>
      </c>
      <c r="E36" s="1047">
        <v>0</v>
      </c>
      <c r="F36" s="1047">
        <v>0</v>
      </c>
      <c r="G36" s="1047">
        <v>0</v>
      </c>
      <c r="H36" s="1047">
        <v>0</v>
      </c>
      <c r="I36" s="1047">
        <v>0</v>
      </c>
      <c r="J36" s="1047">
        <v>0</v>
      </c>
      <c r="K36" s="1047">
        <v>0</v>
      </c>
      <c r="L36" s="1047">
        <v>0</v>
      </c>
      <c r="M36" s="1047">
        <v>0</v>
      </c>
      <c r="N36" s="1047">
        <v>0</v>
      </c>
      <c r="O36" s="1045" t="s">
        <v>275</v>
      </c>
      <c r="P36" s="1048">
        <v>0</v>
      </c>
      <c r="Q36" s="1049">
        <v>0</v>
      </c>
      <c r="R36" s="1049">
        <v>0</v>
      </c>
      <c r="S36" s="1049">
        <v>0</v>
      </c>
      <c r="T36" s="1049">
        <v>0</v>
      </c>
      <c r="U36" s="1049">
        <v>0</v>
      </c>
      <c r="V36" s="1049">
        <v>0</v>
      </c>
      <c r="W36" s="1049">
        <v>0</v>
      </c>
      <c r="X36" s="1049">
        <v>0</v>
      </c>
      <c r="Y36" s="1049">
        <v>0</v>
      </c>
      <c r="Z36" s="1049">
        <v>0</v>
      </c>
      <c r="AA36" s="1049">
        <v>0</v>
      </c>
      <c r="AB36" s="1049">
        <v>0</v>
      </c>
      <c r="AC36" s="1045" t="s">
        <v>275</v>
      </c>
      <c r="AD36" s="1050" t="s">
        <v>50</v>
      </c>
      <c r="AE36" s="1051" t="s">
        <v>75</v>
      </c>
      <c r="AF36" s="1051" t="s">
        <v>75</v>
      </c>
      <c r="AG36" s="1051" t="s">
        <v>75</v>
      </c>
      <c r="AH36" s="1051" t="s">
        <v>75</v>
      </c>
      <c r="AI36" s="1051" t="s">
        <v>75</v>
      </c>
      <c r="AJ36" s="1051" t="s">
        <v>75</v>
      </c>
      <c r="AK36" s="1051" t="s">
        <v>75</v>
      </c>
      <c r="AL36" s="1051" t="s">
        <v>75</v>
      </c>
      <c r="AM36" s="1051" t="s">
        <v>75</v>
      </c>
      <c r="AN36" s="1051" t="s">
        <v>75</v>
      </c>
      <c r="AO36" s="1051" t="s">
        <v>75</v>
      </c>
      <c r="AP36" s="1051" t="s">
        <v>75</v>
      </c>
      <c r="AQ36" s="1045" t="s">
        <v>275</v>
      </c>
      <c r="AR36" s="1052" t="s">
        <v>338</v>
      </c>
      <c r="AS36" s="651">
        <v>0</v>
      </c>
      <c r="AT36" s="651">
        <v>0</v>
      </c>
      <c r="AU36" s="651">
        <v>0</v>
      </c>
      <c r="AV36" s="651">
        <v>0</v>
      </c>
      <c r="AW36" s="651">
        <v>0</v>
      </c>
      <c r="AX36" s="651">
        <v>0</v>
      </c>
      <c r="AY36" s="651">
        <v>0</v>
      </c>
      <c r="AZ36" s="651">
        <v>0</v>
      </c>
      <c r="BA36" s="651">
        <v>0</v>
      </c>
      <c r="BB36" s="651">
        <v>0</v>
      </c>
      <c r="BC36" s="651">
        <v>0</v>
      </c>
      <c r="BD36" s="651">
        <v>0</v>
      </c>
      <c r="BE36" s="1045" t="s">
        <v>275</v>
      </c>
      <c r="BF36" s="1053" t="s">
        <v>75</v>
      </c>
      <c r="BG36" s="1047">
        <v>0</v>
      </c>
      <c r="BH36" s="1047">
        <v>0</v>
      </c>
      <c r="BI36" s="1047">
        <v>0</v>
      </c>
      <c r="BJ36" s="1047">
        <v>0</v>
      </c>
      <c r="BK36" s="1047">
        <v>0</v>
      </c>
      <c r="BL36" s="1047">
        <v>0</v>
      </c>
      <c r="BM36" s="1047">
        <v>0</v>
      </c>
      <c r="BN36" s="1047">
        <v>0</v>
      </c>
      <c r="BO36" s="1047">
        <v>0</v>
      </c>
      <c r="BP36" s="1047">
        <v>0</v>
      </c>
      <c r="BQ36" s="1047">
        <v>0</v>
      </c>
      <c r="BR36" s="1047">
        <v>0</v>
      </c>
      <c r="BS36" s="1045" t="s">
        <v>275</v>
      </c>
      <c r="BT36" s="1050" t="s">
        <v>75</v>
      </c>
      <c r="BU36" s="1051" t="s">
        <v>75</v>
      </c>
      <c r="BV36" s="1051" t="s">
        <v>75</v>
      </c>
      <c r="BW36" s="1051" t="s">
        <v>75</v>
      </c>
      <c r="BX36" s="1051" t="s">
        <v>75</v>
      </c>
      <c r="BY36" s="1051" t="s">
        <v>75</v>
      </c>
      <c r="BZ36" s="1051" t="s">
        <v>75</v>
      </c>
      <c r="CA36" s="1051" t="s">
        <v>75</v>
      </c>
      <c r="CB36" s="1051" t="s">
        <v>75</v>
      </c>
      <c r="CC36" s="1051" t="s">
        <v>75</v>
      </c>
      <c r="CD36" s="1051" t="s">
        <v>75</v>
      </c>
      <c r="CE36" s="1051" t="s">
        <v>75</v>
      </c>
      <c r="CF36" s="1051" t="s">
        <v>75</v>
      </c>
      <c r="CG36" s="1045" t="s">
        <v>275</v>
      </c>
      <c r="CH36" s="1054">
        <f t="shared" si="16"/>
        <v>13431</v>
      </c>
      <c r="CI36" s="1055">
        <v>1151</v>
      </c>
      <c r="CJ36" s="1055">
        <v>1056</v>
      </c>
      <c r="CK36" s="1055">
        <v>1008</v>
      </c>
      <c r="CL36" s="1055">
        <v>1057</v>
      </c>
      <c r="CM36" s="1055">
        <v>1075</v>
      </c>
      <c r="CN36" s="1055">
        <v>1074</v>
      </c>
      <c r="CO36" s="1055">
        <v>1199</v>
      </c>
      <c r="CP36" s="1055">
        <v>1097</v>
      </c>
      <c r="CQ36" s="1055">
        <v>1206</v>
      </c>
      <c r="CR36" s="1055">
        <v>1202</v>
      </c>
      <c r="CS36" s="1055">
        <v>1186</v>
      </c>
      <c r="CT36" s="1055">
        <v>1120</v>
      </c>
      <c r="CU36" s="1045" t="s">
        <v>275</v>
      </c>
      <c r="CV36" s="1054">
        <f t="shared" si="17"/>
        <v>2180.7800000000002</v>
      </c>
      <c r="CW36" s="1055">
        <v>189.34</v>
      </c>
      <c r="CX36" s="1055">
        <v>172.34</v>
      </c>
      <c r="CY36" s="1055">
        <v>165.68</v>
      </c>
      <c r="CZ36" s="1055">
        <v>171.01</v>
      </c>
      <c r="DA36" s="1055">
        <v>170.91</v>
      </c>
      <c r="DB36" s="1055">
        <v>174.25</v>
      </c>
      <c r="DC36" s="1055">
        <v>194.98000000000002</v>
      </c>
      <c r="DD36" s="1055">
        <v>180.70999999999998</v>
      </c>
      <c r="DE36" s="1055">
        <v>196.7</v>
      </c>
      <c r="DF36" s="1055">
        <v>195.17000000000002</v>
      </c>
      <c r="DG36" s="1055">
        <v>191.5</v>
      </c>
      <c r="DH36" s="1055">
        <v>178.19</v>
      </c>
      <c r="DI36" s="1045" t="s">
        <v>275</v>
      </c>
      <c r="DJ36" s="1056">
        <f t="shared" si="25"/>
        <v>162.36914600550966</v>
      </c>
      <c r="DK36" s="1057">
        <f t="shared" si="25"/>
        <v>164.50043440486533</v>
      </c>
      <c r="DL36" s="1057">
        <f t="shared" si="25"/>
        <v>163.20075757575759</v>
      </c>
      <c r="DM36" s="1057">
        <f t="shared" si="25"/>
        <v>164.36507936507937</v>
      </c>
      <c r="DN36" s="1057">
        <f t="shared" si="25"/>
        <v>161.78807947019865</v>
      </c>
      <c r="DO36" s="1057">
        <f t="shared" si="25"/>
        <v>158.9860465116279</v>
      </c>
      <c r="DP36" s="1057">
        <f t="shared" si="25"/>
        <v>162.24394785847298</v>
      </c>
      <c r="DQ36" s="1057">
        <f t="shared" si="25"/>
        <v>162.61884904086739</v>
      </c>
      <c r="DR36" s="1057">
        <f t="shared" si="23"/>
        <v>164.73108477666364</v>
      </c>
      <c r="DS36" s="1057">
        <f t="shared" si="23"/>
        <v>163.10116086235487</v>
      </c>
      <c r="DT36" s="1057">
        <f t="shared" si="23"/>
        <v>162.37104825291183</v>
      </c>
      <c r="DU36" s="1057">
        <f t="shared" si="23"/>
        <v>161.46711635750421</v>
      </c>
      <c r="DV36" s="1057">
        <f t="shared" si="23"/>
        <v>159.09821428571428</v>
      </c>
    </row>
    <row r="37" spans="1:127" ht="11" customHeight="1">
      <c r="A37" s="999" t="s">
        <v>538</v>
      </c>
      <c r="B37" s="1038"/>
      <c r="C37" s="1038"/>
      <c r="D37" s="1038"/>
      <c r="E37" s="1038"/>
      <c r="F37" s="1038"/>
      <c r="G37" s="1038"/>
      <c r="H37" s="1038"/>
      <c r="I37" s="1038"/>
      <c r="J37" s="1058"/>
      <c r="K37" s="1058"/>
      <c r="L37" s="1058"/>
      <c r="M37" s="1058"/>
      <c r="N37" s="1058"/>
      <c r="O37" s="999" t="s">
        <v>538</v>
      </c>
      <c r="P37" s="1038"/>
      <c r="Q37" s="1038"/>
      <c r="R37" s="1038"/>
      <c r="S37" s="1038"/>
      <c r="T37" s="1038"/>
      <c r="U37" s="1038"/>
      <c r="V37" s="1038"/>
      <c r="W37" s="1038"/>
      <c r="X37" s="1059"/>
      <c r="Y37" s="1059"/>
      <c r="Z37" s="1059"/>
      <c r="AA37" s="1059"/>
      <c r="AB37" s="1059"/>
      <c r="AC37" s="999" t="s">
        <v>538</v>
      </c>
      <c r="AD37" s="1038"/>
      <c r="AE37" s="1038"/>
      <c r="AF37" s="1038"/>
      <c r="AG37" s="1038"/>
      <c r="AH37" s="1038"/>
      <c r="AI37" s="1038"/>
      <c r="AJ37" s="1038"/>
      <c r="AK37" s="1038"/>
      <c r="AL37" s="1060"/>
      <c r="AM37" s="1060"/>
      <c r="AN37" s="1060"/>
      <c r="AO37" s="1060"/>
      <c r="AP37" s="1060"/>
      <c r="AQ37" s="999" t="s">
        <v>538</v>
      </c>
      <c r="AR37" s="1038"/>
      <c r="AS37" s="1038"/>
      <c r="AT37" s="1038"/>
      <c r="AU37" s="1038"/>
      <c r="AV37" s="1038"/>
      <c r="AW37" s="1038"/>
      <c r="AX37" s="1038"/>
      <c r="AY37" s="1038"/>
      <c r="AZ37" s="1058"/>
      <c r="BA37" s="1058"/>
      <c r="BB37" s="1058"/>
      <c r="BC37" s="1058"/>
      <c r="BD37" s="1058"/>
      <c r="BE37" s="999" t="s">
        <v>538</v>
      </c>
      <c r="BF37" s="1038"/>
      <c r="BG37" s="1038"/>
      <c r="BH37" s="1038"/>
      <c r="BI37" s="1038"/>
      <c r="BJ37" s="1038"/>
      <c r="BK37" s="1038"/>
      <c r="BL37" s="1038"/>
      <c r="BM37" s="1038"/>
      <c r="BN37" s="1059"/>
      <c r="BO37" s="1059"/>
      <c r="BP37" s="1059"/>
      <c r="BQ37" s="1059"/>
      <c r="BR37" s="1059"/>
      <c r="BS37" s="999" t="s">
        <v>538</v>
      </c>
      <c r="BT37" s="1038"/>
      <c r="BU37" s="1038"/>
      <c r="BV37" s="1038"/>
      <c r="BW37" s="1038"/>
      <c r="BX37" s="1038"/>
      <c r="BY37" s="1038"/>
      <c r="BZ37" s="1038"/>
      <c r="CA37" s="1038"/>
      <c r="CB37" s="1059"/>
      <c r="CC37" s="1059"/>
      <c r="CD37" s="1059"/>
      <c r="CE37" s="1059"/>
      <c r="CF37" s="1059"/>
      <c r="CG37" s="999" t="s">
        <v>538</v>
      </c>
      <c r="CH37" s="1038"/>
      <c r="CI37" s="1038"/>
      <c r="CJ37" s="1038"/>
      <c r="CK37" s="1038"/>
      <c r="CL37" s="1038"/>
      <c r="CM37" s="1038"/>
      <c r="CN37" s="1038"/>
      <c r="CO37" s="1038"/>
      <c r="CP37" s="1058"/>
      <c r="CQ37" s="1058"/>
      <c r="CR37" s="1058"/>
      <c r="CS37" s="1058"/>
      <c r="CT37" s="1058"/>
      <c r="CU37" s="999" t="s">
        <v>538</v>
      </c>
      <c r="CV37" s="1038"/>
      <c r="CW37" s="1038"/>
      <c r="CX37" s="1038"/>
      <c r="CY37" s="1038"/>
      <c r="CZ37" s="1038"/>
      <c r="DA37" s="1038"/>
      <c r="DB37" s="1038"/>
      <c r="DC37" s="1038"/>
      <c r="DD37" s="1059"/>
      <c r="DE37" s="1059"/>
      <c r="DF37" s="1059"/>
      <c r="DG37" s="1059"/>
      <c r="DH37" s="1059"/>
      <c r="DI37" s="999" t="s">
        <v>538</v>
      </c>
      <c r="DJ37" s="1038"/>
      <c r="DK37" s="1038"/>
      <c r="DL37" s="1038"/>
      <c r="DM37" s="1038"/>
      <c r="DN37" s="1038"/>
      <c r="DO37" s="1038"/>
      <c r="DP37" s="1038"/>
      <c r="DQ37" s="1038"/>
      <c r="DR37" s="1059"/>
      <c r="DS37" s="1059"/>
      <c r="DT37" s="1059"/>
      <c r="DU37" s="1059"/>
      <c r="DV37" s="1059"/>
      <c r="DW37" s="39"/>
    </row>
    <row r="38" spans="1:127" ht="9" customHeight="1">
      <c r="A38" s="999" t="s">
        <v>367</v>
      </c>
      <c r="B38" s="1038"/>
      <c r="C38" s="1038"/>
      <c r="D38" s="1038"/>
      <c r="E38" s="1038"/>
      <c r="F38" s="1038"/>
      <c r="G38" s="1038"/>
      <c r="H38" s="1038"/>
      <c r="I38" s="1038"/>
      <c r="J38" s="1058"/>
      <c r="K38" s="1058"/>
      <c r="L38" s="1061"/>
      <c r="M38" s="1062"/>
      <c r="N38" s="1058"/>
      <c r="O38" s="999" t="s">
        <v>367</v>
      </c>
      <c r="P38" s="1038"/>
      <c r="Q38" s="1038"/>
      <c r="R38" s="1038"/>
      <c r="S38" s="1038"/>
      <c r="T38" s="1038"/>
      <c r="U38" s="1038"/>
      <c r="V38" s="1038"/>
      <c r="W38" s="1038"/>
      <c r="X38" s="1058"/>
      <c r="Y38" s="1058"/>
      <c r="Z38" s="1061"/>
      <c r="AA38" s="1062"/>
      <c r="AB38" s="1058"/>
      <c r="AC38" s="999" t="s">
        <v>367</v>
      </c>
      <c r="AD38" s="1038"/>
      <c r="AE38" s="1038"/>
      <c r="AF38" s="1038"/>
      <c r="AG38" s="1038"/>
      <c r="AH38" s="1038"/>
      <c r="AI38" s="1038"/>
      <c r="AJ38" s="1038"/>
      <c r="AK38" s="1038"/>
      <c r="AL38" s="1060"/>
      <c r="AM38" s="1060"/>
      <c r="AN38" s="1060"/>
      <c r="AO38" s="1060"/>
      <c r="AP38" s="1060"/>
      <c r="AQ38" s="999" t="s">
        <v>367</v>
      </c>
      <c r="AR38" s="1038"/>
      <c r="AS38" s="1038"/>
      <c r="AT38" s="1038"/>
      <c r="AU38" s="1038"/>
      <c r="AV38" s="1038"/>
      <c r="AW38" s="1038"/>
      <c r="AX38" s="1038"/>
      <c r="AY38" s="1038"/>
      <c r="AZ38" s="1063"/>
      <c r="BA38" s="1058"/>
      <c r="BB38" s="1061"/>
      <c r="BC38" s="1062"/>
      <c r="BD38" s="1058"/>
      <c r="BE38" s="999" t="s">
        <v>367</v>
      </c>
      <c r="BF38" s="1038"/>
      <c r="BG38" s="1038"/>
      <c r="BH38" s="1038"/>
      <c r="BI38" s="1038"/>
      <c r="BJ38" s="1038"/>
      <c r="BK38" s="1038"/>
      <c r="BL38" s="1038"/>
      <c r="BM38" s="1038"/>
      <c r="BN38" s="1063"/>
      <c r="BO38" s="1058"/>
      <c r="BP38" s="1061"/>
      <c r="BQ38" s="1062"/>
      <c r="BR38" s="1058"/>
      <c r="BS38" s="999" t="s">
        <v>367</v>
      </c>
      <c r="BT38" s="1038"/>
      <c r="BU38" s="1038"/>
      <c r="BV38" s="1038"/>
      <c r="BW38" s="1038"/>
      <c r="BX38" s="1038"/>
      <c r="BY38" s="1038"/>
      <c r="BZ38" s="1038"/>
      <c r="CA38" s="1038"/>
      <c r="CB38" s="1063"/>
      <c r="CC38" s="1058"/>
      <c r="CD38" s="1061"/>
      <c r="CE38" s="1062"/>
      <c r="CF38" s="1058"/>
      <c r="CG38" s="999" t="s">
        <v>367</v>
      </c>
      <c r="CH38" s="1038"/>
      <c r="CI38" s="1038"/>
      <c r="CJ38" s="1038"/>
      <c r="CK38" s="1038"/>
      <c r="CL38" s="1038"/>
      <c r="CM38" s="1038"/>
      <c r="CN38" s="1038"/>
      <c r="CO38" s="1038"/>
      <c r="CP38" s="1058"/>
      <c r="CQ38" s="1058"/>
      <c r="CR38" s="1061"/>
      <c r="CS38" s="1062"/>
      <c r="CT38" s="1058"/>
      <c r="CU38" s="999" t="s">
        <v>367</v>
      </c>
      <c r="CV38" s="1038"/>
      <c r="CW38" s="1038"/>
      <c r="CX38" s="1038"/>
      <c r="CY38" s="1038"/>
      <c r="CZ38" s="1038"/>
      <c r="DA38" s="1038"/>
      <c r="DB38" s="1038"/>
      <c r="DC38" s="1038"/>
      <c r="DD38" s="1058"/>
      <c r="DE38" s="1058"/>
      <c r="DF38" s="1061"/>
      <c r="DG38" s="1062"/>
      <c r="DH38" s="1058"/>
      <c r="DI38" s="999" t="s">
        <v>367</v>
      </c>
      <c r="DJ38" s="1038"/>
      <c r="DK38" s="1038"/>
      <c r="DL38" s="1038"/>
      <c r="DM38" s="1038"/>
      <c r="DN38" s="1038"/>
      <c r="DO38" s="1038"/>
      <c r="DP38" s="1038"/>
      <c r="DQ38" s="1038"/>
      <c r="DR38" s="1058"/>
      <c r="DS38" s="1058"/>
      <c r="DT38" s="1061"/>
      <c r="DU38" s="1062"/>
      <c r="DV38" s="1058"/>
      <c r="DW38" s="39"/>
    </row>
    <row r="39" spans="1:127" s="33" customFormat="1" ht="9" customHeight="1">
      <c r="A39" s="1001" t="s">
        <v>366</v>
      </c>
      <c r="B39" s="1038"/>
      <c r="C39" s="1038"/>
      <c r="D39" s="1038"/>
      <c r="E39" s="1038"/>
      <c r="F39" s="1038"/>
      <c r="G39" s="1038"/>
      <c r="H39" s="1038"/>
      <c r="I39" s="1038"/>
      <c r="J39" s="1061"/>
      <c r="K39" s="1061"/>
      <c r="L39" s="1061"/>
      <c r="M39" s="1064"/>
      <c r="N39" s="1061"/>
      <c r="O39" s="1001" t="s">
        <v>366</v>
      </c>
      <c r="P39" s="1038"/>
      <c r="Q39" s="1038"/>
      <c r="R39" s="1038"/>
      <c r="S39" s="1038"/>
      <c r="T39" s="1038"/>
      <c r="U39" s="1038"/>
      <c r="V39" s="1038"/>
      <c r="W39" s="1038"/>
      <c r="X39" s="1061"/>
      <c r="Y39" s="1061"/>
      <c r="Z39" s="1061"/>
      <c r="AA39" s="1064"/>
      <c r="AB39" s="1061"/>
      <c r="AC39" s="1001" t="s">
        <v>366</v>
      </c>
      <c r="AD39" s="1038"/>
      <c r="AE39" s="1038"/>
      <c r="AF39" s="1038"/>
      <c r="AG39" s="1038"/>
      <c r="AH39" s="1038"/>
      <c r="AI39" s="1038"/>
      <c r="AJ39" s="1038"/>
      <c r="AK39" s="1038"/>
      <c r="AL39" s="1065"/>
      <c r="AM39" s="1065"/>
      <c r="AN39" s="1065"/>
      <c r="AO39" s="1065"/>
      <c r="AP39" s="1065"/>
      <c r="AQ39" s="1001" t="s">
        <v>366</v>
      </c>
      <c r="AR39" s="1038"/>
      <c r="AS39" s="1038"/>
      <c r="AT39" s="1038"/>
      <c r="AU39" s="1038"/>
      <c r="AV39" s="1038"/>
      <c r="AW39" s="1038"/>
      <c r="AX39" s="1038"/>
      <c r="AY39" s="1038"/>
      <c r="AZ39" s="1061"/>
      <c r="BA39" s="1061"/>
      <c r="BB39" s="1061"/>
      <c r="BC39" s="1064"/>
      <c r="BD39" s="1061"/>
      <c r="BE39" s="1001" t="s">
        <v>366</v>
      </c>
      <c r="BF39" s="1038"/>
      <c r="BG39" s="1038"/>
      <c r="BH39" s="1038"/>
      <c r="BI39" s="1038"/>
      <c r="BJ39" s="1038"/>
      <c r="BK39" s="1038"/>
      <c r="BL39" s="1038"/>
      <c r="BM39" s="1038"/>
      <c r="BN39" s="1061"/>
      <c r="BO39" s="1061"/>
      <c r="BP39" s="1061"/>
      <c r="BQ39" s="1064"/>
      <c r="BR39" s="1061"/>
      <c r="BS39" s="1001" t="s">
        <v>366</v>
      </c>
      <c r="BT39" s="1038"/>
      <c r="BU39" s="1038"/>
      <c r="BV39" s="1038"/>
      <c r="BW39" s="1038"/>
      <c r="BX39" s="1038"/>
      <c r="BY39" s="1038"/>
      <c r="BZ39" s="1038"/>
      <c r="CA39" s="1038"/>
      <c r="CB39" s="1061"/>
      <c r="CC39" s="1061"/>
      <c r="CD39" s="1061"/>
      <c r="CE39" s="1064"/>
      <c r="CF39" s="1061"/>
      <c r="CG39" s="1001" t="s">
        <v>366</v>
      </c>
      <c r="CH39" s="1038"/>
      <c r="CI39" s="1038"/>
      <c r="CJ39" s="1038"/>
      <c r="CK39" s="1038"/>
      <c r="CL39" s="1038"/>
      <c r="CM39" s="1038"/>
      <c r="CN39" s="1038"/>
      <c r="CO39" s="1038"/>
      <c r="CP39" s="1061"/>
      <c r="CQ39" s="1061"/>
      <c r="CR39" s="1061"/>
      <c r="CS39" s="1064"/>
      <c r="CT39" s="1061"/>
      <c r="CU39" s="1001" t="s">
        <v>366</v>
      </c>
      <c r="CV39" s="1038"/>
      <c r="CW39" s="1038"/>
      <c r="CX39" s="1038"/>
      <c r="CY39" s="1038"/>
      <c r="CZ39" s="1038"/>
      <c r="DA39" s="1038"/>
      <c r="DB39" s="1038"/>
      <c r="DC39" s="1038"/>
      <c r="DD39" s="1061"/>
      <c r="DE39" s="1061"/>
      <c r="DF39" s="1061"/>
      <c r="DG39" s="1064"/>
      <c r="DH39" s="1061"/>
      <c r="DI39" s="1001" t="s">
        <v>366</v>
      </c>
      <c r="DJ39" s="1038"/>
      <c r="DK39" s="1038"/>
      <c r="DL39" s="1038"/>
      <c r="DM39" s="1038"/>
      <c r="DN39" s="1038"/>
      <c r="DO39" s="1038"/>
      <c r="DP39" s="1038"/>
      <c r="DQ39" s="1038"/>
      <c r="DR39" s="1061"/>
      <c r="DS39" s="1061"/>
      <c r="DT39" s="1061"/>
      <c r="DU39" s="1064"/>
      <c r="DV39" s="1061"/>
      <c r="DW39" s="403"/>
    </row>
    <row r="40" spans="1:127" s="33" customFormat="1" ht="13" customHeight="1">
      <c r="A40" s="12"/>
      <c r="B40" s="180"/>
      <c r="C40" s="180"/>
      <c r="D40" s="180"/>
      <c r="E40" s="180"/>
      <c r="F40" s="180"/>
      <c r="G40" s="180"/>
      <c r="H40" s="180"/>
      <c r="I40" s="180"/>
      <c r="J40" s="95"/>
      <c r="K40" s="95"/>
      <c r="L40" s="95"/>
      <c r="M40" s="95"/>
      <c r="N40" s="95"/>
      <c r="O40" s="12"/>
      <c r="P40" s="180"/>
      <c r="Q40" s="180"/>
      <c r="R40" s="180"/>
      <c r="S40" s="180"/>
      <c r="T40" s="180"/>
      <c r="U40" s="180"/>
      <c r="V40" s="180"/>
      <c r="W40" s="180"/>
      <c r="X40" s="96"/>
      <c r="Y40" s="96"/>
      <c r="Z40" s="96"/>
      <c r="AA40" s="96"/>
      <c r="AB40" s="96"/>
      <c r="AC40" s="12"/>
      <c r="AD40" s="180"/>
      <c r="AE40" s="180"/>
      <c r="AF40" s="180"/>
      <c r="AG40" s="180"/>
      <c r="AH40" s="180"/>
      <c r="AI40" s="180"/>
      <c r="AJ40" s="180"/>
      <c r="AK40" s="180"/>
      <c r="AL40" s="97"/>
      <c r="AM40" s="97"/>
      <c r="AN40" s="97"/>
      <c r="AO40" s="97"/>
      <c r="AP40" s="97"/>
      <c r="AQ40" s="12"/>
      <c r="AR40" s="180"/>
      <c r="AS40" s="180"/>
      <c r="AT40" s="180"/>
      <c r="AU40" s="180"/>
      <c r="AV40" s="180"/>
      <c r="AW40" s="180"/>
      <c r="AX40" s="180"/>
      <c r="AY40" s="180"/>
      <c r="AZ40" s="95"/>
      <c r="BA40" s="95"/>
      <c r="BB40" s="95"/>
      <c r="BC40" s="95"/>
      <c r="BD40" s="95"/>
      <c r="BE40" s="12"/>
      <c r="BF40" s="180"/>
      <c r="BG40" s="180"/>
      <c r="BH40" s="180"/>
      <c r="BI40" s="180"/>
      <c r="BJ40" s="180"/>
      <c r="BK40" s="180"/>
      <c r="BL40" s="180"/>
      <c r="BM40" s="180"/>
      <c r="BN40" s="96"/>
      <c r="BO40" s="96"/>
      <c r="BP40" s="96"/>
      <c r="BQ40" s="96"/>
      <c r="BR40" s="96"/>
      <c r="BS40" s="12"/>
      <c r="BT40" s="180"/>
      <c r="BU40" s="180"/>
      <c r="BV40" s="180"/>
      <c r="BW40" s="180"/>
      <c r="BX40" s="180"/>
      <c r="BY40" s="180"/>
      <c r="BZ40" s="180"/>
      <c r="CA40" s="180"/>
      <c r="CB40" s="96"/>
      <c r="CC40" s="96"/>
      <c r="CD40" s="96"/>
      <c r="CE40" s="96"/>
      <c r="CF40" s="96"/>
      <c r="CG40" s="12"/>
      <c r="CH40" s="180"/>
      <c r="CI40" s="180"/>
      <c r="CJ40" s="180"/>
      <c r="CK40" s="180"/>
      <c r="CL40" s="180"/>
      <c r="CM40" s="180"/>
      <c r="CN40" s="180"/>
      <c r="CO40" s="180"/>
      <c r="CP40" s="211"/>
      <c r="CQ40" s="211"/>
      <c r="CR40" s="211"/>
      <c r="CS40" s="211"/>
      <c r="CT40" s="211"/>
      <c r="CU40" s="12"/>
      <c r="CV40" s="180"/>
      <c r="CW40" s="180"/>
      <c r="CX40" s="180"/>
      <c r="CY40" s="180"/>
      <c r="CZ40" s="180"/>
      <c r="DA40" s="180"/>
      <c r="DB40" s="180"/>
      <c r="DC40" s="180"/>
      <c r="DD40" s="211"/>
      <c r="DE40" s="211"/>
      <c r="DF40" s="211"/>
      <c r="DG40" s="211"/>
      <c r="DH40" s="211"/>
      <c r="DI40" s="12"/>
      <c r="DJ40" s="180"/>
      <c r="DK40" s="180"/>
      <c r="DL40" s="180"/>
      <c r="DM40" s="180"/>
      <c r="DN40" s="180"/>
      <c r="DO40" s="180"/>
      <c r="DP40" s="180"/>
      <c r="DQ40" s="180"/>
      <c r="DR40" s="211"/>
      <c r="DS40" s="211"/>
      <c r="DT40" s="211"/>
      <c r="DU40" s="211"/>
      <c r="DV40" s="211"/>
    </row>
    <row r="41" spans="1:127" ht="13" customHeight="1">
      <c r="A41" s="114"/>
      <c r="B41" s="180"/>
      <c r="C41" s="180"/>
      <c r="D41" s="180"/>
      <c r="E41" s="180"/>
      <c r="F41" s="180"/>
      <c r="G41" s="180"/>
      <c r="H41" s="180"/>
      <c r="I41" s="180"/>
      <c r="J41" s="37"/>
      <c r="K41" s="37"/>
      <c r="L41" s="37"/>
      <c r="M41" s="37"/>
      <c r="N41" s="37"/>
      <c r="O41" s="114"/>
      <c r="P41" s="180"/>
      <c r="Q41" s="180"/>
      <c r="R41" s="180"/>
      <c r="S41" s="180"/>
      <c r="T41" s="180"/>
      <c r="U41" s="180"/>
      <c r="V41" s="180"/>
      <c r="W41" s="180"/>
      <c r="X41" s="38"/>
      <c r="Y41" s="38"/>
      <c r="Z41" s="38"/>
      <c r="AA41" s="38"/>
      <c r="AB41" s="38"/>
      <c r="AC41" s="114"/>
      <c r="AD41" s="180"/>
      <c r="AE41" s="180"/>
      <c r="AF41" s="180"/>
      <c r="AG41" s="180"/>
      <c r="AH41" s="180"/>
      <c r="AI41" s="180"/>
      <c r="AJ41" s="180"/>
      <c r="AK41" s="180"/>
      <c r="AL41" s="40"/>
      <c r="AM41" s="40"/>
      <c r="AN41" s="40"/>
      <c r="AO41" s="40"/>
      <c r="AP41" s="40"/>
      <c r="AQ41" s="114"/>
      <c r="AR41" s="180"/>
      <c r="AS41" s="180"/>
      <c r="AT41" s="180"/>
      <c r="AU41" s="180"/>
      <c r="AV41" s="180"/>
      <c r="AW41" s="180"/>
      <c r="AX41" s="180"/>
      <c r="AY41" s="180"/>
      <c r="AZ41" s="41"/>
      <c r="BA41" s="41"/>
      <c r="BB41" s="41"/>
      <c r="BC41" s="41"/>
      <c r="BD41" s="41"/>
      <c r="BE41" s="114"/>
      <c r="BF41" s="180"/>
      <c r="BG41" s="180"/>
      <c r="BH41" s="180"/>
      <c r="BI41" s="180"/>
      <c r="BJ41" s="180"/>
      <c r="BK41" s="180"/>
      <c r="BL41" s="180"/>
      <c r="BM41" s="180"/>
      <c r="BN41" s="42"/>
      <c r="BO41" s="42"/>
      <c r="BP41" s="42"/>
      <c r="BQ41" s="42"/>
      <c r="BR41" s="42"/>
      <c r="BS41" s="114"/>
      <c r="BT41" s="180"/>
      <c r="BU41" s="180"/>
      <c r="BV41" s="180"/>
      <c r="BW41" s="180"/>
      <c r="BX41" s="180"/>
      <c r="BY41" s="180"/>
      <c r="BZ41" s="180"/>
      <c r="CA41" s="180"/>
      <c r="CB41" s="42"/>
      <c r="CC41" s="42"/>
      <c r="CD41" s="42"/>
      <c r="CE41" s="42"/>
      <c r="CF41" s="42"/>
      <c r="CG41" s="114"/>
      <c r="CH41" s="180"/>
      <c r="CI41" s="180"/>
      <c r="CJ41" s="180"/>
      <c r="CK41" s="180"/>
      <c r="CL41" s="180"/>
      <c r="CM41" s="180"/>
      <c r="CN41" s="180"/>
      <c r="CO41" s="180"/>
      <c r="CP41" s="37"/>
      <c r="CQ41" s="37"/>
      <c r="CR41" s="37"/>
      <c r="CS41" s="37"/>
      <c r="CT41" s="37"/>
      <c r="CU41" s="114"/>
      <c r="CV41" s="180"/>
      <c r="CW41" s="180"/>
      <c r="CX41" s="180"/>
      <c r="CY41" s="180"/>
      <c r="CZ41" s="180"/>
      <c r="DA41" s="180"/>
      <c r="DB41" s="180"/>
      <c r="DC41" s="180"/>
      <c r="DD41" s="37"/>
      <c r="DE41" s="37"/>
      <c r="DF41" s="37"/>
      <c r="DG41" s="37"/>
      <c r="DH41" s="37"/>
      <c r="DI41" s="114"/>
      <c r="DJ41" s="180"/>
      <c r="DK41" s="180"/>
      <c r="DL41" s="180"/>
      <c r="DM41" s="180"/>
      <c r="DN41" s="180"/>
      <c r="DO41" s="180"/>
      <c r="DP41" s="180"/>
      <c r="DQ41" s="180"/>
      <c r="DR41" s="96"/>
      <c r="DS41" s="96"/>
      <c r="DT41" s="96"/>
      <c r="DU41" s="96"/>
      <c r="DV41" s="96"/>
    </row>
    <row r="42" spans="1:127" ht="13" customHeight="1">
      <c r="A42" s="158"/>
      <c r="B42" s="180"/>
      <c r="C42" s="180"/>
      <c r="D42" s="180"/>
      <c r="E42" s="180"/>
      <c r="F42" s="180"/>
      <c r="G42" s="180"/>
      <c r="H42" s="180"/>
      <c r="I42" s="180"/>
      <c r="J42" s="37"/>
      <c r="K42" s="37"/>
      <c r="L42" s="37"/>
      <c r="M42" s="37"/>
      <c r="N42" s="37"/>
      <c r="O42" s="158"/>
      <c r="P42" s="180"/>
      <c r="Q42" s="180"/>
      <c r="R42" s="180"/>
      <c r="S42" s="180"/>
      <c r="T42" s="180"/>
      <c r="U42" s="180"/>
      <c r="V42" s="180"/>
      <c r="W42" s="180"/>
      <c r="X42" s="38"/>
      <c r="Y42" s="38"/>
      <c r="Z42" s="38"/>
      <c r="AA42" s="38"/>
      <c r="AB42" s="38"/>
      <c r="AC42" s="158"/>
      <c r="AD42" s="180"/>
      <c r="AE42" s="180"/>
      <c r="AF42" s="180"/>
      <c r="AG42" s="180"/>
      <c r="AH42" s="180"/>
      <c r="AI42" s="180"/>
      <c r="AJ42" s="180"/>
      <c r="AK42" s="180"/>
      <c r="AL42" s="40"/>
      <c r="AM42" s="40"/>
      <c r="AN42" s="40"/>
      <c r="AO42" s="40"/>
      <c r="AP42" s="40"/>
      <c r="AQ42" s="158"/>
      <c r="AR42" s="180"/>
      <c r="AS42" s="180"/>
      <c r="AT42" s="180"/>
      <c r="AU42" s="180"/>
      <c r="AV42" s="180"/>
      <c r="AW42" s="180"/>
      <c r="AX42" s="180"/>
      <c r="AY42" s="180"/>
      <c r="AZ42" s="41"/>
      <c r="BA42" s="41"/>
      <c r="BB42" s="41"/>
      <c r="BC42" s="41"/>
      <c r="BD42" s="41"/>
      <c r="BE42" s="158"/>
      <c r="BF42" s="180"/>
      <c r="BG42" s="180"/>
      <c r="BH42" s="180"/>
      <c r="BI42" s="180"/>
      <c r="BJ42" s="180"/>
      <c r="BK42" s="180"/>
      <c r="BL42" s="180"/>
      <c r="BM42" s="180"/>
      <c r="BN42" s="42"/>
      <c r="BO42" s="42"/>
      <c r="BP42" s="42"/>
      <c r="BQ42" s="42"/>
      <c r="BR42" s="42"/>
      <c r="BS42" s="158"/>
      <c r="BT42" s="180"/>
      <c r="BU42" s="180"/>
      <c r="BV42" s="180"/>
      <c r="BW42" s="180"/>
      <c r="BX42" s="180"/>
      <c r="BY42" s="180"/>
      <c r="BZ42" s="180"/>
      <c r="CA42" s="180"/>
      <c r="CB42" s="42"/>
      <c r="CC42" s="42"/>
      <c r="CD42" s="42"/>
      <c r="CE42" s="42"/>
      <c r="CF42" s="42"/>
      <c r="CG42" s="158"/>
      <c r="CH42" s="180"/>
      <c r="CI42" s="180"/>
      <c r="CJ42" s="180"/>
      <c r="CK42" s="180"/>
      <c r="CL42" s="180"/>
      <c r="CM42" s="180"/>
      <c r="CN42" s="180"/>
      <c r="CO42" s="180"/>
      <c r="CP42" s="37"/>
      <c r="CQ42" s="37"/>
      <c r="CR42" s="37"/>
      <c r="CS42" s="37"/>
      <c r="CT42" s="37"/>
      <c r="CU42" s="158"/>
      <c r="CV42" s="180"/>
      <c r="CW42" s="180"/>
      <c r="CX42" s="180"/>
      <c r="CY42" s="180"/>
      <c r="CZ42" s="180"/>
      <c r="DA42" s="180"/>
      <c r="DB42" s="180"/>
      <c r="DC42" s="180"/>
      <c r="DD42" s="37"/>
      <c r="DE42" s="37"/>
      <c r="DF42" s="37"/>
      <c r="DG42" s="37"/>
      <c r="DH42" s="37"/>
      <c r="DI42" s="158"/>
      <c r="DJ42" s="180"/>
      <c r="DK42" s="180"/>
      <c r="DL42" s="180"/>
      <c r="DM42" s="180"/>
      <c r="DN42" s="180"/>
      <c r="DO42" s="180"/>
      <c r="DP42" s="180"/>
      <c r="DQ42" s="180"/>
      <c r="DR42" s="38"/>
      <c r="DS42" s="38"/>
      <c r="DT42" s="38"/>
      <c r="DU42" s="38"/>
      <c r="DV42" s="38"/>
    </row>
    <row r="43" spans="1:127" ht="13" customHeight="1">
      <c r="A43" s="30"/>
      <c r="B43" s="180"/>
      <c r="C43" s="180"/>
      <c r="D43" s="180"/>
      <c r="E43" s="180"/>
      <c r="F43" s="180"/>
      <c r="G43" s="180"/>
      <c r="H43" s="180"/>
      <c r="I43" s="180"/>
      <c r="J43" s="34"/>
      <c r="K43" s="34"/>
      <c r="L43" s="34"/>
      <c r="M43" s="34"/>
      <c r="N43" s="34"/>
      <c r="O43" s="30"/>
      <c r="P43" s="180"/>
      <c r="Q43" s="180"/>
      <c r="R43" s="180"/>
      <c r="S43" s="180"/>
      <c r="T43" s="180"/>
      <c r="U43" s="180"/>
      <c r="V43" s="180"/>
      <c r="W43" s="180"/>
      <c r="X43" s="34"/>
      <c r="Y43" s="34"/>
      <c r="Z43" s="34"/>
      <c r="AA43" s="34"/>
      <c r="AB43" s="34"/>
      <c r="AC43" s="30"/>
      <c r="AD43" s="180"/>
      <c r="AE43" s="180"/>
      <c r="AF43" s="180"/>
      <c r="AG43" s="180"/>
      <c r="AH43" s="180"/>
      <c r="AI43" s="180"/>
      <c r="AJ43" s="180"/>
      <c r="AK43" s="180"/>
      <c r="AL43" s="97"/>
      <c r="AM43" s="97"/>
      <c r="AN43" s="97"/>
      <c r="AO43" s="97"/>
      <c r="AP43" s="97"/>
      <c r="AQ43" s="30"/>
      <c r="AR43" s="180"/>
      <c r="AS43" s="180"/>
      <c r="AT43" s="180"/>
      <c r="AU43" s="180"/>
      <c r="AV43" s="180"/>
      <c r="AW43" s="180"/>
      <c r="AX43" s="180"/>
      <c r="AY43" s="180"/>
      <c r="AZ43" s="34"/>
      <c r="BA43" s="34"/>
      <c r="BB43" s="34"/>
      <c r="BC43" s="34"/>
      <c r="BD43" s="34"/>
      <c r="BE43" s="30"/>
      <c r="BF43" s="180"/>
      <c r="BG43" s="180"/>
      <c r="BH43" s="180"/>
      <c r="BI43" s="180"/>
      <c r="BJ43" s="180"/>
      <c r="BK43" s="180"/>
      <c r="BL43" s="180"/>
      <c r="BM43" s="180"/>
      <c r="BN43" s="34"/>
      <c r="BO43" s="34"/>
      <c r="BP43" s="34"/>
      <c r="BQ43" s="34"/>
      <c r="BR43" s="34"/>
      <c r="BS43" s="30"/>
      <c r="BT43" s="180"/>
      <c r="BU43" s="180"/>
      <c r="BV43" s="180"/>
      <c r="BW43" s="180"/>
      <c r="BX43" s="180"/>
      <c r="BY43" s="180"/>
      <c r="BZ43" s="180"/>
      <c r="CA43" s="180"/>
      <c r="CB43" s="96"/>
      <c r="CC43" s="96"/>
      <c r="CD43" s="96"/>
      <c r="CE43" s="96"/>
      <c r="CF43" s="96"/>
      <c r="CG43" s="30"/>
      <c r="CH43" s="180"/>
      <c r="CI43" s="180"/>
      <c r="CJ43" s="180"/>
      <c r="CK43" s="180"/>
      <c r="CL43" s="180"/>
      <c r="CM43" s="180"/>
      <c r="CN43" s="180"/>
      <c r="CO43" s="180"/>
      <c r="CP43" s="34"/>
      <c r="CQ43" s="34"/>
      <c r="CR43" s="34"/>
      <c r="CS43" s="34"/>
      <c r="CT43" s="34"/>
      <c r="CU43" s="30"/>
      <c r="CV43" s="180"/>
      <c r="CW43" s="180"/>
      <c r="CX43" s="180"/>
      <c r="CY43" s="180"/>
      <c r="CZ43" s="180"/>
      <c r="DA43" s="180"/>
      <c r="DB43" s="180"/>
      <c r="DC43" s="180"/>
      <c r="DD43" s="34"/>
      <c r="DE43" s="34"/>
      <c r="DF43" s="34"/>
      <c r="DG43" s="34"/>
      <c r="DH43" s="34"/>
      <c r="DI43" s="30"/>
      <c r="DJ43" s="180"/>
      <c r="DK43" s="180"/>
      <c r="DL43" s="180"/>
      <c r="DM43" s="180"/>
      <c r="DN43" s="180"/>
      <c r="DO43" s="180"/>
      <c r="DP43" s="180"/>
      <c r="DQ43" s="180"/>
      <c r="DR43" s="96"/>
      <c r="DS43" s="96"/>
      <c r="DT43" s="96"/>
      <c r="DU43" s="96"/>
      <c r="DV43" s="96"/>
    </row>
    <row r="44" spans="1:127" ht="13" customHeight="1">
      <c r="A44" s="57"/>
      <c r="B44" s="180"/>
      <c r="C44" s="180"/>
      <c r="D44" s="180"/>
      <c r="E44" s="180"/>
      <c r="F44" s="180"/>
      <c r="G44" s="180"/>
      <c r="H44" s="180"/>
      <c r="I44" s="180"/>
      <c r="J44" s="34"/>
      <c r="K44" s="34"/>
      <c r="L44" s="34"/>
      <c r="M44" s="34"/>
      <c r="N44" s="34"/>
      <c r="O44" s="57"/>
      <c r="P44" s="180"/>
      <c r="Q44" s="180"/>
      <c r="R44" s="180"/>
      <c r="S44" s="180"/>
      <c r="T44" s="180"/>
      <c r="U44" s="180"/>
      <c r="V44" s="180"/>
      <c r="W44" s="180"/>
      <c r="X44" s="34"/>
      <c r="Y44" s="34"/>
      <c r="Z44" s="34"/>
      <c r="AA44" s="34"/>
      <c r="AB44" s="34"/>
      <c r="AC44" s="57"/>
      <c r="AD44" s="180"/>
      <c r="AE44" s="180"/>
      <c r="AF44" s="180"/>
      <c r="AG44" s="180"/>
      <c r="AH44" s="180"/>
      <c r="AI44" s="180"/>
      <c r="AJ44" s="180"/>
      <c r="AK44" s="180"/>
      <c r="AL44" s="98"/>
      <c r="AM44" s="98"/>
      <c r="AN44" s="98"/>
      <c r="AO44" s="98"/>
      <c r="AP44" s="98"/>
      <c r="AQ44" s="57"/>
      <c r="AR44" s="180"/>
      <c r="AS44" s="180"/>
      <c r="AT44" s="180"/>
      <c r="AU44" s="180"/>
      <c r="AV44" s="180"/>
      <c r="AW44" s="180"/>
      <c r="AX44" s="180"/>
      <c r="AY44" s="180"/>
      <c r="AZ44" s="34"/>
      <c r="BA44" s="34"/>
      <c r="BB44" s="34"/>
      <c r="BC44" s="34"/>
      <c r="BD44" s="34"/>
      <c r="BE44" s="57"/>
      <c r="BF44" s="180"/>
      <c r="BG44" s="180"/>
      <c r="BH44" s="180"/>
      <c r="BI44" s="180"/>
      <c r="BJ44" s="180"/>
      <c r="BK44" s="180"/>
      <c r="BL44" s="180"/>
      <c r="BM44" s="180"/>
      <c r="BN44" s="34"/>
      <c r="BO44" s="34"/>
      <c r="BP44" s="34"/>
      <c r="BQ44" s="34"/>
      <c r="BR44" s="34"/>
      <c r="BS44" s="57"/>
      <c r="BT44" s="180"/>
      <c r="BU44" s="180"/>
      <c r="BV44" s="180"/>
      <c r="BW44" s="180"/>
      <c r="BX44" s="180"/>
      <c r="BY44" s="180"/>
      <c r="BZ44" s="180"/>
      <c r="CA44" s="180"/>
      <c r="CB44" s="96"/>
      <c r="CC44" s="96"/>
      <c r="CD44" s="96"/>
      <c r="CE44" s="96"/>
      <c r="CF44" s="96"/>
      <c r="CG44" s="57"/>
      <c r="CH44" s="180"/>
      <c r="CI44" s="180"/>
      <c r="CJ44" s="180"/>
      <c r="CK44" s="180"/>
      <c r="CL44" s="180"/>
      <c r="CM44" s="180"/>
      <c r="CN44" s="180"/>
      <c r="CO44" s="180"/>
      <c r="CP44" s="34"/>
      <c r="CQ44" s="34"/>
      <c r="CR44" s="34"/>
      <c r="CS44" s="34"/>
      <c r="CT44" s="34"/>
      <c r="CU44" s="57"/>
      <c r="CV44" s="180"/>
      <c r="CW44" s="180"/>
      <c r="CX44" s="180"/>
      <c r="CY44" s="180"/>
      <c r="CZ44" s="180"/>
      <c r="DA44" s="180"/>
      <c r="DB44" s="180"/>
      <c r="DC44" s="180"/>
      <c r="DD44" s="34"/>
      <c r="DE44" s="34"/>
      <c r="DF44" s="34"/>
      <c r="DG44" s="34"/>
      <c r="DH44" s="34"/>
      <c r="DI44" s="57"/>
      <c r="DJ44" s="180"/>
      <c r="DK44" s="180"/>
      <c r="DL44" s="180"/>
      <c r="DM44" s="180"/>
      <c r="DN44" s="180"/>
      <c r="DO44" s="180"/>
      <c r="DP44" s="180"/>
      <c r="DQ44" s="180"/>
      <c r="DR44" s="96"/>
      <c r="DS44" s="96"/>
      <c r="DT44" s="96"/>
      <c r="DU44" s="96"/>
      <c r="DV44" s="96"/>
    </row>
    <row r="45" spans="1:127" ht="13" customHeight="1">
      <c r="A45" s="30"/>
      <c r="B45" s="180"/>
      <c r="C45" s="180"/>
      <c r="D45" s="180"/>
      <c r="E45" s="180"/>
      <c r="F45" s="180"/>
      <c r="G45" s="180"/>
      <c r="H45" s="180"/>
      <c r="I45" s="180"/>
      <c r="J45" s="34"/>
      <c r="K45" s="34"/>
      <c r="L45" s="34"/>
      <c r="M45" s="34"/>
      <c r="N45" s="34"/>
      <c r="O45" s="30"/>
      <c r="P45" s="180"/>
      <c r="Q45" s="180"/>
      <c r="R45" s="180"/>
      <c r="S45" s="180"/>
      <c r="T45" s="180"/>
      <c r="U45" s="180"/>
      <c r="V45" s="180"/>
      <c r="W45" s="180"/>
      <c r="X45" s="34"/>
      <c r="Y45" s="34"/>
      <c r="Z45" s="34"/>
      <c r="AA45" s="34"/>
      <c r="AB45" s="34"/>
      <c r="AC45" s="30"/>
      <c r="AD45" s="180"/>
      <c r="AE45" s="180"/>
      <c r="AF45" s="180"/>
      <c r="AG45" s="180"/>
      <c r="AH45" s="180"/>
      <c r="AI45" s="180"/>
      <c r="AJ45" s="180"/>
      <c r="AK45" s="180"/>
      <c r="AL45" s="97"/>
      <c r="AM45" s="97"/>
      <c r="AN45" s="97"/>
      <c r="AO45" s="97"/>
      <c r="AP45" s="97"/>
      <c r="AQ45" s="30"/>
      <c r="AR45" s="180"/>
      <c r="AS45" s="180"/>
      <c r="AT45" s="180"/>
      <c r="AU45" s="180"/>
      <c r="AV45" s="180"/>
      <c r="AW45" s="180"/>
      <c r="AX45" s="180"/>
      <c r="AY45" s="180"/>
      <c r="AZ45" s="34"/>
      <c r="BA45" s="34"/>
      <c r="BB45" s="34"/>
      <c r="BC45" s="34"/>
      <c r="BD45" s="34"/>
      <c r="BE45" s="30"/>
      <c r="BF45" s="180"/>
      <c r="BG45" s="180"/>
      <c r="BH45" s="180"/>
      <c r="BI45" s="180"/>
      <c r="BJ45" s="180"/>
      <c r="BK45" s="180"/>
      <c r="BL45" s="180"/>
      <c r="BM45" s="180"/>
      <c r="BN45" s="34"/>
      <c r="BO45" s="34"/>
      <c r="BP45" s="34"/>
      <c r="BQ45" s="34"/>
      <c r="BR45" s="34"/>
      <c r="BS45" s="30"/>
      <c r="BT45" s="180"/>
      <c r="BU45" s="180"/>
      <c r="BV45" s="180"/>
      <c r="BW45" s="180"/>
      <c r="BX45" s="180"/>
      <c r="BY45" s="180"/>
      <c r="BZ45" s="180"/>
      <c r="CA45" s="180"/>
      <c r="CB45" s="96"/>
      <c r="CC45" s="96"/>
      <c r="CD45" s="96"/>
      <c r="CE45" s="96"/>
      <c r="CF45" s="96"/>
      <c r="CG45" s="30"/>
      <c r="CH45" s="180"/>
      <c r="CI45" s="180"/>
      <c r="CJ45" s="180"/>
      <c r="CK45" s="180"/>
      <c r="CL45" s="180"/>
      <c r="CM45" s="180"/>
      <c r="CN45" s="180"/>
      <c r="CO45" s="180"/>
      <c r="CP45" s="34"/>
      <c r="CQ45" s="34"/>
      <c r="CR45" s="34"/>
      <c r="CS45" s="34"/>
      <c r="CT45" s="34"/>
      <c r="CU45" s="30"/>
      <c r="CV45" s="180"/>
      <c r="CW45" s="180"/>
      <c r="CX45" s="180"/>
      <c r="CY45" s="180"/>
      <c r="CZ45" s="180"/>
      <c r="DA45" s="180"/>
      <c r="DB45" s="180"/>
      <c r="DC45" s="180"/>
      <c r="DD45" s="34"/>
      <c r="DE45" s="34"/>
      <c r="DF45" s="34"/>
      <c r="DG45" s="34"/>
      <c r="DH45" s="34"/>
      <c r="DI45" s="30"/>
      <c r="DJ45" s="180"/>
      <c r="DK45" s="180"/>
      <c r="DL45" s="180"/>
      <c r="DM45" s="180"/>
      <c r="DN45" s="180"/>
      <c r="DO45" s="180"/>
      <c r="DP45" s="180"/>
      <c r="DQ45" s="180"/>
      <c r="DR45" s="96"/>
      <c r="DS45" s="96"/>
      <c r="DT45" s="96"/>
      <c r="DU45" s="96"/>
      <c r="DV45" s="96"/>
    </row>
    <row r="46" spans="1:127" ht="13" customHeight="1">
      <c r="A46" s="114"/>
      <c r="B46" s="180"/>
      <c r="C46" s="180"/>
      <c r="D46" s="180"/>
      <c r="E46" s="180"/>
      <c r="F46" s="180"/>
      <c r="G46" s="180"/>
      <c r="H46" s="180"/>
      <c r="I46" s="180"/>
      <c r="J46" s="34"/>
      <c r="K46" s="34"/>
      <c r="L46" s="34"/>
      <c r="M46" s="34"/>
      <c r="N46" s="34"/>
      <c r="O46" s="114"/>
      <c r="P46" s="180"/>
      <c r="Q46" s="180"/>
      <c r="R46" s="180"/>
      <c r="S46" s="180"/>
      <c r="T46" s="180"/>
      <c r="U46" s="180"/>
      <c r="V46" s="180"/>
      <c r="W46" s="180"/>
      <c r="X46" s="34"/>
      <c r="Y46" s="34"/>
      <c r="Z46" s="34"/>
      <c r="AA46" s="34"/>
      <c r="AB46" s="34"/>
      <c r="AC46" s="114"/>
      <c r="AD46" s="180"/>
      <c r="AE46" s="180"/>
      <c r="AF46" s="180"/>
      <c r="AG46" s="180"/>
      <c r="AH46" s="180"/>
      <c r="AI46" s="180"/>
      <c r="AJ46" s="180"/>
      <c r="AK46" s="180"/>
      <c r="AL46" s="48"/>
      <c r="AM46" s="48"/>
      <c r="AN46" s="48"/>
      <c r="AO46" s="48"/>
      <c r="AP46" s="48"/>
      <c r="AQ46" s="114"/>
      <c r="AR46" s="180"/>
      <c r="AS46" s="180"/>
      <c r="AT46" s="180"/>
      <c r="AU46" s="180"/>
      <c r="AV46" s="180"/>
      <c r="AW46" s="180"/>
      <c r="AX46" s="180"/>
      <c r="AY46" s="180"/>
      <c r="AZ46" s="34"/>
      <c r="BA46" s="34"/>
      <c r="BB46" s="34"/>
      <c r="BC46" s="34"/>
      <c r="BD46" s="34"/>
      <c r="BE46" s="114"/>
      <c r="BF46" s="180"/>
      <c r="BG46" s="180"/>
      <c r="BH46" s="180"/>
      <c r="BI46" s="180"/>
      <c r="BJ46" s="180"/>
      <c r="BK46" s="180"/>
      <c r="BL46" s="180"/>
      <c r="BM46" s="180"/>
      <c r="BN46" s="34"/>
      <c r="BO46" s="34"/>
      <c r="BP46" s="34"/>
      <c r="BQ46" s="34"/>
      <c r="BR46" s="34"/>
      <c r="BS46" s="114"/>
      <c r="BT46" s="180"/>
      <c r="BU46" s="180"/>
      <c r="BV46" s="180"/>
      <c r="BW46" s="180"/>
      <c r="BX46" s="180"/>
      <c r="BY46" s="180"/>
      <c r="BZ46" s="180"/>
      <c r="CA46" s="180"/>
      <c r="CB46" s="49"/>
      <c r="CC46" s="49"/>
      <c r="CD46" s="49"/>
      <c r="CE46" s="49"/>
      <c r="CF46" s="49"/>
      <c r="CG46" s="114"/>
      <c r="CH46" s="180"/>
      <c r="CI46" s="180"/>
      <c r="CJ46" s="180"/>
      <c r="CK46" s="180"/>
      <c r="CL46" s="180"/>
      <c r="CM46" s="180"/>
      <c r="CN46" s="180"/>
      <c r="CO46" s="180"/>
      <c r="CP46" s="34"/>
      <c r="CQ46" s="34"/>
      <c r="CR46" s="34"/>
      <c r="CS46" s="34"/>
      <c r="CT46" s="34"/>
      <c r="CU46" s="114"/>
      <c r="CV46" s="180"/>
      <c r="CW46" s="180"/>
      <c r="CX46" s="180"/>
      <c r="CY46" s="180"/>
      <c r="CZ46" s="180"/>
      <c r="DA46" s="180"/>
      <c r="DB46" s="180"/>
      <c r="DC46" s="180"/>
      <c r="DD46" s="34"/>
      <c r="DE46" s="34"/>
      <c r="DF46" s="34"/>
      <c r="DG46" s="34"/>
      <c r="DH46" s="34"/>
      <c r="DI46" s="114"/>
      <c r="DJ46" s="180"/>
      <c r="DK46" s="180"/>
      <c r="DL46" s="180"/>
      <c r="DM46" s="180"/>
      <c r="DN46" s="180"/>
      <c r="DO46" s="180"/>
      <c r="DP46" s="180"/>
      <c r="DQ46" s="180"/>
      <c r="DR46" s="49"/>
      <c r="DS46" s="49"/>
      <c r="DT46" s="49"/>
      <c r="DU46" s="49"/>
      <c r="DV46" s="49"/>
    </row>
    <row r="47" spans="1:127" ht="13" customHeight="1">
      <c r="A47" s="114"/>
      <c r="B47" s="180"/>
      <c r="C47" s="180"/>
      <c r="D47" s="180"/>
      <c r="E47" s="180"/>
      <c r="F47" s="180"/>
      <c r="G47" s="180"/>
      <c r="H47" s="180"/>
      <c r="I47" s="180"/>
      <c r="J47" s="34"/>
      <c r="K47" s="34"/>
      <c r="L47" s="34"/>
      <c r="M47" s="34"/>
      <c r="N47" s="34"/>
      <c r="O47" s="114"/>
      <c r="P47" s="180"/>
      <c r="Q47" s="180"/>
      <c r="R47" s="180"/>
      <c r="S47" s="180"/>
      <c r="T47" s="180"/>
      <c r="U47" s="180"/>
      <c r="V47" s="180"/>
      <c r="W47" s="180"/>
      <c r="X47" s="34"/>
      <c r="Y47" s="34"/>
      <c r="Z47" s="34"/>
      <c r="AA47" s="34"/>
      <c r="AB47" s="34"/>
      <c r="AC47" s="114"/>
      <c r="AD47" s="180"/>
      <c r="AE47" s="180"/>
      <c r="AF47" s="180"/>
      <c r="AG47" s="180"/>
      <c r="AH47" s="180"/>
      <c r="AI47" s="180"/>
      <c r="AJ47" s="180"/>
      <c r="AK47" s="180"/>
      <c r="AL47" s="43"/>
      <c r="AM47" s="43"/>
      <c r="AN47" s="43"/>
      <c r="AO47" s="43"/>
      <c r="AP47" s="43"/>
      <c r="AQ47" s="114"/>
      <c r="AR47" s="180"/>
      <c r="AS47" s="180"/>
      <c r="AT47" s="180"/>
      <c r="AU47" s="180"/>
      <c r="AV47" s="180"/>
      <c r="AW47" s="180"/>
      <c r="AX47" s="180"/>
      <c r="AY47" s="180"/>
      <c r="AZ47" s="34"/>
      <c r="BA47" s="34"/>
      <c r="BB47" s="34"/>
      <c r="BC47" s="34"/>
      <c r="BD47" s="34"/>
      <c r="BE47" s="114"/>
      <c r="BF47" s="180"/>
      <c r="BG47" s="180"/>
      <c r="BH47" s="180"/>
      <c r="BI47" s="180"/>
      <c r="BJ47" s="180"/>
      <c r="BK47" s="180"/>
      <c r="BL47" s="180"/>
      <c r="BM47" s="180"/>
      <c r="BN47" s="34"/>
      <c r="BO47" s="34"/>
      <c r="BP47" s="34"/>
      <c r="BQ47" s="34"/>
      <c r="BR47" s="34"/>
      <c r="BS47" s="114"/>
      <c r="BT47" s="180"/>
      <c r="BU47" s="180"/>
      <c r="BV47" s="180"/>
      <c r="BW47" s="180"/>
      <c r="BX47" s="180"/>
      <c r="BY47" s="180"/>
      <c r="BZ47" s="180"/>
      <c r="CA47" s="180"/>
      <c r="CB47" s="44"/>
      <c r="CC47" s="44"/>
      <c r="CD47" s="44"/>
      <c r="CE47" s="44"/>
      <c r="CF47" s="44"/>
      <c r="CG47" s="114"/>
      <c r="CH47" s="180"/>
      <c r="CI47" s="180"/>
      <c r="CJ47" s="180"/>
      <c r="CK47" s="180"/>
      <c r="CL47" s="180"/>
      <c r="CM47" s="180"/>
      <c r="CN47" s="180"/>
      <c r="CO47" s="180"/>
      <c r="CP47" s="34"/>
      <c r="CQ47" s="34"/>
      <c r="CR47" s="34"/>
      <c r="CS47" s="34"/>
      <c r="CT47" s="34"/>
      <c r="CU47" s="114"/>
      <c r="CV47" s="180"/>
      <c r="CW47" s="180"/>
      <c r="CX47" s="180"/>
      <c r="CY47" s="180"/>
      <c r="CZ47" s="180"/>
      <c r="DA47" s="180"/>
      <c r="DB47" s="180"/>
      <c r="DC47" s="180"/>
      <c r="DD47" s="34"/>
      <c r="DE47" s="34"/>
      <c r="DF47" s="34"/>
      <c r="DG47" s="34"/>
      <c r="DH47" s="34"/>
      <c r="DI47" s="114"/>
      <c r="DJ47" s="180"/>
      <c r="DK47" s="180"/>
      <c r="DL47" s="180"/>
      <c r="DM47" s="180"/>
      <c r="DN47" s="180"/>
      <c r="DO47" s="180"/>
      <c r="DP47" s="180"/>
      <c r="DQ47" s="180"/>
      <c r="DR47" s="45"/>
      <c r="DS47" s="45"/>
      <c r="DT47" s="45"/>
      <c r="DU47" s="45"/>
      <c r="DV47" s="44"/>
    </row>
    <row r="48" spans="1:127" ht="13" customHeight="1">
      <c r="A48" s="36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6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36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6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36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6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50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</row>
    <row r="49" spans="1:126" ht="13" customHeight="1">
      <c r="A49" s="36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6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36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6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36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6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46"/>
      <c r="DJ49" s="212"/>
      <c r="DK49" s="212"/>
      <c r="DL49" s="212"/>
      <c r="DM49" s="212"/>
      <c r="DN49" s="212"/>
      <c r="DO49" s="212"/>
      <c r="DP49" s="212"/>
      <c r="DQ49" s="212"/>
      <c r="DR49" s="212"/>
      <c r="DS49" s="212"/>
      <c r="DT49" s="212"/>
      <c r="DU49" s="212"/>
      <c r="DV49" s="212"/>
    </row>
    <row r="50" spans="1:126" ht="13" customHeight="1">
      <c r="A50" s="36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6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36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6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2"/>
      <c r="CD50" s="212"/>
      <c r="CE50" s="212"/>
      <c r="CF50" s="212"/>
      <c r="CG50" s="36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6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212"/>
      <c r="DK50" s="212"/>
      <c r="DL50" s="212"/>
      <c r="DM50" s="212"/>
      <c r="DN50" s="212"/>
      <c r="DO50" s="212"/>
      <c r="DP50" s="212"/>
      <c r="DQ50" s="212"/>
      <c r="DR50" s="212"/>
      <c r="DS50" s="212"/>
      <c r="DT50" s="212"/>
      <c r="DU50" s="212"/>
      <c r="DV50" s="212"/>
    </row>
    <row r="51" spans="1:126" ht="13" customHeight="1">
      <c r="A51" s="36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6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36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6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36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6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8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</row>
    <row r="52" spans="1:126" ht="13" customHeight="1">
      <c r="A52" s="36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6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36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6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36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6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8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</row>
    <row r="53" spans="1:126" ht="13" customHeight="1">
      <c r="A53" s="36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6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36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6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6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6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54"/>
      <c r="DJ53" s="42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</row>
    <row r="54" spans="1:126" ht="13" customHeight="1">
      <c r="A54" s="36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6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36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6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6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6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54"/>
      <c r="DJ54" s="42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</row>
    <row r="55" spans="1:126" ht="13" customHeight="1">
      <c r="A55" s="36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6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36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6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6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6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54"/>
      <c r="DJ55" s="42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</row>
    <row r="56" spans="1:126" ht="13" customHeight="1">
      <c r="A56" s="36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6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36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6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6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6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54"/>
      <c r="DJ56" s="42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</row>
    <row r="57" spans="1:126" ht="13" customHeight="1">
      <c r="A57" s="36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6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36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6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6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6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54"/>
      <c r="DJ57" s="42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</row>
    <row r="58" spans="1:126" ht="13" customHeight="1">
      <c r="A58" s="36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6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36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6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6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6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54"/>
      <c r="DJ58" s="42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</row>
    <row r="59" spans="1:126" ht="13" customHeight="1">
      <c r="A59" s="36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6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209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36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6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6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6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54"/>
      <c r="DJ59" s="42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</row>
    <row r="60" spans="1:126" ht="13" customHeight="1">
      <c r="A60" s="36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6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36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6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6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6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54"/>
      <c r="DJ60" s="42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</row>
    <row r="61" spans="1:126" ht="13" customHeight="1">
      <c r="A61" s="36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6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36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6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36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6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</row>
    <row r="62" spans="1:126" ht="13" customHeight="1">
      <c r="A62" s="36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6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36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6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36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6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</row>
    <row r="63" spans="1:126" ht="13" customHeight="1">
      <c r="A63" s="36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6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36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6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6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6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54"/>
      <c r="DJ63" s="42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</row>
    <row r="64" spans="1:126" ht="13" customHeight="1">
      <c r="A64" s="36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6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209"/>
      <c r="AD64" s="209"/>
      <c r="AE64" s="209"/>
      <c r="AF64" s="209"/>
      <c r="AG64" s="209"/>
      <c r="AH64" s="209"/>
      <c r="AI64" s="209"/>
      <c r="AJ64" s="209"/>
      <c r="AK64" s="209"/>
      <c r="AL64" s="209"/>
      <c r="AM64" s="209"/>
      <c r="AN64" s="209"/>
      <c r="AO64" s="209"/>
      <c r="AP64" s="209"/>
      <c r="AQ64" s="36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6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6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6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54"/>
      <c r="DJ64" s="42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</row>
    <row r="65" spans="1:126" ht="13" customHeight="1">
      <c r="A65" s="36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6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/>
      <c r="AP65" s="209"/>
      <c r="AQ65" s="36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6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6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6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54"/>
      <c r="DJ65" s="42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</row>
    <row r="66" spans="1:126" ht="13" customHeight="1">
      <c r="A66" s="36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6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09"/>
      <c r="AO66" s="209"/>
      <c r="AP66" s="209"/>
      <c r="AQ66" s="36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6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6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6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54"/>
      <c r="DJ66" s="42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</row>
    <row r="67" spans="1:126" ht="13" customHeight="1">
      <c r="A67" s="36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6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09"/>
      <c r="AP67" s="209"/>
      <c r="AQ67" s="36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6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6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6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54"/>
      <c r="DJ67" s="42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</row>
    <row r="68" spans="1:126" ht="13" customHeight="1">
      <c r="A68" s="36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6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09"/>
      <c r="AO68" s="209"/>
      <c r="AP68" s="209"/>
      <c r="AQ68" s="36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6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6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6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54"/>
      <c r="DJ68" s="42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</row>
    <row r="69" spans="1:126" ht="13" customHeight="1">
      <c r="A69" s="35"/>
      <c r="O69" s="35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09"/>
      <c r="AP69" s="209"/>
      <c r="AQ69" s="35"/>
      <c r="BE69" s="35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5"/>
      <c r="CU69" s="35"/>
      <c r="DI69" s="54"/>
      <c r="DJ69" s="42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</row>
    <row r="70" spans="1:126" ht="13" customHeight="1">
      <c r="A70" s="35"/>
      <c r="O70" s="35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09"/>
      <c r="AP70" s="209"/>
      <c r="AQ70" s="35"/>
      <c r="BE70" s="35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5"/>
      <c r="CU70" s="35"/>
      <c r="DI70" s="54"/>
      <c r="DJ70" s="42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</row>
    <row r="71" spans="1:126" ht="13" customHeight="1">
      <c r="A71" s="35"/>
      <c r="O71" s="35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09"/>
      <c r="AP71" s="209"/>
      <c r="AQ71" s="35"/>
      <c r="BE71" s="35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5"/>
      <c r="CU71" s="35"/>
      <c r="DI71" s="54"/>
      <c r="DJ71" s="42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</row>
    <row r="72" spans="1:126" ht="13" customHeight="1">
      <c r="A72" s="35"/>
      <c r="O72" s="35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9"/>
      <c r="AO72" s="209"/>
      <c r="AP72" s="209"/>
      <c r="AQ72" s="35"/>
      <c r="BE72" s="35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5"/>
      <c r="CU72" s="35"/>
      <c r="DI72" s="54"/>
      <c r="DJ72" s="42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</row>
    <row r="73" spans="1:126" ht="13" customHeight="1">
      <c r="A73" s="35"/>
      <c r="O73" s="35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35"/>
      <c r="BE73" s="35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5"/>
      <c r="CU73" s="35"/>
      <c r="DI73" s="54"/>
      <c r="DJ73" s="42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</row>
    <row r="74" spans="1:126" ht="13" customHeight="1">
      <c r="A74" s="35"/>
      <c r="O74" s="35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09"/>
      <c r="AP74" s="209"/>
      <c r="AQ74" s="35"/>
      <c r="BE74" s="35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5"/>
      <c r="CU74" s="35"/>
      <c r="DI74" s="54"/>
      <c r="DJ74" s="42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</row>
    <row r="75" spans="1:126" ht="13" customHeight="1">
      <c r="A75" s="35"/>
      <c r="O75" s="35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209"/>
      <c r="AO75" s="209"/>
      <c r="AP75" s="209"/>
      <c r="AQ75" s="35"/>
      <c r="BE75" s="35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5"/>
      <c r="CU75" s="35"/>
      <c r="DI75" s="54"/>
      <c r="DJ75" s="42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</row>
    <row r="76" spans="1:126" ht="13" customHeight="1">
      <c r="A76" s="35"/>
      <c r="O76" s="35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9"/>
      <c r="AO76" s="209"/>
      <c r="AP76" s="209"/>
      <c r="AQ76" s="35"/>
      <c r="BE76" s="35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5"/>
      <c r="CU76" s="35"/>
      <c r="DI76" s="54"/>
      <c r="DJ76" s="42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</row>
    <row r="77" spans="1:126" ht="13" customHeight="1">
      <c r="A77" s="35"/>
      <c r="O77" s="35"/>
      <c r="AC77" s="209"/>
      <c r="AD77" s="209"/>
      <c r="AE77" s="209"/>
      <c r="AF77" s="209"/>
      <c r="AG77" s="209"/>
      <c r="AH77" s="209"/>
      <c r="AI77" s="209"/>
      <c r="AJ77" s="209"/>
      <c r="AK77" s="209"/>
      <c r="AL77" s="209"/>
      <c r="AM77" s="209"/>
      <c r="AN77" s="209"/>
      <c r="AO77" s="209"/>
      <c r="AP77" s="209"/>
      <c r="AQ77" s="35"/>
      <c r="BE77" s="35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5"/>
      <c r="CU77" s="35"/>
      <c r="DI77" s="54"/>
      <c r="DJ77" s="42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</row>
    <row r="78" spans="1:126" ht="13" customHeight="1">
      <c r="A78" s="35"/>
      <c r="O78" s="35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35"/>
      <c r="BE78" s="35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5"/>
      <c r="CU78" s="35"/>
      <c r="DI78" s="54"/>
      <c r="DJ78" s="42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</row>
    <row r="79" spans="1:126" ht="13" customHeight="1">
      <c r="A79" s="35"/>
      <c r="O79" s="35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/>
      <c r="AP79" s="209"/>
      <c r="AQ79" s="35"/>
      <c r="BE79" s="35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35"/>
      <c r="CU79" s="35"/>
      <c r="DI79" s="34"/>
      <c r="DJ79" s="38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</row>
    <row r="80" spans="1:126" ht="13" customHeight="1">
      <c r="A80" s="35"/>
      <c r="O80" s="35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35"/>
      <c r="BE80" s="35"/>
      <c r="BS80" s="213"/>
      <c r="BT80" s="213"/>
      <c r="BU80" s="213"/>
      <c r="BV80" s="213"/>
      <c r="BW80" s="213"/>
      <c r="BX80" s="213"/>
      <c r="BY80" s="213"/>
      <c r="BZ80" s="213"/>
      <c r="CA80" s="213"/>
      <c r="CB80" s="213"/>
      <c r="CC80" s="213"/>
      <c r="CD80" s="213"/>
      <c r="CE80" s="213"/>
      <c r="CF80" s="213"/>
      <c r="CG80" s="35"/>
      <c r="CU80" s="35"/>
      <c r="DI80" s="214"/>
      <c r="DJ80" s="213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213"/>
    </row>
    <row r="81" spans="1:182" ht="13" customHeight="1">
      <c r="A81" s="35"/>
      <c r="O81" s="35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35"/>
      <c r="BE81" s="35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35"/>
      <c r="CU81" s="35"/>
      <c r="DI81" s="215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</row>
    <row r="82" spans="1:182" ht="13" customHeight="1">
      <c r="A82" s="35"/>
      <c r="O82" s="35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35"/>
      <c r="BE82" s="35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35"/>
      <c r="CU82" s="35"/>
      <c r="DI82" s="46"/>
      <c r="DJ82" s="47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4"/>
    </row>
    <row r="83" spans="1:182" ht="13" customHeight="1">
      <c r="A83" s="35"/>
      <c r="O83" s="35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/>
      <c r="AO83" s="209"/>
      <c r="AP83" s="209"/>
      <c r="AQ83" s="35"/>
      <c r="BE83" s="35"/>
      <c r="BS83" s="216"/>
      <c r="BT83" s="216"/>
      <c r="BU83" s="216"/>
      <c r="BV83" s="216"/>
      <c r="BW83" s="216"/>
      <c r="BX83" s="216"/>
      <c r="BY83" s="216"/>
      <c r="BZ83" s="216"/>
      <c r="CA83" s="216"/>
      <c r="CB83" s="216"/>
      <c r="CC83" s="216"/>
      <c r="CD83" s="216"/>
      <c r="CE83" s="216"/>
      <c r="CF83" s="216"/>
      <c r="CG83" s="35"/>
      <c r="CU83" s="35"/>
      <c r="DI83" s="34"/>
      <c r="DJ83" s="38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216"/>
    </row>
    <row r="84" spans="1:182" ht="13" customHeight="1">
      <c r="A84" s="35"/>
      <c r="O84" s="35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35"/>
      <c r="BE84" s="35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5"/>
      <c r="CU84" s="35"/>
      <c r="DI84" s="54"/>
      <c r="DJ84" s="42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</row>
    <row r="85" spans="1:182" ht="13" customHeight="1">
      <c r="A85" s="35"/>
      <c r="O85" s="35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9"/>
      <c r="AO85" s="209"/>
      <c r="AP85" s="209"/>
      <c r="AQ85" s="35"/>
      <c r="BE85" s="35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5"/>
      <c r="CU85" s="35"/>
      <c r="DI85" s="54"/>
      <c r="DJ85" s="42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</row>
    <row r="86" spans="1:182" ht="13" customHeight="1">
      <c r="A86" s="36"/>
      <c r="O86" s="36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9"/>
      <c r="AO86" s="209"/>
      <c r="AP86" s="209"/>
      <c r="AQ86" s="36"/>
      <c r="BE86" s="36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6"/>
      <c r="CU86" s="36"/>
      <c r="DI86" s="54"/>
      <c r="DJ86" s="42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</row>
    <row r="87" spans="1:182" ht="13" customHeight="1">
      <c r="A87" s="36"/>
      <c r="O87" s="36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9"/>
      <c r="AO87" s="209"/>
      <c r="AP87" s="209"/>
      <c r="AQ87" s="36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6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6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6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54"/>
      <c r="DJ87" s="42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</row>
    <row r="88" spans="1:182" ht="13" customHeight="1"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09"/>
      <c r="AP88" s="209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DI88" s="54"/>
      <c r="DJ88" s="42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</row>
    <row r="89" spans="1:182" ht="13" customHeight="1"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9"/>
      <c r="AO89" s="209"/>
      <c r="AP89" s="209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DI89" s="54"/>
      <c r="DJ89" s="42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</row>
    <row r="90" spans="1:182" ht="13" customHeight="1"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9"/>
      <c r="AO90" s="209"/>
      <c r="AP90" s="209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DI90" s="54"/>
      <c r="DJ90" s="42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</row>
    <row r="91" spans="1:182" ht="13" customHeight="1"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09"/>
      <c r="AP91" s="209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DI91" s="54"/>
      <c r="DJ91" s="42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</row>
    <row r="92" spans="1:182" ht="13" customHeight="1">
      <c r="AC92" s="209"/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9"/>
      <c r="AO92" s="209"/>
      <c r="AP92" s="209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DI92" s="54"/>
      <c r="DJ92" s="42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</row>
    <row r="93" spans="1:182" ht="13" customHeight="1"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9"/>
      <c r="AO93" s="209"/>
      <c r="AP93" s="209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DI93" s="54"/>
      <c r="DJ93" s="42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</row>
    <row r="94" spans="1:182" ht="13" customHeight="1"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9"/>
      <c r="AO94" s="209"/>
      <c r="AP94" s="209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DI94" s="54"/>
      <c r="DJ94" s="42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</row>
    <row r="95" spans="1:182" ht="13" customHeight="1"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DI95" s="54"/>
      <c r="DJ95" s="42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</row>
    <row r="96" spans="1:182" ht="13" customHeight="1"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9"/>
      <c r="AO96" s="209"/>
      <c r="AP96" s="209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DI96" s="54"/>
      <c r="DJ96" s="42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</row>
    <row r="97" spans="29:126" ht="13" customHeight="1"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09"/>
      <c r="AP97" s="209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DI97" s="54"/>
      <c r="DJ97" s="42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</row>
    <row r="98" spans="29:126" ht="13" customHeight="1"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DI98" s="54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</row>
    <row r="99" spans="29:126" ht="13" customHeight="1"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DI99" s="54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</row>
    <row r="100" spans="29:126" ht="13" customHeight="1"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DI100" s="54"/>
      <c r="DJ100" s="42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</row>
    <row r="101" spans="29:126" ht="13" customHeight="1"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DI101" s="54"/>
      <c r="DJ101" s="42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</row>
    <row r="102" spans="29:126" ht="13" customHeight="1"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DI102" s="54"/>
      <c r="DJ102" s="42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</row>
    <row r="103" spans="29:126" ht="13" customHeight="1"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09"/>
      <c r="AP103" s="209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DI103" s="54"/>
      <c r="DJ103" s="42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</row>
    <row r="104" spans="29:126" ht="13" customHeight="1"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09"/>
      <c r="AP104" s="209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DI104" s="54"/>
      <c r="DJ104" s="42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</row>
    <row r="105" spans="29:126" ht="13" customHeight="1"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09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DI105" s="54"/>
      <c r="DJ105" s="42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</row>
    <row r="106" spans="29:126" ht="13" customHeight="1"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09"/>
      <c r="AP106" s="209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DI106" s="54"/>
      <c r="DJ106" s="42"/>
      <c r="DK106" s="40"/>
      <c r="DL106" s="40"/>
      <c r="DM106" s="40"/>
      <c r="DN106" s="40"/>
      <c r="DO106" s="40"/>
      <c r="DP106" s="40"/>
      <c r="DQ106" s="40"/>
      <c r="DR106" s="40"/>
      <c r="DS106" s="40"/>
      <c r="DT106" s="40"/>
      <c r="DU106" s="40"/>
      <c r="DV106" s="40"/>
    </row>
    <row r="107" spans="29:126" ht="13" customHeight="1"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DI107" s="54"/>
      <c r="DJ107" s="42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</row>
    <row r="108" spans="29:126" ht="13" customHeight="1"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DI108" s="54"/>
      <c r="DJ108" s="42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</row>
    <row r="109" spans="29:126" ht="13" customHeight="1"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09"/>
      <c r="AP109" s="209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DI109" s="54"/>
      <c r="DJ109" s="42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</row>
    <row r="110" spans="29:126" ht="13" customHeight="1"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DI110" s="54"/>
      <c r="DJ110" s="42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</row>
    <row r="111" spans="29:126" ht="13" customHeight="1"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09"/>
      <c r="AP111" s="209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DI111" s="54"/>
      <c r="DJ111" s="42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</row>
    <row r="112" spans="29:126" ht="13" customHeight="1"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DI112" s="54"/>
      <c r="DJ112" s="42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</row>
    <row r="113" spans="29:126" ht="13" customHeight="1"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09"/>
      <c r="AP113" s="209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DI113" s="54"/>
      <c r="DJ113" s="42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</row>
    <row r="114" spans="29:126" ht="13" customHeight="1"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09"/>
      <c r="AP114" s="209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DI114" s="54"/>
      <c r="DJ114" s="42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</row>
    <row r="115" spans="29:126" ht="13" customHeight="1"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09"/>
      <c r="AP115" s="209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DI115" s="54"/>
      <c r="DJ115" s="42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</row>
    <row r="116" spans="29:126" ht="13" customHeight="1"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DI116" s="54"/>
      <c r="DJ116" s="42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</row>
    <row r="117" spans="29:126" ht="13" customHeight="1"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DI117" s="218"/>
      <c r="DJ117" s="42"/>
      <c r="DK117" s="38"/>
      <c r="DL117" s="38"/>
      <c r="DM117" s="38"/>
      <c r="DN117" s="38"/>
      <c r="DO117" s="38"/>
      <c r="DP117" s="38"/>
      <c r="DQ117" s="38"/>
      <c r="DR117" s="38"/>
      <c r="DS117" s="38"/>
      <c r="DT117" s="212"/>
      <c r="DU117" s="38"/>
      <c r="DV117" s="38"/>
    </row>
    <row r="118" spans="29:126" ht="13" customHeight="1"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BS118" s="212"/>
      <c r="BT118" s="212"/>
      <c r="BU118" s="212"/>
      <c r="BV118" s="212"/>
      <c r="BW118" s="212"/>
      <c r="BX118" s="212"/>
      <c r="BY118" s="212"/>
      <c r="BZ118" s="212"/>
      <c r="CA118" s="212"/>
      <c r="CB118" s="212"/>
      <c r="CC118" s="212"/>
      <c r="CD118" s="212"/>
      <c r="CE118" s="212"/>
      <c r="CF118" s="212"/>
      <c r="DI118" s="219"/>
      <c r="DJ118" s="49"/>
      <c r="DK118" s="212"/>
      <c r="DL118" s="212"/>
      <c r="DM118" s="212"/>
      <c r="DN118" s="212"/>
      <c r="DO118" s="212"/>
      <c r="DP118" s="212"/>
      <c r="DQ118" s="212"/>
      <c r="DR118" s="212"/>
      <c r="DS118" s="212"/>
      <c r="DT118" s="212"/>
      <c r="DU118" s="49"/>
      <c r="DV118" s="212"/>
    </row>
    <row r="119" spans="29:126" ht="13" customHeight="1"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BS119" s="212"/>
      <c r="BT119" s="212"/>
      <c r="BU119" s="212"/>
      <c r="BV119" s="212"/>
      <c r="BW119" s="212"/>
      <c r="BX119" s="212"/>
      <c r="BY119" s="212"/>
      <c r="BZ119" s="212"/>
      <c r="CA119" s="212"/>
      <c r="CB119" s="212"/>
      <c r="CC119" s="212"/>
      <c r="CD119" s="212"/>
      <c r="CE119" s="212"/>
      <c r="CF119" s="212"/>
      <c r="DI119" s="218"/>
      <c r="DJ119" s="49"/>
      <c r="DK119" s="212"/>
      <c r="DL119" s="212"/>
      <c r="DM119" s="212"/>
      <c r="DN119" s="212"/>
      <c r="DO119" s="212"/>
      <c r="DP119" s="212"/>
      <c r="DQ119" s="212"/>
      <c r="DR119" s="212"/>
      <c r="DS119" s="212"/>
      <c r="DT119" s="212"/>
      <c r="DU119" s="212"/>
      <c r="DV119" s="212"/>
    </row>
    <row r="120" spans="29:126" ht="13" customHeight="1"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DI120" s="98"/>
      <c r="DJ120" s="96"/>
      <c r="DK120" s="96"/>
      <c r="DL120" s="96"/>
      <c r="DM120" s="96"/>
      <c r="DN120" s="96"/>
      <c r="DO120" s="96"/>
      <c r="DP120" s="96"/>
      <c r="DQ120" s="96"/>
      <c r="DR120" s="96"/>
      <c r="DS120" s="96"/>
      <c r="DT120" s="96"/>
      <c r="DU120" s="96"/>
      <c r="DV120" s="96"/>
    </row>
    <row r="121" spans="29:126" ht="13" customHeight="1"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DI121" s="50"/>
      <c r="DJ121" s="49"/>
      <c r="DK121" s="49"/>
      <c r="DL121" s="49"/>
      <c r="DM121" s="49"/>
      <c r="DN121" s="51"/>
      <c r="DO121" s="51"/>
      <c r="DP121" s="51"/>
      <c r="DQ121" s="49"/>
      <c r="DR121" s="49"/>
      <c r="DS121" s="49"/>
      <c r="DT121" s="49"/>
      <c r="DU121" s="49"/>
      <c r="DV121" s="49"/>
    </row>
    <row r="122" spans="29:126" ht="13" customHeight="1"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  <c r="CC122" s="96"/>
      <c r="CD122" s="96"/>
      <c r="CE122" s="96"/>
      <c r="CF122" s="96"/>
      <c r="DI122" s="98"/>
      <c r="DJ122" s="96"/>
      <c r="DK122" s="96"/>
      <c r="DL122" s="96"/>
      <c r="DM122" s="96"/>
      <c r="DN122" s="96"/>
      <c r="DO122" s="96"/>
      <c r="DP122" s="96"/>
      <c r="DQ122" s="96"/>
      <c r="DR122" s="96"/>
      <c r="DS122" s="96"/>
      <c r="DT122" s="96"/>
      <c r="DU122" s="96"/>
      <c r="DV122" s="96"/>
    </row>
    <row r="123" spans="29:126" ht="13" customHeight="1"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96"/>
      <c r="CF123" s="96"/>
      <c r="DI123" s="98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</row>
    <row r="124" spans="29:126" ht="13" customHeight="1"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DI124" s="98"/>
      <c r="DJ124" s="96"/>
      <c r="DK124" s="96"/>
      <c r="DL124" s="96"/>
      <c r="DM124" s="96"/>
      <c r="DN124" s="96"/>
      <c r="DO124" s="96"/>
      <c r="DP124" s="96"/>
      <c r="DQ124" s="96"/>
      <c r="DR124" s="96"/>
      <c r="DS124" s="96"/>
      <c r="DT124" s="96"/>
      <c r="DU124" s="96"/>
      <c r="DV124" s="96"/>
    </row>
    <row r="125" spans="29:126" ht="13" customHeight="1"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DI125" s="50"/>
      <c r="DJ125" s="49"/>
      <c r="DK125" s="49"/>
      <c r="DL125" s="49"/>
      <c r="DM125" s="49"/>
      <c r="DN125" s="49"/>
      <c r="DO125" s="49"/>
      <c r="DP125" s="49"/>
      <c r="DQ125" s="49"/>
      <c r="DR125" s="49"/>
      <c r="DS125" s="49"/>
      <c r="DT125" s="49"/>
      <c r="DU125" s="49"/>
      <c r="DV125" s="49"/>
    </row>
    <row r="126" spans="29:126" ht="13" customHeight="1"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DI126" s="46"/>
      <c r="DJ126" s="47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4"/>
    </row>
    <row r="127" spans="29:126" ht="13" customHeight="1"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DI127" s="50"/>
      <c r="DJ127" s="49"/>
      <c r="DK127" s="49"/>
      <c r="DL127" s="49"/>
      <c r="DM127" s="49"/>
      <c r="DN127" s="49"/>
      <c r="DO127" s="49"/>
      <c r="DP127" s="49"/>
      <c r="DQ127" s="49"/>
      <c r="DR127" s="49"/>
      <c r="DS127" s="49"/>
      <c r="DT127" s="49"/>
      <c r="DU127" s="49"/>
      <c r="DV127" s="49"/>
    </row>
    <row r="128" spans="29:126" ht="13" customHeight="1">
      <c r="AC128" s="210"/>
      <c r="AD128" s="210"/>
      <c r="AE128" s="210"/>
      <c r="AF128" s="210"/>
      <c r="AG128" s="210"/>
      <c r="AH128" s="210"/>
      <c r="AI128" s="210"/>
      <c r="AJ128" s="210"/>
      <c r="AK128" s="210"/>
      <c r="AL128" s="210"/>
      <c r="AM128" s="210"/>
      <c r="AN128" s="210"/>
      <c r="AO128" s="210"/>
      <c r="AP128" s="210"/>
      <c r="BS128" s="212"/>
      <c r="BT128" s="212"/>
      <c r="BU128" s="212"/>
      <c r="BV128" s="212"/>
      <c r="BW128" s="212"/>
      <c r="BX128" s="212"/>
      <c r="BY128" s="212"/>
      <c r="BZ128" s="212"/>
      <c r="CA128" s="212"/>
      <c r="CB128" s="212"/>
      <c r="CC128" s="212"/>
      <c r="CD128" s="212"/>
      <c r="CE128" s="212"/>
      <c r="CF128" s="212"/>
      <c r="DI128" s="46"/>
      <c r="DJ128" s="212"/>
      <c r="DK128" s="212"/>
      <c r="DL128" s="212"/>
      <c r="DM128" s="212"/>
      <c r="DN128" s="212"/>
      <c r="DO128" s="212"/>
      <c r="DP128" s="212"/>
      <c r="DQ128" s="212"/>
      <c r="DR128" s="212"/>
      <c r="DS128" s="212"/>
      <c r="DT128" s="212"/>
      <c r="DU128" s="212"/>
      <c r="DV128" s="212"/>
    </row>
    <row r="129" spans="29:126" ht="13" customHeight="1">
      <c r="AC129" s="210"/>
      <c r="AD129" s="210"/>
      <c r="AE129" s="210"/>
      <c r="AF129" s="210"/>
      <c r="AG129" s="210"/>
      <c r="AH129" s="210"/>
      <c r="AI129" s="210"/>
      <c r="AJ129" s="210"/>
      <c r="AK129" s="210"/>
      <c r="AL129" s="210"/>
      <c r="AM129" s="210"/>
      <c r="AN129" s="210"/>
      <c r="AO129" s="210"/>
      <c r="AP129" s="210"/>
      <c r="BS129" s="212"/>
      <c r="BT129" s="212"/>
      <c r="BU129" s="212"/>
      <c r="BV129" s="212"/>
      <c r="BW129" s="212"/>
      <c r="BX129" s="212"/>
      <c r="BY129" s="212"/>
      <c r="BZ129" s="212"/>
      <c r="CA129" s="212"/>
      <c r="CB129" s="212"/>
      <c r="CC129" s="212"/>
      <c r="CD129" s="212"/>
      <c r="CE129" s="212"/>
      <c r="CF129" s="212"/>
      <c r="DI129" s="34"/>
      <c r="DJ129" s="212"/>
      <c r="DK129" s="212"/>
      <c r="DL129" s="212"/>
      <c r="DM129" s="212"/>
      <c r="DN129" s="212"/>
      <c r="DO129" s="212"/>
      <c r="DP129" s="212"/>
      <c r="DQ129" s="212"/>
      <c r="DR129" s="212"/>
      <c r="DS129" s="212"/>
      <c r="DT129" s="212"/>
      <c r="DU129" s="212"/>
      <c r="DV129" s="212"/>
    </row>
    <row r="130" spans="29:126" ht="13" customHeight="1">
      <c r="AC130" s="210"/>
      <c r="AD130" s="210"/>
      <c r="AE130" s="210"/>
      <c r="AF130" s="210"/>
      <c r="AG130" s="210"/>
      <c r="AH130" s="210"/>
      <c r="AI130" s="210"/>
      <c r="AJ130" s="210"/>
      <c r="AK130" s="210"/>
      <c r="AL130" s="210"/>
      <c r="AM130" s="210"/>
      <c r="AN130" s="210"/>
      <c r="AO130" s="210"/>
      <c r="AP130" s="210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DI130" s="34"/>
      <c r="DJ130" s="38"/>
      <c r="DK130" s="42"/>
      <c r="DL130" s="42"/>
      <c r="DM130" s="42"/>
      <c r="DN130" s="42"/>
      <c r="DO130" s="42"/>
      <c r="DP130" s="42"/>
      <c r="DQ130" s="42"/>
      <c r="DR130" s="42"/>
      <c r="DS130" s="42"/>
      <c r="DT130" s="42"/>
      <c r="DU130" s="42"/>
      <c r="DV130" s="42"/>
    </row>
    <row r="131" spans="29:126" ht="13" customHeight="1">
      <c r="AC131" s="210"/>
      <c r="AD131" s="210"/>
      <c r="AE131" s="210"/>
      <c r="AF131" s="210"/>
      <c r="AG131" s="210"/>
      <c r="AH131" s="210"/>
      <c r="AI131" s="210"/>
      <c r="AJ131" s="210"/>
      <c r="AK131" s="210"/>
      <c r="AL131" s="210"/>
      <c r="AM131" s="210"/>
      <c r="AN131" s="210"/>
      <c r="AO131" s="210"/>
      <c r="AP131" s="210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DI131" s="34"/>
      <c r="DJ131" s="38"/>
      <c r="DK131" s="42"/>
      <c r="DL131" s="42"/>
      <c r="DM131" s="42"/>
      <c r="DN131" s="42"/>
      <c r="DO131" s="42"/>
      <c r="DP131" s="42"/>
      <c r="DQ131" s="42"/>
      <c r="DR131" s="42"/>
      <c r="DS131" s="42"/>
      <c r="DT131" s="42"/>
      <c r="DU131" s="42"/>
      <c r="DV131" s="42"/>
    </row>
    <row r="132" spans="29:126" ht="13" customHeight="1"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DI132" s="54"/>
      <c r="DJ132" s="42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</row>
    <row r="133" spans="29:126" ht="13" customHeight="1"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9"/>
      <c r="AO133" s="209"/>
      <c r="AP133" s="209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DI133" s="54"/>
      <c r="DJ133" s="42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</row>
    <row r="134" spans="29:126" ht="13" customHeight="1"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09"/>
      <c r="AP134" s="209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DI134" s="54"/>
      <c r="DJ134" s="42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</row>
    <row r="135" spans="29:126" ht="13" customHeight="1"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DI135" s="54"/>
      <c r="DJ135" s="42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</row>
    <row r="136" spans="29:126" ht="13" customHeight="1"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09"/>
      <c r="AP136" s="209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DI136" s="54"/>
      <c r="DJ136" s="42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</row>
    <row r="137" spans="29:126" ht="13" customHeight="1"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9"/>
      <c r="AO137" s="209"/>
      <c r="AP137" s="209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DI137" s="54"/>
      <c r="DJ137" s="42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</row>
    <row r="138" spans="29:126" ht="13" customHeight="1"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09"/>
      <c r="AP138" s="209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DI138" s="54"/>
      <c r="DJ138" s="42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</row>
    <row r="139" spans="29:126" ht="13" customHeight="1"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9"/>
      <c r="AO139" s="209"/>
      <c r="AP139" s="209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DI139" s="54"/>
      <c r="DJ139" s="42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</row>
    <row r="140" spans="29:126" ht="13" customHeight="1"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DI140" s="34"/>
      <c r="DJ140" s="42"/>
      <c r="DK140" s="42"/>
      <c r="DL140" s="42"/>
      <c r="DM140" s="42"/>
      <c r="DN140" s="42"/>
      <c r="DO140" s="42"/>
      <c r="DP140" s="42"/>
      <c r="DQ140" s="42"/>
      <c r="DR140" s="42"/>
      <c r="DS140" s="42"/>
      <c r="DT140" s="42"/>
      <c r="DU140" s="42"/>
      <c r="DV140" s="42"/>
    </row>
    <row r="141" spans="29:126" ht="13" customHeight="1">
      <c r="AC141" s="209"/>
      <c r="AD141" s="209"/>
      <c r="AE141" s="209"/>
      <c r="AF141" s="209"/>
      <c r="AG141" s="209"/>
      <c r="AH141" s="209"/>
      <c r="AI141" s="209"/>
      <c r="AJ141" s="209"/>
      <c r="AK141" s="209"/>
      <c r="AL141" s="209"/>
      <c r="AM141" s="209"/>
      <c r="AN141" s="209"/>
      <c r="AO141" s="209"/>
      <c r="AP141" s="209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DI141" s="34"/>
      <c r="DJ141" s="42"/>
      <c r="DK141" s="42"/>
      <c r="DL141" s="42"/>
      <c r="DM141" s="42"/>
      <c r="DN141" s="42"/>
      <c r="DO141" s="42"/>
      <c r="DP141" s="42"/>
      <c r="DQ141" s="42"/>
      <c r="DR141" s="42"/>
      <c r="DS141" s="42"/>
      <c r="DT141" s="42"/>
      <c r="DU141" s="42"/>
      <c r="DV141" s="42"/>
    </row>
    <row r="142" spans="29:126" ht="13" customHeight="1">
      <c r="AC142" s="209"/>
      <c r="AD142" s="209"/>
      <c r="AE142" s="209"/>
      <c r="AF142" s="209"/>
      <c r="AG142" s="209"/>
      <c r="AH142" s="209"/>
      <c r="AI142" s="209"/>
      <c r="AJ142" s="209"/>
      <c r="AK142" s="209"/>
      <c r="AL142" s="209"/>
      <c r="AM142" s="209"/>
      <c r="AN142" s="209"/>
      <c r="AO142" s="209"/>
      <c r="AP142" s="209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DI142" s="54"/>
      <c r="DJ142" s="42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</row>
    <row r="143" spans="29:126" ht="13" customHeight="1">
      <c r="AC143" s="209"/>
      <c r="AD143" s="209"/>
      <c r="AE143" s="209"/>
      <c r="AF143" s="209"/>
      <c r="AG143" s="209"/>
      <c r="AH143" s="209"/>
      <c r="AI143" s="209"/>
      <c r="AJ143" s="209"/>
      <c r="AK143" s="209"/>
      <c r="AL143" s="209"/>
      <c r="AM143" s="209"/>
      <c r="AN143" s="209"/>
      <c r="AO143" s="209"/>
      <c r="AP143" s="209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DI143" s="54"/>
      <c r="DJ143" s="42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</row>
    <row r="144" spans="29:126" ht="13" customHeight="1">
      <c r="AC144" s="209"/>
      <c r="AD144" s="209"/>
      <c r="AE144" s="209"/>
      <c r="AF144" s="209"/>
      <c r="AG144" s="209"/>
      <c r="AH144" s="209"/>
      <c r="AI144" s="209"/>
      <c r="AJ144" s="209"/>
      <c r="AK144" s="209"/>
      <c r="AL144" s="209"/>
      <c r="AM144" s="209"/>
      <c r="AN144" s="209"/>
      <c r="AO144" s="209"/>
      <c r="AP144" s="209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DI144" s="54"/>
      <c r="DJ144" s="42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</row>
    <row r="145" spans="29:126" ht="13" customHeight="1"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9"/>
      <c r="AO145" s="209"/>
      <c r="AP145" s="209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DI145" s="54"/>
      <c r="DJ145" s="42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</row>
    <row r="146" spans="29:126" ht="13" customHeight="1"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9"/>
      <c r="AO146" s="209"/>
      <c r="AP146" s="209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DI146" s="54"/>
      <c r="DJ146" s="42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</row>
    <row r="147" spans="29:126" ht="13" customHeight="1"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9"/>
      <c r="AO147" s="209"/>
      <c r="AP147" s="209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DI147" s="54"/>
      <c r="DJ147" s="42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</row>
    <row r="148" spans="29:126" ht="13" customHeight="1"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09"/>
      <c r="AP148" s="209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DI148" s="54"/>
      <c r="DJ148" s="42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</row>
    <row r="149" spans="29:126" ht="13" customHeight="1"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09"/>
      <c r="AP149" s="209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DI149" s="54"/>
      <c r="DJ149" s="42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</row>
    <row r="150" spans="29:126" ht="13" customHeight="1"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DI150" s="54"/>
      <c r="DJ150" s="42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</row>
    <row r="151" spans="29:126" ht="13" customHeight="1"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9"/>
      <c r="AO151" s="209"/>
      <c r="AP151" s="209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DI151" s="54"/>
      <c r="DJ151" s="42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</row>
    <row r="152" spans="29:126" ht="13" customHeight="1"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9"/>
      <c r="AO152" s="209"/>
      <c r="AP152" s="209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DI152" s="54"/>
      <c r="DJ152" s="42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</row>
    <row r="153" spans="29:126" ht="13" customHeight="1"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09"/>
      <c r="AP153" s="209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DI153" s="54"/>
      <c r="DJ153" s="42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</row>
    <row r="154" spans="29:126" ht="13" customHeight="1"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DI154" s="54"/>
      <c r="DJ154" s="42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</row>
    <row r="155" spans="29:126" ht="13" customHeight="1"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DI155" s="54"/>
      <c r="DJ155" s="42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</row>
    <row r="156" spans="29:126" ht="13" customHeight="1"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DI156" s="54"/>
      <c r="DJ156" s="42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</row>
    <row r="157" spans="29:126" ht="13" customHeight="1"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DI157" s="54"/>
      <c r="DJ157" s="42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</row>
    <row r="158" spans="29:126" ht="13" customHeight="1"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DI158" s="34"/>
      <c r="DJ158" s="38"/>
      <c r="DK158" s="42"/>
      <c r="DL158" s="42"/>
      <c r="DM158" s="42"/>
      <c r="DN158" s="42"/>
      <c r="DO158" s="42"/>
      <c r="DP158" s="42"/>
      <c r="DQ158" s="42"/>
      <c r="DR158" s="42"/>
      <c r="DS158" s="42"/>
      <c r="DT158" s="42"/>
      <c r="DU158" s="42"/>
      <c r="DV158" s="42"/>
    </row>
    <row r="159" spans="29:126" ht="13" customHeight="1"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BS159" s="213"/>
      <c r="BT159" s="213"/>
      <c r="BU159" s="213"/>
      <c r="BV159" s="213"/>
      <c r="BW159" s="213"/>
      <c r="BX159" s="213"/>
      <c r="BY159" s="213"/>
      <c r="BZ159" s="213"/>
      <c r="CA159" s="213"/>
      <c r="CB159" s="213"/>
      <c r="CC159" s="213"/>
      <c r="CD159" s="213"/>
      <c r="CE159" s="213"/>
      <c r="CF159" s="213"/>
      <c r="DI159" s="214"/>
      <c r="DJ159" s="213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213"/>
    </row>
    <row r="160" spans="29:126" ht="13" customHeight="1"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BS160" s="49"/>
      <c r="BT160" s="49"/>
      <c r="BU160" s="49"/>
      <c r="BV160" s="49"/>
      <c r="BW160" s="49"/>
      <c r="BX160" s="49"/>
      <c r="BY160" s="49"/>
      <c r="BZ160" s="49"/>
      <c r="CA160" s="49"/>
      <c r="CB160" s="49"/>
      <c r="CC160" s="49"/>
      <c r="CD160" s="49"/>
      <c r="CE160" s="49"/>
      <c r="CF160" s="49"/>
      <c r="DI160" s="215"/>
      <c r="DJ160" s="49"/>
      <c r="DK160" s="49"/>
      <c r="DL160" s="49"/>
      <c r="DM160" s="49"/>
      <c r="DN160" s="49"/>
      <c r="DO160" s="49"/>
      <c r="DP160" s="49"/>
      <c r="DQ160" s="49"/>
      <c r="DR160" s="49"/>
      <c r="DS160" s="49"/>
      <c r="DT160" s="49"/>
      <c r="DU160" s="49"/>
      <c r="DV160" s="49"/>
    </row>
    <row r="161" spans="29:126" ht="13" customHeight="1"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BS161" s="44"/>
      <c r="BT161" s="44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DI161" s="46"/>
      <c r="DJ161" s="47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4"/>
    </row>
    <row r="162" spans="29:126" ht="13" customHeight="1"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BS162" s="216"/>
      <c r="BT162" s="216"/>
      <c r="BU162" s="216"/>
      <c r="BV162" s="216"/>
      <c r="BW162" s="216"/>
      <c r="BX162" s="216"/>
      <c r="BY162" s="216"/>
      <c r="BZ162" s="216"/>
      <c r="CA162" s="216"/>
      <c r="CB162" s="216"/>
      <c r="CC162" s="216"/>
      <c r="CD162" s="216"/>
      <c r="CE162" s="216"/>
      <c r="CF162" s="216"/>
      <c r="DI162" s="34"/>
      <c r="DJ162" s="38"/>
      <c r="DK162" s="42"/>
      <c r="DL162" s="42"/>
      <c r="DM162" s="42"/>
      <c r="DN162" s="42"/>
      <c r="DO162" s="42"/>
      <c r="DP162" s="42"/>
      <c r="DQ162" s="42"/>
      <c r="DR162" s="42"/>
      <c r="DS162" s="42"/>
      <c r="DT162" s="42"/>
      <c r="DU162" s="42"/>
      <c r="DV162" s="216"/>
    </row>
    <row r="163" spans="29:126" ht="13" customHeight="1"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DI163" s="54"/>
      <c r="DJ163" s="42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</row>
    <row r="164" spans="29:126" ht="13" customHeight="1"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9"/>
      <c r="AO164" s="209"/>
      <c r="AP164" s="209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DI164" s="54"/>
      <c r="DJ164" s="42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</row>
    <row r="165" spans="29:126" ht="13" customHeight="1"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9"/>
      <c r="AO165" s="209"/>
      <c r="AP165" s="209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DI165" s="54"/>
      <c r="DJ165" s="42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</row>
    <row r="166" spans="29:126" ht="13" customHeight="1"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09"/>
      <c r="AP166" s="209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DI166" s="54"/>
      <c r="DJ166" s="42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</row>
    <row r="167" spans="29:126" ht="13" customHeight="1"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09"/>
      <c r="AP167" s="209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DI167" s="54"/>
      <c r="DJ167" s="42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DV167" s="38"/>
    </row>
    <row r="168" spans="29:126" ht="13" customHeight="1"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9"/>
      <c r="AO168" s="209"/>
      <c r="AP168" s="209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DI168" s="54"/>
      <c r="DJ168" s="42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DV168" s="38"/>
    </row>
    <row r="169" spans="29:126" ht="13" customHeight="1"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09"/>
      <c r="AP169" s="209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DI169" s="54"/>
      <c r="DJ169" s="42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</row>
    <row r="170" spans="29:126" ht="13" customHeight="1"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09"/>
      <c r="AP170" s="209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DI170" s="54"/>
      <c r="DJ170" s="42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</row>
    <row r="171" spans="29:126" ht="13" customHeight="1">
      <c r="AC171" s="209"/>
      <c r="AD171" s="209"/>
      <c r="AE171" s="209"/>
      <c r="AF171" s="209"/>
      <c r="AG171" s="209"/>
      <c r="AH171" s="209"/>
      <c r="AI171" s="209"/>
      <c r="AJ171" s="209"/>
      <c r="AK171" s="209"/>
      <c r="AL171" s="209"/>
      <c r="AM171" s="209"/>
      <c r="AN171" s="209"/>
      <c r="AO171" s="209"/>
      <c r="AP171" s="209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DI171" s="54"/>
      <c r="DJ171" s="42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</row>
    <row r="172" spans="29:126" ht="13" customHeight="1">
      <c r="AC172" s="209"/>
      <c r="AD172" s="209"/>
      <c r="AE172" s="209"/>
      <c r="AF172" s="209"/>
      <c r="AG172" s="209"/>
      <c r="AH172" s="209"/>
      <c r="AI172" s="209"/>
      <c r="AJ172" s="209"/>
      <c r="AK172" s="209"/>
      <c r="AL172" s="209"/>
      <c r="AM172" s="209"/>
      <c r="AN172" s="209"/>
      <c r="AO172" s="209"/>
      <c r="AP172" s="209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DI172" s="54"/>
      <c r="DJ172" s="42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</row>
    <row r="173" spans="29:126" ht="13" customHeight="1"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09"/>
      <c r="AM173" s="209"/>
      <c r="AN173" s="209"/>
      <c r="AO173" s="209"/>
      <c r="AP173" s="209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DI173" s="54"/>
      <c r="DJ173" s="42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</row>
    <row r="174" spans="29:126" ht="13" customHeight="1">
      <c r="AC174" s="209"/>
      <c r="AD174" s="209"/>
      <c r="AE174" s="209"/>
      <c r="AF174" s="209"/>
      <c r="AG174" s="209"/>
      <c r="AH174" s="209"/>
      <c r="AI174" s="209"/>
      <c r="AJ174" s="209"/>
      <c r="AK174" s="209"/>
      <c r="AL174" s="209"/>
      <c r="AM174" s="209"/>
      <c r="AN174" s="209"/>
      <c r="AO174" s="209"/>
      <c r="AP174" s="209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DI174" s="54"/>
      <c r="DJ174" s="42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</row>
    <row r="175" spans="29:126" ht="13" customHeight="1">
      <c r="AC175" s="209"/>
      <c r="AD175" s="209"/>
      <c r="AE175" s="209"/>
      <c r="AF175" s="209"/>
      <c r="AG175" s="209"/>
      <c r="AH175" s="209"/>
      <c r="AI175" s="209"/>
      <c r="AJ175" s="209"/>
      <c r="AK175" s="209"/>
      <c r="AL175" s="209"/>
      <c r="AM175" s="209"/>
      <c r="AN175" s="209"/>
      <c r="AO175" s="209"/>
      <c r="AP175" s="209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DI175" s="54"/>
      <c r="DJ175" s="42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</row>
    <row r="176" spans="29:126" ht="13" customHeight="1">
      <c r="AC176" s="209"/>
      <c r="AD176" s="209"/>
      <c r="AE176" s="209"/>
      <c r="AF176" s="209"/>
      <c r="AG176" s="209"/>
      <c r="AH176" s="209"/>
      <c r="AI176" s="209"/>
      <c r="AJ176" s="209"/>
      <c r="AK176" s="209"/>
      <c r="AL176" s="209"/>
      <c r="AM176" s="209"/>
      <c r="AN176" s="209"/>
      <c r="AO176" s="209"/>
      <c r="AP176" s="209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DI176" s="54"/>
      <c r="DJ176" s="42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</row>
    <row r="177" spans="29:126" ht="13" customHeight="1">
      <c r="AC177" s="209"/>
      <c r="AD177" s="209"/>
      <c r="AE177" s="209"/>
      <c r="AF177" s="209"/>
      <c r="AG177" s="209"/>
      <c r="AH177" s="209"/>
      <c r="AI177" s="209"/>
      <c r="AJ177" s="209"/>
      <c r="AK177" s="209"/>
      <c r="AL177" s="209"/>
      <c r="AM177" s="209"/>
      <c r="AN177" s="209"/>
      <c r="AO177" s="209"/>
      <c r="AP177" s="209"/>
      <c r="BS177" s="42"/>
      <c r="BT177" s="42"/>
      <c r="BU177" s="42"/>
      <c r="BV177" s="42"/>
      <c r="BW177" s="42"/>
      <c r="BX177" s="42"/>
      <c r="BY177" s="42"/>
      <c r="BZ177" s="42"/>
      <c r="CA177" s="42"/>
      <c r="CB177" s="42"/>
      <c r="CC177" s="42"/>
      <c r="CD177" s="42"/>
      <c r="CE177" s="42"/>
      <c r="CF177" s="42"/>
      <c r="DI177" s="54"/>
      <c r="DJ177" s="42"/>
      <c r="DK177" s="42"/>
      <c r="DL177" s="42"/>
      <c r="DM177" s="42"/>
      <c r="DN177" s="42"/>
      <c r="DO177" s="42"/>
      <c r="DP177" s="42"/>
      <c r="DQ177" s="42"/>
      <c r="DR177" s="42"/>
      <c r="DS177" s="42"/>
      <c r="DT177" s="42"/>
      <c r="DU177" s="42"/>
      <c r="DV177" s="42"/>
    </row>
    <row r="178" spans="29:126" ht="13" customHeight="1">
      <c r="AC178" s="209"/>
      <c r="AD178" s="209"/>
      <c r="AE178" s="209"/>
      <c r="AF178" s="209"/>
      <c r="AG178" s="209"/>
      <c r="AH178" s="209"/>
      <c r="AI178" s="209"/>
      <c r="AJ178" s="209"/>
      <c r="AK178" s="209"/>
      <c r="AL178" s="209"/>
      <c r="AM178" s="209"/>
      <c r="AN178" s="209"/>
      <c r="AO178" s="209"/>
      <c r="AP178" s="209"/>
      <c r="BS178" s="42"/>
      <c r="BT178" s="42"/>
      <c r="BU178" s="42"/>
      <c r="BV178" s="42"/>
      <c r="BW178" s="42"/>
      <c r="BX178" s="42"/>
      <c r="BY178" s="42"/>
      <c r="BZ178" s="42"/>
      <c r="CA178" s="42"/>
      <c r="CB178" s="42"/>
      <c r="CC178" s="42"/>
      <c r="CD178" s="42"/>
      <c r="CE178" s="42"/>
      <c r="CF178" s="42"/>
      <c r="DI178" s="54"/>
      <c r="DJ178" s="42"/>
      <c r="DK178" s="42"/>
      <c r="DL178" s="42"/>
      <c r="DM178" s="42"/>
      <c r="DN178" s="42"/>
      <c r="DO178" s="42"/>
      <c r="DP178" s="42"/>
      <c r="DQ178" s="42"/>
      <c r="DR178" s="42"/>
      <c r="DS178" s="42"/>
      <c r="DT178" s="42"/>
      <c r="DU178" s="42"/>
      <c r="DV178" s="42"/>
    </row>
    <row r="179" spans="29:126" ht="13" customHeight="1"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DI179" s="54"/>
      <c r="DJ179" s="42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</row>
    <row r="180" spans="29:126" ht="13" customHeight="1"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209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DI180" s="54"/>
      <c r="DJ180" s="42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</row>
    <row r="181" spans="29:126" ht="13" customHeight="1"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209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DI181" s="54"/>
      <c r="DJ181" s="42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</row>
    <row r="182" spans="29:126" ht="13" customHeight="1"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209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DI182" s="54"/>
      <c r="DJ182" s="42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</row>
    <row r="183" spans="29:126" ht="13" customHeight="1"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209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DI183" s="54"/>
      <c r="DJ183" s="42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/>
      <c r="DV183" s="38"/>
    </row>
    <row r="184" spans="29:126" ht="13" customHeight="1"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209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DI184" s="54"/>
      <c r="DJ184" s="42"/>
      <c r="DK184" s="38"/>
      <c r="DL184" s="38"/>
      <c r="DM184" s="38"/>
      <c r="DN184" s="38"/>
      <c r="DO184" s="38"/>
      <c r="DP184" s="38"/>
      <c r="DQ184" s="38"/>
      <c r="DR184" s="38"/>
      <c r="DS184" s="38"/>
      <c r="DT184" s="38"/>
      <c r="DU184" s="38"/>
      <c r="DV184" s="38"/>
    </row>
    <row r="185" spans="29:126" ht="13" customHeight="1"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209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DI185" s="54"/>
      <c r="DJ185" s="42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</row>
    <row r="186" spans="29:126" ht="13" customHeight="1"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209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DI186" s="54"/>
      <c r="DJ186" s="42"/>
      <c r="DK186" s="40"/>
      <c r="DL186" s="40"/>
      <c r="DM186" s="40"/>
      <c r="DN186" s="40"/>
      <c r="DO186" s="40"/>
      <c r="DP186" s="40"/>
      <c r="DQ186" s="40"/>
      <c r="DR186" s="40"/>
      <c r="DS186" s="40"/>
      <c r="DT186" s="40"/>
      <c r="DU186" s="40"/>
      <c r="DV186" s="40"/>
    </row>
    <row r="187" spans="29:126" ht="13" customHeight="1"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209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DI187" s="54"/>
      <c r="DJ187" s="42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</row>
    <row r="188" spans="29:126" ht="13" customHeight="1"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209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DI188" s="54"/>
      <c r="DJ188" s="42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</row>
    <row r="189" spans="29:126" ht="13" customHeight="1"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209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DI189" s="54"/>
      <c r="DJ189" s="42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</row>
    <row r="190" spans="29:126" ht="13" customHeight="1"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209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DI190" s="54"/>
      <c r="DJ190" s="42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</row>
    <row r="191" spans="29:126" ht="13" customHeight="1"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209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DI191" s="54"/>
      <c r="DJ191" s="42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</row>
    <row r="192" spans="29:126" ht="13" customHeight="1"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209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DI192" s="54"/>
      <c r="DJ192" s="42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</row>
    <row r="193" spans="29:126" ht="13" customHeight="1"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209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DI193" s="54"/>
      <c r="DJ193" s="42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</row>
    <row r="194" spans="29:126" ht="13" customHeight="1"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209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DI194" s="54"/>
      <c r="DJ194" s="42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</row>
    <row r="195" spans="29:126" ht="13" customHeight="1"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209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DI195" s="54"/>
      <c r="DJ195" s="209"/>
      <c r="DK195" s="40"/>
      <c r="DL195" s="40"/>
      <c r="DM195" s="40"/>
      <c r="DN195" s="40"/>
      <c r="DO195" s="40"/>
      <c r="DP195" s="40"/>
      <c r="DQ195" s="40"/>
      <c r="DR195" s="40"/>
      <c r="DS195" s="40"/>
      <c r="DT195" s="40"/>
      <c r="DU195" s="40"/>
      <c r="DV195" s="40"/>
    </row>
    <row r="196" spans="29:126" ht="13" customHeight="1"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209"/>
      <c r="BS196" s="220"/>
      <c r="BT196" s="220"/>
      <c r="BU196" s="220"/>
      <c r="BV196" s="220"/>
      <c r="BW196" s="220"/>
      <c r="BX196" s="220"/>
      <c r="BY196" s="220"/>
      <c r="BZ196" s="220"/>
      <c r="CA196" s="220"/>
      <c r="CB196" s="220"/>
      <c r="CC196" s="220"/>
      <c r="CD196" s="220"/>
      <c r="CE196" s="220"/>
      <c r="CF196" s="220"/>
      <c r="DI196" s="218"/>
      <c r="DJ196" s="221"/>
      <c r="DK196" s="220"/>
      <c r="DL196" s="220"/>
      <c r="DM196" s="220"/>
      <c r="DN196" s="220"/>
      <c r="DO196" s="220"/>
      <c r="DP196" s="220"/>
      <c r="DQ196" s="220"/>
      <c r="DR196" s="220"/>
      <c r="DS196" s="220"/>
      <c r="DT196" s="222"/>
      <c r="DU196" s="34"/>
      <c r="DV196" s="220"/>
    </row>
    <row r="197" spans="29:126" ht="13" customHeight="1">
      <c r="AC197" s="223"/>
      <c r="AD197" s="223"/>
      <c r="AE197" s="223"/>
      <c r="AF197" s="223"/>
      <c r="AG197" s="223"/>
      <c r="AH197" s="223"/>
      <c r="AI197" s="223"/>
      <c r="AJ197" s="223"/>
      <c r="AK197" s="223"/>
      <c r="AL197" s="223"/>
      <c r="AM197" s="223"/>
      <c r="AN197" s="223"/>
      <c r="AO197" s="223"/>
      <c r="AP197" s="223"/>
      <c r="BS197" s="222"/>
      <c r="BT197" s="222"/>
      <c r="BU197" s="222"/>
      <c r="BV197" s="222"/>
      <c r="BW197" s="222"/>
      <c r="BX197" s="222"/>
      <c r="BY197" s="222"/>
      <c r="BZ197" s="222"/>
      <c r="CA197" s="222"/>
      <c r="CB197" s="222"/>
      <c r="CC197" s="222"/>
      <c r="CD197" s="222"/>
      <c r="CE197" s="222"/>
      <c r="CF197" s="222"/>
      <c r="DI197" s="219"/>
      <c r="DJ197" s="50"/>
      <c r="DK197" s="222"/>
      <c r="DL197" s="222"/>
      <c r="DM197" s="222"/>
      <c r="DN197" s="222"/>
      <c r="DO197" s="222"/>
      <c r="DP197" s="222"/>
      <c r="DQ197" s="222"/>
      <c r="DR197" s="222"/>
      <c r="DS197" s="222"/>
      <c r="DT197" s="222"/>
      <c r="DU197" s="50"/>
      <c r="DV197" s="222"/>
    </row>
    <row r="198" spans="29:126" ht="13" customHeight="1">
      <c r="AC198" s="224"/>
      <c r="AD198" s="224"/>
      <c r="AE198" s="224"/>
      <c r="AF198" s="224"/>
      <c r="AG198" s="224"/>
      <c r="AH198" s="224"/>
      <c r="AI198" s="224"/>
      <c r="AJ198" s="224"/>
      <c r="AK198" s="224"/>
      <c r="AL198" s="224"/>
      <c r="AM198" s="224"/>
      <c r="AN198" s="224"/>
      <c r="AO198" s="224"/>
      <c r="AP198" s="224"/>
      <c r="BS198" s="224"/>
      <c r="BT198" s="224"/>
      <c r="BU198" s="224"/>
      <c r="BV198" s="224"/>
      <c r="BW198" s="224"/>
      <c r="BX198" s="224"/>
      <c r="BY198" s="224"/>
      <c r="BZ198" s="224"/>
      <c r="CA198" s="224"/>
      <c r="CB198" s="224"/>
      <c r="CC198" s="224"/>
      <c r="CD198" s="224"/>
      <c r="CE198" s="224"/>
      <c r="CF198" s="224"/>
      <c r="DI198" s="225"/>
      <c r="DJ198" s="33"/>
      <c r="DK198" s="224"/>
      <c r="DL198" s="224"/>
      <c r="DM198" s="224"/>
      <c r="DN198" s="224"/>
      <c r="DO198" s="224"/>
      <c r="DP198" s="224"/>
      <c r="DQ198" s="224"/>
      <c r="DR198" s="224"/>
      <c r="DS198" s="224"/>
      <c r="DT198" s="224"/>
      <c r="DU198" s="224"/>
      <c r="DV198" s="224"/>
    </row>
    <row r="199" spans="29:126" ht="13" customHeight="1"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DI199" s="67"/>
      <c r="DJ199" s="67"/>
      <c r="DK199" s="67"/>
      <c r="DL199" s="67"/>
      <c r="DM199" s="67"/>
    </row>
    <row r="200" spans="29:126" ht="13" customHeight="1"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DI200" s="67"/>
      <c r="DJ200" s="67"/>
      <c r="DK200" s="67"/>
      <c r="DL200" s="67"/>
      <c r="DM200" s="67"/>
    </row>
    <row r="201" spans="29:126" ht="13" customHeight="1"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DI201" s="67"/>
      <c r="DJ201" s="67"/>
      <c r="DK201" s="67"/>
      <c r="DL201" s="67"/>
      <c r="DM201" s="67"/>
    </row>
    <row r="202" spans="29:126" ht="13" customHeight="1"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DI202" s="67"/>
      <c r="DJ202" s="67"/>
      <c r="DK202" s="67"/>
      <c r="DL202" s="67"/>
      <c r="DM202" s="67"/>
    </row>
    <row r="203" spans="29:126" ht="13" customHeight="1"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DI203" s="67"/>
      <c r="DJ203" s="67"/>
      <c r="DK203" s="67"/>
      <c r="DL203" s="67"/>
      <c r="DM203" s="67"/>
    </row>
    <row r="204" spans="29:126" ht="13" customHeight="1"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DI204" s="68"/>
      <c r="DJ204" s="68"/>
      <c r="DK204" s="68"/>
      <c r="DL204" s="68"/>
      <c r="DM204" s="68"/>
      <c r="DN204" s="34"/>
      <c r="DO204" s="34"/>
      <c r="DP204" s="34"/>
      <c r="DQ204" s="34"/>
      <c r="DR204" s="34"/>
      <c r="DS204" s="34"/>
      <c r="DT204" s="34"/>
      <c r="DU204" s="34"/>
      <c r="DV204" s="34"/>
    </row>
    <row r="205" spans="29:126" ht="13" customHeight="1"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DI205" s="46"/>
      <c r="DJ205" s="53"/>
      <c r="DK205" s="52"/>
      <c r="DL205" s="52"/>
      <c r="DM205" s="52"/>
      <c r="DN205" s="52"/>
      <c r="DO205" s="52"/>
      <c r="DP205" s="52"/>
      <c r="DQ205" s="52"/>
      <c r="DR205" s="52"/>
      <c r="DS205" s="52"/>
      <c r="DT205" s="52"/>
      <c r="DU205" s="52"/>
      <c r="DV205" s="46"/>
    </row>
    <row r="206" spans="29:126" ht="13" customHeight="1"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DI206" s="50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</row>
    <row r="207" spans="29:126" ht="13" customHeight="1"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DI207" s="46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</row>
    <row r="208" spans="29:126" ht="13" customHeight="1"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</row>
    <row r="209" spans="29:126" ht="13" customHeight="1"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</row>
    <row r="210" spans="29:126" ht="13" customHeight="1"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</row>
    <row r="211" spans="29:126" ht="13" customHeight="1"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DI211" s="5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</row>
    <row r="212" spans="29:126" ht="13" customHeight="1"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DI212" s="5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</row>
    <row r="213" spans="29:126" ht="13" customHeight="1"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DI213" s="5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</row>
    <row r="214" spans="29:126" ht="13" customHeight="1"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DI214" s="5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</row>
    <row r="215" spans="29:126" ht="13" customHeight="1"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DI215" s="5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</row>
    <row r="216" spans="29:126" ht="13" customHeight="1"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DI216" s="5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</row>
    <row r="217" spans="29:126" ht="13" customHeight="1"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DI217" s="5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</row>
    <row r="218" spans="29:126" ht="13" customHeight="1"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DI218" s="5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</row>
    <row r="219" spans="29:126" ht="13" customHeight="1"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</row>
    <row r="220" spans="29:126" ht="13" customHeight="1"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</row>
    <row r="221" spans="29:126" ht="13" customHeight="1"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DI221" s="5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</row>
    <row r="222" spans="29:126" ht="13" customHeight="1"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DI222" s="5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</row>
    <row r="223" spans="29:126" ht="13" customHeight="1"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DI223" s="5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</row>
    <row r="224" spans="29:126" ht="13" customHeight="1"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DI224" s="5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</row>
    <row r="225" spans="29:126" ht="13" customHeight="1"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DI225" s="5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</row>
    <row r="226" spans="29:126" ht="13" customHeight="1"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DI226" s="5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</row>
    <row r="227" spans="29:126" ht="13" customHeight="1"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DI227" s="5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</row>
    <row r="228" spans="29:126" ht="13" customHeight="1"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DI228" s="5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</row>
    <row r="229" spans="29:126" ht="13" customHeight="1"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DI229" s="5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</row>
    <row r="230" spans="29:126" ht="13" customHeight="1"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DI230" s="5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</row>
    <row r="231" spans="29:126" ht="13" customHeight="1"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DI231" s="5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</row>
    <row r="232" spans="29:126" ht="13" customHeight="1"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DI232" s="5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</row>
    <row r="233" spans="29:126" ht="13" customHeight="1"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DI233" s="5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</row>
    <row r="234" spans="29:126" ht="13" customHeight="1"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DI234" s="5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</row>
    <row r="235" spans="29:126" ht="13" customHeight="1"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DI235" s="5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</row>
    <row r="236" spans="29:126" ht="13" customHeight="1"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DI236" s="5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</row>
    <row r="237" spans="29:126" ht="13" customHeight="1"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DI237" s="5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</row>
    <row r="238" spans="29:126" ht="13" customHeight="1"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DI238" s="5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</row>
    <row r="239" spans="29:126" ht="13" customHeight="1"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DI239" s="5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</row>
    <row r="240" spans="29:126" ht="13" customHeight="1"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DI240" s="5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</row>
    <row r="241" spans="29:126" ht="13" customHeight="1"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DI241" s="5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</row>
    <row r="242" spans="29:126" ht="13" customHeight="1"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DI242" s="5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</row>
    <row r="243" spans="29:126" ht="13" customHeight="1"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DI243" s="5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</row>
    <row r="244" spans="29:126" ht="13" customHeight="1"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DI244" s="5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</row>
    <row r="245" spans="29:126" ht="13" customHeight="1"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DI245" s="5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</row>
    <row r="246" spans="29:126" ht="13" customHeight="1"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DI246" s="5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</row>
    <row r="247" spans="29:126" ht="13" customHeight="1"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DI247" s="5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</row>
    <row r="248" spans="29:126" ht="13" customHeight="1"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DI248" s="5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</row>
    <row r="249" spans="29:126" ht="13" customHeight="1"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DI249" s="5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</row>
    <row r="250" spans="29:126" ht="13" customHeight="1"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DI250" s="5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</row>
    <row r="251" spans="29:126" ht="13" customHeight="1"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DI251" s="5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</row>
    <row r="252" spans="29:126" ht="13" customHeight="1">
      <c r="DI252" s="55"/>
    </row>
    <row r="253" spans="29:126" ht="13" customHeight="1">
      <c r="DI253" s="55"/>
    </row>
    <row r="254" spans="29:126" ht="13" customHeight="1">
      <c r="DI254" s="55"/>
    </row>
    <row r="255" spans="29:126" ht="13" customHeight="1">
      <c r="DI255" s="55"/>
    </row>
    <row r="256" spans="29:126" ht="13" customHeight="1">
      <c r="DI256" s="55"/>
    </row>
    <row r="257" spans="113:113" ht="13" customHeight="1">
      <c r="DI257" s="55"/>
    </row>
    <row r="258" spans="113:113" ht="13" customHeight="1">
      <c r="DI258" s="55"/>
    </row>
    <row r="259" spans="113:113" ht="13" customHeight="1">
      <c r="DI259" s="55"/>
    </row>
    <row r="260" spans="113:113" ht="13" customHeight="1">
      <c r="DI260" s="55"/>
    </row>
    <row r="261" spans="113:113" ht="13" customHeight="1">
      <c r="DI261" s="55"/>
    </row>
    <row r="262" spans="113:113" ht="13" customHeight="1">
      <c r="DI262" s="55"/>
    </row>
    <row r="263" spans="113:113" ht="13" customHeight="1">
      <c r="DI263" s="55"/>
    </row>
    <row r="264" spans="113:113" ht="13" customHeight="1">
      <c r="DI264" s="55"/>
    </row>
    <row r="265" spans="113:113" ht="13" customHeight="1">
      <c r="DI265" s="55"/>
    </row>
    <row r="266" spans="113:113" ht="13" customHeight="1">
      <c r="DI266" s="55"/>
    </row>
    <row r="267" spans="113:113" ht="13" customHeight="1">
      <c r="DI267" s="55"/>
    </row>
    <row r="268" spans="113:113" ht="13" customHeight="1">
      <c r="DI268" s="55"/>
    </row>
    <row r="269" spans="113:113" ht="13" customHeight="1">
      <c r="DI269" s="54"/>
    </row>
    <row r="270" spans="113:113" ht="13" customHeight="1" thickBot="1">
      <c r="DI270" s="56"/>
    </row>
  </sheetData>
  <printOptions horizontalCentered="1" verticalCentered="1" gridLinesSet="0"/>
  <pageMargins left="0" right="0" top="0" bottom="0" header="0" footer="0"/>
  <pageSetup paperSize="9" orientation="landscape"/>
  <headerFooter scaleWithDoc="0" alignWithMargins="0"/>
  <colBreaks count="8" manualBreakCount="8">
    <brk id="14" max="1048575" man="1"/>
    <brk id="28" min="1" max="38" man="1"/>
    <brk id="42" max="1048575" man="1"/>
    <brk id="56" max="1048575" man="1"/>
    <brk id="70" min="1" max="38" man="1"/>
    <brk id="84" max="1048575" man="1"/>
    <brk id="98" max="1048575" man="1"/>
    <brk id="112" min="1" max="38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93">
    <tabColor theme="9" tint="0.59999389629810485"/>
  </sheetPr>
  <dimension ref="A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syncVertical="1" syncRef="A13" transitionEvaluation="1" codeName="Hoja94">
    <tabColor theme="9" tint="0.59999389629810485"/>
  </sheetPr>
  <dimension ref="A1:X61"/>
  <sheetViews>
    <sheetView showGridLines="0" tabSelected="1" topLeftCell="A13" zoomScaleNormal="100" workbookViewId="0">
      <selection activeCell="C6" sqref="C6:E44"/>
    </sheetView>
  </sheetViews>
  <sheetFormatPr baseColWidth="10" defaultColWidth="9.796875" defaultRowHeight="13" customHeight="1"/>
  <cols>
    <col min="1" max="1" width="7.3984375" style="421" customWidth="1"/>
    <col min="2" max="3" width="9.19921875" style="421" customWidth="1"/>
    <col min="4" max="9" width="8" style="421" customWidth="1"/>
    <col min="10" max="11" width="8.3984375" style="421" customWidth="1"/>
    <col min="12" max="12" width="8" style="421" customWidth="1"/>
    <col min="13" max="13" width="8.3984375" style="421" customWidth="1"/>
    <col min="14" max="256" width="9.796875" style="421"/>
    <col min="257" max="257" width="7.3984375" style="421" customWidth="1"/>
    <col min="258" max="258" width="9.3984375" style="421" customWidth="1"/>
    <col min="259" max="259" width="8.3984375" style="421" customWidth="1"/>
    <col min="260" max="260" width="9.19921875" style="421" customWidth="1"/>
    <col min="261" max="261" width="9" style="421" customWidth="1"/>
    <col min="262" max="263" width="9.3984375" style="421" customWidth="1"/>
    <col min="264" max="264" width="8.796875" style="421" customWidth="1"/>
    <col min="265" max="265" width="8.3984375" style="421" customWidth="1"/>
    <col min="266" max="266" width="1.19921875" style="421" customWidth="1"/>
    <col min="267" max="267" width="10.3984375" style="421" customWidth="1"/>
    <col min="268" max="268" width="1.3984375" style="421" customWidth="1"/>
    <col min="269" max="269" width="8.3984375" style="421" customWidth="1"/>
    <col min="270" max="512" width="9.796875" style="421"/>
    <col min="513" max="513" width="7.3984375" style="421" customWidth="1"/>
    <col min="514" max="514" width="9.3984375" style="421" customWidth="1"/>
    <col min="515" max="515" width="8.3984375" style="421" customWidth="1"/>
    <col min="516" max="516" width="9.19921875" style="421" customWidth="1"/>
    <col min="517" max="517" width="9" style="421" customWidth="1"/>
    <col min="518" max="519" width="9.3984375" style="421" customWidth="1"/>
    <col min="520" max="520" width="8.796875" style="421" customWidth="1"/>
    <col min="521" max="521" width="8.3984375" style="421" customWidth="1"/>
    <col min="522" max="522" width="1.19921875" style="421" customWidth="1"/>
    <col min="523" max="523" width="10.3984375" style="421" customWidth="1"/>
    <col min="524" max="524" width="1.3984375" style="421" customWidth="1"/>
    <col min="525" max="525" width="8.3984375" style="421" customWidth="1"/>
    <col min="526" max="768" width="9.796875" style="421"/>
    <col min="769" max="769" width="7.3984375" style="421" customWidth="1"/>
    <col min="770" max="770" width="9.3984375" style="421" customWidth="1"/>
    <col min="771" max="771" width="8.3984375" style="421" customWidth="1"/>
    <col min="772" max="772" width="9.19921875" style="421" customWidth="1"/>
    <col min="773" max="773" width="9" style="421" customWidth="1"/>
    <col min="774" max="775" width="9.3984375" style="421" customWidth="1"/>
    <col min="776" max="776" width="8.796875" style="421" customWidth="1"/>
    <col min="777" max="777" width="8.3984375" style="421" customWidth="1"/>
    <col min="778" max="778" width="1.19921875" style="421" customWidth="1"/>
    <col min="779" max="779" width="10.3984375" style="421" customWidth="1"/>
    <col min="780" max="780" width="1.3984375" style="421" customWidth="1"/>
    <col min="781" max="781" width="8.3984375" style="421" customWidth="1"/>
    <col min="782" max="1024" width="9.796875" style="421"/>
    <col min="1025" max="1025" width="7.3984375" style="421" customWidth="1"/>
    <col min="1026" max="1026" width="9.3984375" style="421" customWidth="1"/>
    <col min="1027" max="1027" width="8.3984375" style="421" customWidth="1"/>
    <col min="1028" max="1028" width="9.19921875" style="421" customWidth="1"/>
    <col min="1029" max="1029" width="9" style="421" customWidth="1"/>
    <col min="1030" max="1031" width="9.3984375" style="421" customWidth="1"/>
    <col min="1032" max="1032" width="8.796875" style="421" customWidth="1"/>
    <col min="1033" max="1033" width="8.3984375" style="421" customWidth="1"/>
    <col min="1034" max="1034" width="1.19921875" style="421" customWidth="1"/>
    <col min="1035" max="1035" width="10.3984375" style="421" customWidth="1"/>
    <col min="1036" max="1036" width="1.3984375" style="421" customWidth="1"/>
    <col min="1037" max="1037" width="8.3984375" style="421" customWidth="1"/>
    <col min="1038" max="1280" width="9.796875" style="421"/>
    <col min="1281" max="1281" width="7.3984375" style="421" customWidth="1"/>
    <col min="1282" max="1282" width="9.3984375" style="421" customWidth="1"/>
    <col min="1283" max="1283" width="8.3984375" style="421" customWidth="1"/>
    <col min="1284" max="1284" width="9.19921875" style="421" customWidth="1"/>
    <col min="1285" max="1285" width="9" style="421" customWidth="1"/>
    <col min="1286" max="1287" width="9.3984375" style="421" customWidth="1"/>
    <col min="1288" max="1288" width="8.796875" style="421" customWidth="1"/>
    <col min="1289" max="1289" width="8.3984375" style="421" customWidth="1"/>
    <col min="1290" max="1290" width="1.19921875" style="421" customWidth="1"/>
    <col min="1291" max="1291" width="10.3984375" style="421" customWidth="1"/>
    <col min="1292" max="1292" width="1.3984375" style="421" customWidth="1"/>
    <col min="1293" max="1293" width="8.3984375" style="421" customWidth="1"/>
    <col min="1294" max="1536" width="9.796875" style="421"/>
    <col min="1537" max="1537" width="7.3984375" style="421" customWidth="1"/>
    <col min="1538" max="1538" width="9.3984375" style="421" customWidth="1"/>
    <col min="1539" max="1539" width="8.3984375" style="421" customWidth="1"/>
    <col min="1540" max="1540" width="9.19921875" style="421" customWidth="1"/>
    <col min="1541" max="1541" width="9" style="421" customWidth="1"/>
    <col min="1542" max="1543" width="9.3984375" style="421" customWidth="1"/>
    <col min="1544" max="1544" width="8.796875" style="421" customWidth="1"/>
    <col min="1545" max="1545" width="8.3984375" style="421" customWidth="1"/>
    <col min="1546" max="1546" width="1.19921875" style="421" customWidth="1"/>
    <col min="1547" max="1547" width="10.3984375" style="421" customWidth="1"/>
    <col min="1548" max="1548" width="1.3984375" style="421" customWidth="1"/>
    <col min="1549" max="1549" width="8.3984375" style="421" customWidth="1"/>
    <col min="1550" max="1792" width="9.796875" style="421"/>
    <col min="1793" max="1793" width="7.3984375" style="421" customWidth="1"/>
    <col min="1794" max="1794" width="9.3984375" style="421" customWidth="1"/>
    <col min="1795" max="1795" width="8.3984375" style="421" customWidth="1"/>
    <col min="1796" max="1796" width="9.19921875" style="421" customWidth="1"/>
    <col min="1797" max="1797" width="9" style="421" customWidth="1"/>
    <col min="1798" max="1799" width="9.3984375" style="421" customWidth="1"/>
    <col min="1800" max="1800" width="8.796875" style="421" customWidth="1"/>
    <col min="1801" max="1801" width="8.3984375" style="421" customWidth="1"/>
    <col min="1802" max="1802" width="1.19921875" style="421" customWidth="1"/>
    <col min="1803" max="1803" width="10.3984375" style="421" customWidth="1"/>
    <col min="1804" max="1804" width="1.3984375" style="421" customWidth="1"/>
    <col min="1805" max="1805" width="8.3984375" style="421" customWidth="1"/>
    <col min="1806" max="2048" width="9.796875" style="421"/>
    <col min="2049" max="2049" width="7.3984375" style="421" customWidth="1"/>
    <col min="2050" max="2050" width="9.3984375" style="421" customWidth="1"/>
    <col min="2051" max="2051" width="8.3984375" style="421" customWidth="1"/>
    <col min="2052" max="2052" width="9.19921875" style="421" customWidth="1"/>
    <col min="2053" max="2053" width="9" style="421" customWidth="1"/>
    <col min="2054" max="2055" width="9.3984375" style="421" customWidth="1"/>
    <col min="2056" max="2056" width="8.796875" style="421" customWidth="1"/>
    <col min="2057" max="2057" width="8.3984375" style="421" customWidth="1"/>
    <col min="2058" max="2058" width="1.19921875" style="421" customWidth="1"/>
    <col min="2059" max="2059" width="10.3984375" style="421" customWidth="1"/>
    <col min="2060" max="2060" width="1.3984375" style="421" customWidth="1"/>
    <col min="2061" max="2061" width="8.3984375" style="421" customWidth="1"/>
    <col min="2062" max="2304" width="9.796875" style="421"/>
    <col min="2305" max="2305" width="7.3984375" style="421" customWidth="1"/>
    <col min="2306" max="2306" width="9.3984375" style="421" customWidth="1"/>
    <col min="2307" max="2307" width="8.3984375" style="421" customWidth="1"/>
    <col min="2308" max="2308" width="9.19921875" style="421" customWidth="1"/>
    <col min="2309" max="2309" width="9" style="421" customWidth="1"/>
    <col min="2310" max="2311" width="9.3984375" style="421" customWidth="1"/>
    <col min="2312" max="2312" width="8.796875" style="421" customWidth="1"/>
    <col min="2313" max="2313" width="8.3984375" style="421" customWidth="1"/>
    <col min="2314" max="2314" width="1.19921875" style="421" customWidth="1"/>
    <col min="2315" max="2315" width="10.3984375" style="421" customWidth="1"/>
    <col min="2316" max="2316" width="1.3984375" style="421" customWidth="1"/>
    <col min="2317" max="2317" width="8.3984375" style="421" customWidth="1"/>
    <col min="2318" max="2560" width="9.796875" style="421"/>
    <col min="2561" max="2561" width="7.3984375" style="421" customWidth="1"/>
    <col min="2562" max="2562" width="9.3984375" style="421" customWidth="1"/>
    <col min="2563" max="2563" width="8.3984375" style="421" customWidth="1"/>
    <col min="2564" max="2564" width="9.19921875" style="421" customWidth="1"/>
    <col min="2565" max="2565" width="9" style="421" customWidth="1"/>
    <col min="2566" max="2567" width="9.3984375" style="421" customWidth="1"/>
    <col min="2568" max="2568" width="8.796875" style="421" customWidth="1"/>
    <col min="2569" max="2569" width="8.3984375" style="421" customWidth="1"/>
    <col min="2570" max="2570" width="1.19921875" style="421" customWidth="1"/>
    <col min="2571" max="2571" width="10.3984375" style="421" customWidth="1"/>
    <col min="2572" max="2572" width="1.3984375" style="421" customWidth="1"/>
    <col min="2573" max="2573" width="8.3984375" style="421" customWidth="1"/>
    <col min="2574" max="2816" width="9.796875" style="421"/>
    <col min="2817" max="2817" width="7.3984375" style="421" customWidth="1"/>
    <col min="2818" max="2818" width="9.3984375" style="421" customWidth="1"/>
    <col min="2819" max="2819" width="8.3984375" style="421" customWidth="1"/>
    <col min="2820" max="2820" width="9.19921875" style="421" customWidth="1"/>
    <col min="2821" max="2821" width="9" style="421" customWidth="1"/>
    <col min="2822" max="2823" width="9.3984375" style="421" customWidth="1"/>
    <col min="2824" max="2824" width="8.796875" style="421" customWidth="1"/>
    <col min="2825" max="2825" width="8.3984375" style="421" customWidth="1"/>
    <col min="2826" max="2826" width="1.19921875" style="421" customWidth="1"/>
    <col min="2827" max="2827" width="10.3984375" style="421" customWidth="1"/>
    <col min="2828" max="2828" width="1.3984375" style="421" customWidth="1"/>
    <col min="2829" max="2829" width="8.3984375" style="421" customWidth="1"/>
    <col min="2830" max="3072" width="9.796875" style="421"/>
    <col min="3073" max="3073" width="7.3984375" style="421" customWidth="1"/>
    <col min="3074" max="3074" width="9.3984375" style="421" customWidth="1"/>
    <col min="3075" max="3075" width="8.3984375" style="421" customWidth="1"/>
    <col min="3076" max="3076" width="9.19921875" style="421" customWidth="1"/>
    <col min="3077" max="3077" width="9" style="421" customWidth="1"/>
    <col min="3078" max="3079" width="9.3984375" style="421" customWidth="1"/>
    <col min="3080" max="3080" width="8.796875" style="421" customWidth="1"/>
    <col min="3081" max="3081" width="8.3984375" style="421" customWidth="1"/>
    <col min="3082" max="3082" width="1.19921875" style="421" customWidth="1"/>
    <col min="3083" max="3083" width="10.3984375" style="421" customWidth="1"/>
    <col min="3084" max="3084" width="1.3984375" style="421" customWidth="1"/>
    <col min="3085" max="3085" width="8.3984375" style="421" customWidth="1"/>
    <col min="3086" max="3328" width="9.796875" style="421"/>
    <col min="3329" max="3329" width="7.3984375" style="421" customWidth="1"/>
    <col min="3330" max="3330" width="9.3984375" style="421" customWidth="1"/>
    <col min="3331" max="3331" width="8.3984375" style="421" customWidth="1"/>
    <col min="3332" max="3332" width="9.19921875" style="421" customWidth="1"/>
    <col min="3333" max="3333" width="9" style="421" customWidth="1"/>
    <col min="3334" max="3335" width="9.3984375" style="421" customWidth="1"/>
    <col min="3336" max="3336" width="8.796875" style="421" customWidth="1"/>
    <col min="3337" max="3337" width="8.3984375" style="421" customWidth="1"/>
    <col min="3338" max="3338" width="1.19921875" style="421" customWidth="1"/>
    <col min="3339" max="3339" width="10.3984375" style="421" customWidth="1"/>
    <col min="3340" max="3340" width="1.3984375" style="421" customWidth="1"/>
    <col min="3341" max="3341" width="8.3984375" style="421" customWidth="1"/>
    <col min="3342" max="3584" width="9.796875" style="421"/>
    <col min="3585" max="3585" width="7.3984375" style="421" customWidth="1"/>
    <col min="3586" max="3586" width="9.3984375" style="421" customWidth="1"/>
    <col min="3587" max="3587" width="8.3984375" style="421" customWidth="1"/>
    <col min="3588" max="3588" width="9.19921875" style="421" customWidth="1"/>
    <col min="3589" max="3589" width="9" style="421" customWidth="1"/>
    <col min="3590" max="3591" width="9.3984375" style="421" customWidth="1"/>
    <col min="3592" max="3592" width="8.796875" style="421" customWidth="1"/>
    <col min="3593" max="3593" width="8.3984375" style="421" customWidth="1"/>
    <col min="3594" max="3594" width="1.19921875" style="421" customWidth="1"/>
    <col min="3595" max="3595" width="10.3984375" style="421" customWidth="1"/>
    <col min="3596" max="3596" width="1.3984375" style="421" customWidth="1"/>
    <col min="3597" max="3597" width="8.3984375" style="421" customWidth="1"/>
    <col min="3598" max="3840" width="9.796875" style="421"/>
    <col min="3841" max="3841" width="7.3984375" style="421" customWidth="1"/>
    <col min="3842" max="3842" width="9.3984375" style="421" customWidth="1"/>
    <col min="3843" max="3843" width="8.3984375" style="421" customWidth="1"/>
    <col min="3844" max="3844" width="9.19921875" style="421" customWidth="1"/>
    <col min="3845" max="3845" width="9" style="421" customWidth="1"/>
    <col min="3846" max="3847" width="9.3984375" style="421" customWidth="1"/>
    <col min="3848" max="3848" width="8.796875" style="421" customWidth="1"/>
    <col min="3849" max="3849" width="8.3984375" style="421" customWidth="1"/>
    <col min="3850" max="3850" width="1.19921875" style="421" customWidth="1"/>
    <col min="3851" max="3851" width="10.3984375" style="421" customWidth="1"/>
    <col min="3852" max="3852" width="1.3984375" style="421" customWidth="1"/>
    <col min="3853" max="3853" width="8.3984375" style="421" customWidth="1"/>
    <col min="3854" max="4096" width="9.796875" style="421"/>
    <col min="4097" max="4097" width="7.3984375" style="421" customWidth="1"/>
    <col min="4098" max="4098" width="9.3984375" style="421" customWidth="1"/>
    <col min="4099" max="4099" width="8.3984375" style="421" customWidth="1"/>
    <col min="4100" max="4100" width="9.19921875" style="421" customWidth="1"/>
    <col min="4101" max="4101" width="9" style="421" customWidth="1"/>
    <col min="4102" max="4103" width="9.3984375" style="421" customWidth="1"/>
    <col min="4104" max="4104" width="8.796875" style="421" customWidth="1"/>
    <col min="4105" max="4105" width="8.3984375" style="421" customWidth="1"/>
    <col min="4106" max="4106" width="1.19921875" style="421" customWidth="1"/>
    <col min="4107" max="4107" width="10.3984375" style="421" customWidth="1"/>
    <col min="4108" max="4108" width="1.3984375" style="421" customWidth="1"/>
    <col min="4109" max="4109" width="8.3984375" style="421" customWidth="1"/>
    <col min="4110" max="4352" width="9.796875" style="421"/>
    <col min="4353" max="4353" width="7.3984375" style="421" customWidth="1"/>
    <col min="4354" max="4354" width="9.3984375" style="421" customWidth="1"/>
    <col min="4355" max="4355" width="8.3984375" style="421" customWidth="1"/>
    <col min="4356" max="4356" width="9.19921875" style="421" customWidth="1"/>
    <col min="4357" max="4357" width="9" style="421" customWidth="1"/>
    <col min="4358" max="4359" width="9.3984375" style="421" customWidth="1"/>
    <col min="4360" max="4360" width="8.796875" style="421" customWidth="1"/>
    <col min="4361" max="4361" width="8.3984375" style="421" customWidth="1"/>
    <col min="4362" max="4362" width="1.19921875" style="421" customWidth="1"/>
    <col min="4363" max="4363" width="10.3984375" style="421" customWidth="1"/>
    <col min="4364" max="4364" width="1.3984375" style="421" customWidth="1"/>
    <col min="4365" max="4365" width="8.3984375" style="421" customWidth="1"/>
    <col min="4366" max="4608" width="9.796875" style="421"/>
    <col min="4609" max="4609" width="7.3984375" style="421" customWidth="1"/>
    <col min="4610" max="4610" width="9.3984375" style="421" customWidth="1"/>
    <col min="4611" max="4611" width="8.3984375" style="421" customWidth="1"/>
    <col min="4612" max="4612" width="9.19921875" style="421" customWidth="1"/>
    <col min="4613" max="4613" width="9" style="421" customWidth="1"/>
    <col min="4614" max="4615" width="9.3984375" style="421" customWidth="1"/>
    <col min="4616" max="4616" width="8.796875" style="421" customWidth="1"/>
    <col min="4617" max="4617" width="8.3984375" style="421" customWidth="1"/>
    <col min="4618" max="4618" width="1.19921875" style="421" customWidth="1"/>
    <col min="4619" max="4619" width="10.3984375" style="421" customWidth="1"/>
    <col min="4620" max="4620" width="1.3984375" style="421" customWidth="1"/>
    <col min="4621" max="4621" width="8.3984375" style="421" customWidth="1"/>
    <col min="4622" max="4864" width="9.796875" style="421"/>
    <col min="4865" max="4865" width="7.3984375" style="421" customWidth="1"/>
    <col min="4866" max="4866" width="9.3984375" style="421" customWidth="1"/>
    <col min="4867" max="4867" width="8.3984375" style="421" customWidth="1"/>
    <col min="4868" max="4868" width="9.19921875" style="421" customWidth="1"/>
    <col min="4869" max="4869" width="9" style="421" customWidth="1"/>
    <col min="4870" max="4871" width="9.3984375" style="421" customWidth="1"/>
    <col min="4872" max="4872" width="8.796875" style="421" customWidth="1"/>
    <col min="4873" max="4873" width="8.3984375" style="421" customWidth="1"/>
    <col min="4874" max="4874" width="1.19921875" style="421" customWidth="1"/>
    <col min="4875" max="4875" width="10.3984375" style="421" customWidth="1"/>
    <col min="4876" max="4876" width="1.3984375" style="421" customWidth="1"/>
    <col min="4877" max="4877" width="8.3984375" style="421" customWidth="1"/>
    <col min="4878" max="5120" width="9.796875" style="421"/>
    <col min="5121" max="5121" width="7.3984375" style="421" customWidth="1"/>
    <col min="5122" max="5122" width="9.3984375" style="421" customWidth="1"/>
    <col min="5123" max="5123" width="8.3984375" style="421" customWidth="1"/>
    <col min="5124" max="5124" width="9.19921875" style="421" customWidth="1"/>
    <col min="5125" max="5125" width="9" style="421" customWidth="1"/>
    <col min="5126" max="5127" width="9.3984375" style="421" customWidth="1"/>
    <col min="5128" max="5128" width="8.796875" style="421" customWidth="1"/>
    <col min="5129" max="5129" width="8.3984375" style="421" customWidth="1"/>
    <col min="5130" max="5130" width="1.19921875" style="421" customWidth="1"/>
    <col min="5131" max="5131" width="10.3984375" style="421" customWidth="1"/>
    <col min="5132" max="5132" width="1.3984375" style="421" customWidth="1"/>
    <col min="5133" max="5133" width="8.3984375" style="421" customWidth="1"/>
    <col min="5134" max="5376" width="9.796875" style="421"/>
    <col min="5377" max="5377" width="7.3984375" style="421" customWidth="1"/>
    <col min="5378" max="5378" width="9.3984375" style="421" customWidth="1"/>
    <col min="5379" max="5379" width="8.3984375" style="421" customWidth="1"/>
    <col min="5380" max="5380" width="9.19921875" style="421" customWidth="1"/>
    <col min="5381" max="5381" width="9" style="421" customWidth="1"/>
    <col min="5382" max="5383" width="9.3984375" style="421" customWidth="1"/>
    <col min="5384" max="5384" width="8.796875" style="421" customWidth="1"/>
    <col min="5385" max="5385" width="8.3984375" style="421" customWidth="1"/>
    <col min="5386" max="5386" width="1.19921875" style="421" customWidth="1"/>
    <col min="5387" max="5387" width="10.3984375" style="421" customWidth="1"/>
    <col min="5388" max="5388" width="1.3984375" style="421" customWidth="1"/>
    <col min="5389" max="5389" width="8.3984375" style="421" customWidth="1"/>
    <col min="5390" max="5632" width="9.796875" style="421"/>
    <col min="5633" max="5633" width="7.3984375" style="421" customWidth="1"/>
    <col min="5634" max="5634" width="9.3984375" style="421" customWidth="1"/>
    <col min="5635" max="5635" width="8.3984375" style="421" customWidth="1"/>
    <col min="5636" max="5636" width="9.19921875" style="421" customWidth="1"/>
    <col min="5637" max="5637" width="9" style="421" customWidth="1"/>
    <col min="5638" max="5639" width="9.3984375" style="421" customWidth="1"/>
    <col min="5640" max="5640" width="8.796875" style="421" customWidth="1"/>
    <col min="5641" max="5641" width="8.3984375" style="421" customWidth="1"/>
    <col min="5642" max="5642" width="1.19921875" style="421" customWidth="1"/>
    <col min="5643" max="5643" width="10.3984375" style="421" customWidth="1"/>
    <col min="5644" max="5644" width="1.3984375" style="421" customWidth="1"/>
    <col min="5645" max="5645" width="8.3984375" style="421" customWidth="1"/>
    <col min="5646" max="5888" width="9.796875" style="421"/>
    <col min="5889" max="5889" width="7.3984375" style="421" customWidth="1"/>
    <col min="5890" max="5890" width="9.3984375" style="421" customWidth="1"/>
    <col min="5891" max="5891" width="8.3984375" style="421" customWidth="1"/>
    <col min="5892" max="5892" width="9.19921875" style="421" customWidth="1"/>
    <col min="5893" max="5893" width="9" style="421" customWidth="1"/>
    <col min="5894" max="5895" width="9.3984375" style="421" customWidth="1"/>
    <col min="5896" max="5896" width="8.796875" style="421" customWidth="1"/>
    <col min="5897" max="5897" width="8.3984375" style="421" customWidth="1"/>
    <col min="5898" max="5898" width="1.19921875" style="421" customWidth="1"/>
    <col min="5899" max="5899" width="10.3984375" style="421" customWidth="1"/>
    <col min="5900" max="5900" width="1.3984375" style="421" customWidth="1"/>
    <col min="5901" max="5901" width="8.3984375" style="421" customWidth="1"/>
    <col min="5902" max="6144" width="9.796875" style="421"/>
    <col min="6145" max="6145" width="7.3984375" style="421" customWidth="1"/>
    <col min="6146" max="6146" width="9.3984375" style="421" customWidth="1"/>
    <col min="6147" max="6147" width="8.3984375" style="421" customWidth="1"/>
    <col min="6148" max="6148" width="9.19921875" style="421" customWidth="1"/>
    <col min="6149" max="6149" width="9" style="421" customWidth="1"/>
    <col min="6150" max="6151" width="9.3984375" style="421" customWidth="1"/>
    <col min="6152" max="6152" width="8.796875" style="421" customWidth="1"/>
    <col min="6153" max="6153" width="8.3984375" style="421" customWidth="1"/>
    <col min="6154" max="6154" width="1.19921875" style="421" customWidth="1"/>
    <col min="6155" max="6155" width="10.3984375" style="421" customWidth="1"/>
    <col min="6156" max="6156" width="1.3984375" style="421" customWidth="1"/>
    <col min="6157" max="6157" width="8.3984375" style="421" customWidth="1"/>
    <col min="6158" max="6400" width="9.796875" style="421"/>
    <col min="6401" max="6401" width="7.3984375" style="421" customWidth="1"/>
    <col min="6402" max="6402" width="9.3984375" style="421" customWidth="1"/>
    <col min="6403" max="6403" width="8.3984375" style="421" customWidth="1"/>
    <col min="6404" max="6404" width="9.19921875" style="421" customWidth="1"/>
    <col min="6405" max="6405" width="9" style="421" customWidth="1"/>
    <col min="6406" max="6407" width="9.3984375" style="421" customWidth="1"/>
    <col min="6408" max="6408" width="8.796875" style="421" customWidth="1"/>
    <col min="6409" max="6409" width="8.3984375" style="421" customWidth="1"/>
    <col min="6410" max="6410" width="1.19921875" style="421" customWidth="1"/>
    <col min="6411" max="6411" width="10.3984375" style="421" customWidth="1"/>
    <col min="6412" max="6412" width="1.3984375" style="421" customWidth="1"/>
    <col min="6413" max="6413" width="8.3984375" style="421" customWidth="1"/>
    <col min="6414" max="6656" width="9.796875" style="421"/>
    <col min="6657" max="6657" width="7.3984375" style="421" customWidth="1"/>
    <col min="6658" max="6658" width="9.3984375" style="421" customWidth="1"/>
    <col min="6659" max="6659" width="8.3984375" style="421" customWidth="1"/>
    <col min="6660" max="6660" width="9.19921875" style="421" customWidth="1"/>
    <col min="6661" max="6661" width="9" style="421" customWidth="1"/>
    <col min="6662" max="6663" width="9.3984375" style="421" customWidth="1"/>
    <col min="6664" max="6664" width="8.796875" style="421" customWidth="1"/>
    <col min="6665" max="6665" width="8.3984375" style="421" customWidth="1"/>
    <col min="6666" max="6666" width="1.19921875" style="421" customWidth="1"/>
    <col min="6667" max="6667" width="10.3984375" style="421" customWidth="1"/>
    <col min="6668" max="6668" width="1.3984375" style="421" customWidth="1"/>
    <col min="6669" max="6669" width="8.3984375" style="421" customWidth="1"/>
    <col min="6670" max="6912" width="9.796875" style="421"/>
    <col min="6913" max="6913" width="7.3984375" style="421" customWidth="1"/>
    <col min="6914" max="6914" width="9.3984375" style="421" customWidth="1"/>
    <col min="6915" max="6915" width="8.3984375" style="421" customWidth="1"/>
    <col min="6916" max="6916" width="9.19921875" style="421" customWidth="1"/>
    <col min="6917" max="6917" width="9" style="421" customWidth="1"/>
    <col min="6918" max="6919" width="9.3984375" style="421" customWidth="1"/>
    <col min="6920" max="6920" width="8.796875" style="421" customWidth="1"/>
    <col min="6921" max="6921" width="8.3984375" style="421" customWidth="1"/>
    <col min="6922" max="6922" width="1.19921875" style="421" customWidth="1"/>
    <col min="6923" max="6923" width="10.3984375" style="421" customWidth="1"/>
    <col min="6924" max="6924" width="1.3984375" style="421" customWidth="1"/>
    <col min="6925" max="6925" width="8.3984375" style="421" customWidth="1"/>
    <col min="6926" max="7168" width="9.796875" style="421"/>
    <col min="7169" max="7169" width="7.3984375" style="421" customWidth="1"/>
    <col min="7170" max="7170" width="9.3984375" style="421" customWidth="1"/>
    <col min="7171" max="7171" width="8.3984375" style="421" customWidth="1"/>
    <col min="7172" max="7172" width="9.19921875" style="421" customWidth="1"/>
    <col min="7173" max="7173" width="9" style="421" customWidth="1"/>
    <col min="7174" max="7175" width="9.3984375" style="421" customWidth="1"/>
    <col min="7176" max="7176" width="8.796875" style="421" customWidth="1"/>
    <col min="7177" max="7177" width="8.3984375" style="421" customWidth="1"/>
    <col min="7178" max="7178" width="1.19921875" style="421" customWidth="1"/>
    <col min="7179" max="7179" width="10.3984375" style="421" customWidth="1"/>
    <col min="7180" max="7180" width="1.3984375" style="421" customWidth="1"/>
    <col min="7181" max="7181" width="8.3984375" style="421" customWidth="1"/>
    <col min="7182" max="7424" width="9.796875" style="421"/>
    <col min="7425" max="7425" width="7.3984375" style="421" customWidth="1"/>
    <col min="7426" max="7426" width="9.3984375" style="421" customWidth="1"/>
    <col min="7427" max="7427" width="8.3984375" style="421" customWidth="1"/>
    <col min="7428" max="7428" width="9.19921875" style="421" customWidth="1"/>
    <col min="7429" max="7429" width="9" style="421" customWidth="1"/>
    <col min="7430" max="7431" width="9.3984375" style="421" customWidth="1"/>
    <col min="7432" max="7432" width="8.796875" style="421" customWidth="1"/>
    <col min="7433" max="7433" width="8.3984375" style="421" customWidth="1"/>
    <col min="7434" max="7434" width="1.19921875" style="421" customWidth="1"/>
    <col min="7435" max="7435" width="10.3984375" style="421" customWidth="1"/>
    <col min="7436" max="7436" width="1.3984375" style="421" customWidth="1"/>
    <col min="7437" max="7437" width="8.3984375" style="421" customWidth="1"/>
    <col min="7438" max="7680" width="9.796875" style="421"/>
    <col min="7681" max="7681" width="7.3984375" style="421" customWidth="1"/>
    <col min="7682" max="7682" width="9.3984375" style="421" customWidth="1"/>
    <col min="7683" max="7683" width="8.3984375" style="421" customWidth="1"/>
    <col min="7684" max="7684" width="9.19921875" style="421" customWidth="1"/>
    <col min="7685" max="7685" width="9" style="421" customWidth="1"/>
    <col min="7686" max="7687" width="9.3984375" style="421" customWidth="1"/>
    <col min="7688" max="7688" width="8.796875" style="421" customWidth="1"/>
    <col min="7689" max="7689" width="8.3984375" style="421" customWidth="1"/>
    <col min="7690" max="7690" width="1.19921875" style="421" customWidth="1"/>
    <col min="7691" max="7691" width="10.3984375" style="421" customWidth="1"/>
    <col min="7692" max="7692" width="1.3984375" style="421" customWidth="1"/>
    <col min="7693" max="7693" width="8.3984375" style="421" customWidth="1"/>
    <col min="7694" max="7936" width="9.796875" style="421"/>
    <col min="7937" max="7937" width="7.3984375" style="421" customWidth="1"/>
    <col min="7938" max="7938" width="9.3984375" style="421" customWidth="1"/>
    <col min="7939" max="7939" width="8.3984375" style="421" customWidth="1"/>
    <col min="7940" max="7940" width="9.19921875" style="421" customWidth="1"/>
    <col min="7941" max="7941" width="9" style="421" customWidth="1"/>
    <col min="7942" max="7943" width="9.3984375" style="421" customWidth="1"/>
    <col min="7944" max="7944" width="8.796875" style="421" customWidth="1"/>
    <col min="7945" max="7945" width="8.3984375" style="421" customWidth="1"/>
    <col min="7946" max="7946" width="1.19921875" style="421" customWidth="1"/>
    <col min="7947" max="7947" width="10.3984375" style="421" customWidth="1"/>
    <col min="7948" max="7948" width="1.3984375" style="421" customWidth="1"/>
    <col min="7949" max="7949" width="8.3984375" style="421" customWidth="1"/>
    <col min="7950" max="8192" width="9.796875" style="421"/>
    <col min="8193" max="8193" width="7.3984375" style="421" customWidth="1"/>
    <col min="8194" max="8194" width="9.3984375" style="421" customWidth="1"/>
    <col min="8195" max="8195" width="8.3984375" style="421" customWidth="1"/>
    <col min="8196" max="8196" width="9.19921875" style="421" customWidth="1"/>
    <col min="8197" max="8197" width="9" style="421" customWidth="1"/>
    <col min="8198" max="8199" width="9.3984375" style="421" customWidth="1"/>
    <col min="8200" max="8200" width="8.796875" style="421" customWidth="1"/>
    <col min="8201" max="8201" width="8.3984375" style="421" customWidth="1"/>
    <col min="8202" max="8202" width="1.19921875" style="421" customWidth="1"/>
    <col min="8203" max="8203" width="10.3984375" style="421" customWidth="1"/>
    <col min="8204" max="8204" width="1.3984375" style="421" customWidth="1"/>
    <col min="8205" max="8205" width="8.3984375" style="421" customWidth="1"/>
    <col min="8206" max="8448" width="9.796875" style="421"/>
    <col min="8449" max="8449" width="7.3984375" style="421" customWidth="1"/>
    <col min="8450" max="8450" width="9.3984375" style="421" customWidth="1"/>
    <col min="8451" max="8451" width="8.3984375" style="421" customWidth="1"/>
    <col min="8452" max="8452" width="9.19921875" style="421" customWidth="1"/>
    <col min="8453" max="8453" width="9" style="421" customWidth="1"/>
    <col min="8454" max="8455" width="9.3984375" style="421" customWidth="1"/>
    <col min="8456" max="8456" width="8.796875" style="421" customWidth="1"/>
    <col min="8457" max="8457" width="8.3984375" style="421" customWidth="1"/>
    <col min="8458" max="8458" width="1.19921875" style="421" customWidth="1"/>
    <col min="8459" max="8459" width="10.3984375" style="421" customWidth="1"/>
    <col min="8460" max="8460" width="1.3984375" style="421" customWidth="1"/>
    <col min="8461" max="8461" width="8.3984375" style="421" customWidth="1"/>
    <col min="8462" max="8704" width="9.796875" style="421"/>
    <col min="8705" max="8705" width="7.3984375" style="421" customWidth="1"/>
    <col min="8706" max="8706" width="9.3984375" style="421" customWidth="1"/>
    <col min="8707" max="8707" width="8.3984375" style="421" customWidth="1"/>
    <col min="8708" max="8708" width="9.19921875" style="421" customWidth="1"/>
    <col min="8709" max="8709" width="9" style="421" customWidth="1"/>
    <col min="8710" max="8711" width="9.3984375" style="421" customWidth="1"/>
    <col min="8712" max="8712" width="8.796875" style="421" customWidth="1"/>
    <col min="8713" max="8713" width="8.3984375" style="421" customWidth="1"/>
    <col min="8714" max="8714" width="1.19921875" style="421" customWidth="1"/>
    <col min="8715" max="8715" width="10.3984375" style="421" customWidth="1"/>
    <col min="8716" max="8716" width="1.3984375" style="421" customWidth="1"/>
    <col min="8717" max="8717" width="8.3984375" style="421" customWidth="1"/>
    <col min="8718" max="8960" width="9.796875" style="421"/>
    <col min="8961" max="8961" width="7.3984375" style="421" customWidth="1"/>
    <col min="8962" max="8962" width="9.3984375" style="421" customWidth="1"/>
    <col min="8963" max="8963" width="8.3984375" style="421" customWidth="1"/>
    <col min="8964" max="8964" width="9.19921875" style="421" customWidth="1"/>
    <col min="8965" max="8965" width="9" style="421" customWidth="1"/>
    <col min="8966" max="8967" width="9.3984375" style="421" customWidth="1"/>
    <col min="8968" max="8968" width="8.796875" style="421" customWidth="1"/>
    <col min="8969" max="8969" width="8.3984375" style="421" customWidth="1"/>
    <col min="8970" max="8970" width="1.19921875" style="421" customWidth="1"/>
    <col min="8971" max="8971" width="10.3984375" style="421" customWidth="1"/>
    <col min="8972" max="8972" width="1.3984375" style="421" customWidth="1"/>
    <col min="8973" max="8973" width="8.3984375" style="421" customWidth="1"/>
    <col min="8974" max="9216" width="9.796875" style="421"/>
    <col min="9217" max="9217" width="7.3984375" style="421" customWidth="1"/>
    <col min="9218" max="9218" width="9.3984375" style="421" customWidth="1"/>
    <col min="9219" max="9219" width="8.3984375" style="421" customWidth="1"/>
    <col min="9220" max="9220" width="9.19921875" style="421" customWidth="1"/>
    <col min="9221" max="9221" width="9" style="421" customWidth="1"/>
    <col min="9222" max="9223" width="9.3984375" style="421" customWidth="1"/>
    <col min="9224" max="9224" width="8.796875" style="421" customWidth="1"/>
    <col min="9225" max="9225" width="8.3984375" style="421" customWidth="1"/>
    <col min="9226" max="9226" width="1.19921875" style="421" customWidth="1"/>
    <col min="9227" max="9227" width="10.3984375" style="421" customWidth="1"/>
    <col min="9228" max="9228" width="1.3984375" style="421" customWidth="1"/>
    <col min="9229" max="9229" width="8.3984375" style="421" customWidth="1"/>
    <col min="9230" max="9472" width="9.796875" style="421"/>
    <col min="9473" max="9473" width="7.3984375" style="421" customWidth="1"/>
    <col min="9474" max="9474" width="9.3984375" style="421" customWidth="1"/>
    <col min="9475" max="9475" width="8.3984375" style="421" customWidth="1"/>
    <col min="9476" max="9476" width="9.19921875" style="421" customWidth="1"/>
    <col min="9477" max="9477" width="9" style="421" customWidth="1"/>
    <col min="9478" max="9479" width="9.3984375" style="421" customWidth="1"/>
    <col min="9480" max="9480" width="8.796875" style="421" customWidth="1"/>
    <col min="9481" max="9481" width="8.3984375" style="421" customWidth="1"/>
    <col min="9482" max="9482" width="1.19921875" style="421" customWidth="1"/>
    <col min="9483" max="9483" width="10.3984375" style="421" customWidth="1"/>
    <col min="9484" max="9484" width="1.3984375" style="421" customWidth="1"/>
    <col min="9485" max="9485" width="8.3984375" style="421" customWidth="1"/>
    <col min="9486" max="9728" width="9.796875" style="421"/>
    <col min="9729" max="9729" width="7.3984375" style="421" customWidth="1"/>
    <col min="9730" max="9730" width="9.3984375" style="421" customWidth="1"/>
    <col min="9731" max="9731" width="8.3984375" style="421" customWidth="1"/>
    <col min="9732" max="9732" width="9.19921875" style="421" customWidth="1"/>
    <col min="9733" max="9733" width="9" style="421" customWidth="1"/>
    <col min="9734" max="9735" width="9.3984375" style="421" customWidth="1"/>
    <col min="9736" max="9736" width="8.796875" style="421" customWidth="1"/>
    <col min="9737" max="9737" width="8.3984375" style="421" customWidth="1"/>
    <col min="9738" max="9738" width="1.19921875" style="421" customWidth="1"/>
    <col min="9739" max="9739" width="10.3984375" style="421" customWidth="1"/>
    <col min="9740" max="9740" width="1.3984375" style="421" customWidth="1"/>
    <col min="9741" max="9741" width="8.3984375" style="421" customWidth="1"/>
    <col min="9742" max="9984" width="9.796875" style="421"/>
    <col min="9985" max="9985" width="7.3984375" style="421" customWidth="1"/>
    <col min="9986" max="9986" width="9.3984375" style="421" customWidth="1"/>
    <col min="9987" max="9987" width="8.3984375" style="421" customWidth="1"/>
    <col min="9988" max="9988" width="9.19921875" style="421" customWidth="1"/>
    <col min="9989" max="9989" width="9" style="421" customWidth="1"/>
    <col min="9990" max="9991" width="9.3984375" style="421" customWidth="1"/>
    <col min="9992" max="9992" width="8.796875" style="421" customWidth="1"/>
    <col min="9993" max="9993" width="8.3984375" style="421" customWidth="1"/>
    <col min="9994" max="9994" width="1.19921875" style="421" customWidth="1"/>
    <col min="9995" max="9995" width="10.3984375" style="421" customWidth="1"/>
    <col min="9996" max="9996" width="1.3984375" style="421" customWidth="1"/>
    <col min="9997" max="9997" width="8.3984375" style="421" customWidth="1"/>
    <col min="9998" max="10240" width="9.796875" style="421"/>
    <col min="10241" max="10241" width="7.3984375" style="421" customWidth="1"/>
    <col min="10242" max="10242" width="9.3984375" style="421" customWidth="1"/>
    <col min="10243" max="10243" width="8.3984375" style="421" customWidth="1"/>
    <col min="10244" max="10244" width="9.19921875" style="421" customWidth="1"/>
    <col min="10245" max="10245" width="9" style="421" customWidth="1"/>
    <col min="10246" max="10247" width="9.3984375" style="421" customWidth="1"/>
    <col min="10248" max="10248" width="8.796875" style="421" customWidth="1"/>
    <col min="10249" max="10249" width="8.3984375" style="421" customWidth="1"/>
    <col min="10250" max="10250" width="1.19921875" style="421" customWidth="1"/>
    <col min="10251" max="10251" width="10.3984375" style="421" customWidth="1"/>
    <col min="10252" max="10252" width="1.3984375" style="421" customWidth="1"/>
    <col min="10253" max="10253" width="8.3984375" style="421" customWidth="1"/>
    <col min="10254" max="10496" width="9.796875" style="421"/>
    <col min="10497" max="10497" width="7.3984375" style="421" customWidth="1"/>
    <col min="10498" max="10498" width="9.3984375" style="421" customWidth="1"/>
    <col min="10499" max="10499" width="8.3984375" style="421" customWidth="1"/>
    <col min="10500" max="10500" width="9.19921875" style="421" customWidth="1"/>
    <col min="10501" max="10501" width="9" style="421" customWidth="1"/>
    <col min="10502" max="10503" width="9.3984375" style="421" customWidth="1"/>
    <col min="10504" max="10504" width="8.796875" style="421" customWidth="1"/>
    <col min="10505" max="10505" width="8.3984375" style="421" customWidth="1"/>
    <col min="10506" max="10506" width="1.19921875" style="421" customWidth="1"/>
    <col min="10507" max="10507" width="10.3984375" style="421" customWidth="1"/>
    <col min="10508" max="10508" width="1.3984375" style="421" customWidth="1"/>
    <col min="10509" max="10509" width="8.3984375" style="421" customWidth="1"/>
    <col min="10510" max="10752" width="9.796875" style="421"/>
    <col min="10753" max="10753" width="7.3984375" style="421" customWidth="1"/>
    <col min="10754" max="10754" width="9.3984375" style="421" customWidth="1"/>
    <col min="10755" max="10755" width="8.3984375" style="421" customWidth="1"/>
    <col min="10756" max="10756" width="9.19921875" style="421" customWidth="1"/>
    <col min="10757" max="10757" width="9" style="421" customWidth="1"/>
    <col min="10758" max="10759" width="9.3984375" style="421" customWidth="1"/>
    <col min="10760" max="10760" width="8.796875" style="421" customWidth="1"/>
    <col min="10761" max="10761" width="8.3984375" style="421" customWidth="1"/>
    <col min="10762" max="10762" width="1.19921875" style="421" customWidth="1"/>
    <col min="10763" max="10763" width="10.3984375" style="421" customWidth="1"/>
    <col min="10764" max="10764" width="1.3984375" style="421" customWidth="1"/>
    <col min="10765" max="10765" width="8.3984375" style="421" customWidth="1"/>
    <col min="10766" max="11008" width="9.796875" style="421"/>
    <col min="11009" max="11009" width="7.3984375" style="421" customWidth="1"/>
    <col min="11010" max="11010" width="9.3984375" style="421" customWidth="1"/>
    <col min="11011" max="11011" width="8.3984375" style="421" customWidth="1"/>
    <col min="11012" max="11012" width="9.19921875" style="421" customWidth="1"/>
    <col min="11013" max="11013" width="9" style="421" customWidth="1"/>
    <col min="11014" max="11015" width="9.3984375" style="421" customWidth="1"/>
    <col min="11016" max="11016" width="8.796875" style="421" customWidth="1"/>
    <col min="11017" max="11017" width="8.3984375" style="421" customWidth="1"/>
    <col min="11018" max="11018" width="1.19921875" style="421" customWidth="1"/>
    <col min="11019" max="11019" width="10.3984375" style="421" customWidth="1"/>
    <col min="11020" max="11020" width="1.3984375" style="421" customWidth="1"/>
    <col min="11021" max="11021" width="8.3984375" style="421" customWidth="1"/>
    <col min="11022" max="11264" width="9.796875" style="421"/>
    <col min="11265" max="11265" width="7.3984375" style="421" customWidth="1"/>
    <col min="11266" max="11266" width="9.3984375" style="421" customWidth="1"/>
    <col min="11267" max="11267" width="8.3984375" style="421" customWidth="1"/>
    <col min="11268" max="11268" width="9.19921875" style="421" customWidth="1"/>
    <col min="11269" max="11269" width="9" style="421" customWidth="1"/>
    <col min="11270" max="11271" width="9.3984375" style="421" customWidth="1"/>
    <col min="11272" max="11272" width="8.796875" style="421" customWidth="1"/>
    <col min="11273" max="11273" width="8.3984375" style="421" customWidth="1"/>
    <col min="11274" max="11274" width="1.19921875" style="421" customWidth="1"/>
    <col min="11275" max="11275" width="10.3984375" style="421" customWidth="1"/>
    <col min="11276" max="11276" width="1.3984375" style="421" customWidth="1"/>
    <col min="11277" max="11277" width="8.3984375" style="421" customWidth="1"/>
    <col min="11278" max="11520" width="9.796875" style="421"/>
    <col min="11521" max="11521" width="7.3984375" style="421" customWidth="1"/>
    <col min="11522" max="11522" width="9.3984375" style="421" customWidth="1"/>
    <col min="11523" max="11523" width="8.3984375" style="421" customWidth="1"/>
    <col min="11524" max="11524" width="9.19921875" style="421" customWidth="1"/>
    <col min="11525" max="11525" width="9" style="421" customWidth="1"/>
    <col min="11526" max="11527" width="9.3984375" style="421" customWidth="1"/>
    <col min="11528" max="11528" width="8.796875" style="421" customWidth="1"/>
    <col min="11529" max="11529" width="8.3984375" style="421" customWidth="1"/>
    <col min="11530" max="11530" width="1.19921875" style="421" customWidth="1"/>
    <col min="11531" max="11531" width="10.3984375" style="421" customWidth="1"/>
    <col min="11532" max="11532" width="1.3984375" style="421" customWidth="1"/>
    <col min="11533" max="11533" width="8.3984375" style="421" customWidth="1"/>
    <col min="11534" max="11776" width="9.796875" style="421"/>
    <col min="11777" max="11777" width="7.3984375" style="421" customWidth="1"/>
    <col min="11778" max="11778" width="9.3984375" style="421" customWidth="1"/>
    <col min="11779" max="11779" width="8.3984375" style="421" customWidth="1"/>
    <col min="11780" max="11780" width="9.19921875" style="421" customWidth="1"/>
    <col min="11781" max="11781" width="9" style="421" customWidth="1"/>
    <col min="11782" max="11783" width="9.3984375" style="421" customWidth="1"/>
    <col min="11784" max="11784" width="8.796875" style="421" customWidth="1"/>
    <col min="11785" max="11785" width="8.3984375" style="421" customWidth="1"/>
    <col min="11786" max="11786" width="1.19921875" style="421" customWidth="1"/>
    <col min="11787" max="11787" width="10.3984375" style="421" customWidth="1"/>
    <col min="11788" max="11788" width="1.3984375" style="421" customWidth="1"/>
    <col min="11789" max="11789" width="8.3984375" style="421" customWidth="1"/>
    <col min="11790" max="12032" width="9.796875" style="421"/>
    <col min="12033" max="12033" width="7.3984375" style="421" customWidth="1"/>
    <col min="12034" max="12034" width="9.3984375" style="421" customWidth="1"/>
    <col min="12035" max="12035" width="8.3984375" style="421" customWidth="1"/>
    <col min="12036" max="12036" width="9.19921875" style="421" customWidth="1"/>
    <col min="12037" max="12037" width="9" style="421" customWidth="1"/>
    <col min="12038" max="12039" width="9.3984375" style="421" customWidth="1"/>
    <col min="12040" max="12040" width="8.796875" style="421" customWidth="1"/>
    <col min="12041" max="12041" width="8.3984375" style="421" customWidth="1"/>
    <col min="12042" max="12042" width="1.19921875" style="421" customWidth="1"/>
    <col min="12043" max="12043" width="10.3984375" style="421" customWidth="1"/>
    <col min="12044" max="12044" width="1.3984375" style="421" customWidth="1"/>
    <col min="12045" max="12045" width="8.3984375" style="421" customWidth="1"/>
    <col min="12046" max="12288" width="9.796875" style="421"/>
    <col min="12289" max="12289" width="7.3984375" style="421" customWidth="1"/>
    <col min="12290" max="12290" width="9.3984375" style="421" customWidth="1"/>
    <col min="12291" max="12291" width="8.3984375" style="421" customWidth="1"/>
    <col min="12292" max="12292" width="9.19921875" style="421" customWidth="1"/>
    <col min="12293" max="12293" width="9" style="421" customWidth="1"/>
    <col min="12294" max="12295" width="9.3984375" style="421" customWidth="1"/>
    <col min="12296" max="12296" width="8.796875" style="421" customWidth="1"/>
    <col min="12297" max="12297" width="8.3984375" style="421" customWidth="1"/>
    <col min="12298" max="12298" width="1.19921875" style="421" customWidth="1"/>
    <col min="12299" max="12299" width="10.3984375" style="421" customWidth="1"/>
    <col min="12300" max="12300" width="1.3984375" style="421" customWidth="1"/>
    <col min="12301" max="12301" width="8.3984375" style="421" customWidth="1"/>
    <col min="12302" max="12544" width="9.796875" style="421"/>
    <col min="12545" max="12545" width="7.3984375" style="421" customWidth="1"/>
    <col min="12546" max="12546" width="9.3984375" style="421" customWidth="1"/>
    <col min="12547" max="12547" width="8.3984375" style="421" customWidth="1"/>
    <col min="12548" max="12548" width="9.19921875" style="421" customWidth="1"/>
    <col min="12549" max="12549" width="9" style="421" customWidth="1"/>
    <col min="12550" max="12551" width="9.3984375" style="421" customWidth="1"/>
    <col min="12552" max="12552" width="8.796875" style="421" customWidth="1"/>
    <col min="12553" max="12553" width="8.3984375" style="421" customWidth="1"/>
    <col min="12554" max="12554" width="1.19921875" style="421" customWidth="1"/>
    <col min="12555" max="12555" width="10.3984375" style="421" customWidth="1"/>
    <col min="12556" max="12556" width="1.3984375" style="421" customWidth="1"/>
    <col min="12557" max="12557" width="8.3984375" style="421" customWidth="1"/>
    <col min="12558" max="12800" width="9.796875" style="421"/>
    <col min="12801" max="12801" width="7.3984375" style="421" customWidth="1"/>
    <col min="12802" max="12802" width="9.3984375" style="421" customWidth="1"/>
    <col min="12803" max="12803" width="8.3984375" style="421" customWidth="1"/>
    <col min="12804" max="12804" width="9.19921875" style="421" customWidth="1"/>
    <col min="12805" max="12805" width="9" style="421" customWidth="1"/>
    <col min="12806" max="12807" width="9.3984375" style="421" customWidth="1"/>
    <col min="12808" max="12808" width="8.796875" style="421" customWidth="1"/>
    <col min="12809" max="12809" width="8.3984375" style="421" customWidth="1"/>
    <col min="12810" max="12810" width="1.19921875" style="421" customWidth="1"/>
    <col min="12811" max="12811" width="10.3984375" style="421" customWidth="1"/>
    <col min="12812" max="12812" width="1.3984375" style="421" customWidth="1"/>
    <col min="12813" max="12813" width="8.3984375" style="421" customWidth="1"/>
    <col min="12814" max="13056" width="9.796875" style="421"/>
    <col min="13057" max="13057" width="7.3984375" style="421" customWidth="1"/>
    <col min="13058" max="13058" width="9.3984375" style="421" customWidth="1"/>
    <col min="13059" max="13059" width="8.3984375" style="421" customWidth="1"/>
    <col min="13060" max="13060" width="9.19921875" style="421" customWidth="1"/>
    <col min="13061" max="13061" width="9" style="421" customWidth="1"/>
    <col min="13062" max="13063" width="9.3984375" style="421" customWidth="1"/>
    <col min="13064" max="13064" width="8.796875" style="421" customWidth="1"/>
    <col min="13065" max="13065" width="8.3984375" style="421" customWidth="1"/>
    <col min="13066" max="13066" width="1.19921875" style="421" customWidth="1"/>
    <col min="13067" max="13067" width="10.3984375" style="421" customWidth="1"/>
    <col min="13068" max="13068" width="1.3984375" style="421" customWidth="1"/>
    <col min="13069" max="13069" width="8.3984375" style="421" customWidth="1"/>
    <col min="13070" max="13312" width="9.796875" style="421"/>
    <col min="13313" max="13313" width="7.3984375" style="421" customWidth="1"/>
    <col min="13314" max="13314" width="9.3984375" style="421" customWidth="1"/>
    <col min="13315" max="13315" width="8.3984375" style="421" customWidth="1"/>
    <col min="13316" max="13316" width="9.19921875" style="421" customWidth="1"/>
    <col min="13317" max="13317" width="9" style="421" customWidth="1"/>
    <col min="13318" max="13319" width="9.3984375" style="421" customWidth="1"/>
    <col min="13320" max="13320" width="8.796875" style="421" customWidth="1"/>
    <col min="13321" max="13321" width="8.3984375" style="421" customWidth="1"/>
    <col min="13322" max="13322" width="1.19921875" style="421" customWidth="1"/>
    <col min="13323" max="13323" width="10.3984375" style="421" customWidth="1"/>
    <col min="13324" max="13324" width="1.3984375" style="421" customWidth="1"/>
    <col min="13325" max="13325" width="8.3984375" style="421" customWidth="1"/>
    <col min="13326" max="13568" width="9.796875" style="421"/>
    <col min="13569" max="13569" width="7.3984375" style="421" customWidth="1"/>
    <col min="13570" max="13570" width="9.3984375" style="421" customWidth="1"/>
    <col min="13571" max="13571" width="8.3984375" style="421" customWidth="1"/>
    <col min="13572" max="13572" width="9.19921875" style="421" customWidth="1"/>
    <col min="13573" max="13573" width="9" style="421" customWidth="1"/>
    <col min="13574" max="13575" width="9.3984375" style="421" customWidth="1"/>
    <col min="13576" max="13576" width="8.796875" style="421" customWidth="1"/>
    <col min="13577" max="13577" width="8.3984375" style="421" customWidth="1"/>
    <col min="13578" max="13578" width="1.19921875" style="421" customWidth="1"/>
    <col min="13579" max="13579" width="10.3984375" style="421" customWidth="1"/>
    <col min="13580" max="13580" width="1.3984375" style="421" customWidth="1"/>
    <col min="13581" max="13581" width="8.3984375" style="421" customWidth="1"/>
    <col min="13582" max="13824" width="9.796875" style="421"/>
    <col min="13825" max="13825" width="7.3984375" style="421" customWidth="1"/>
    <col min="13826" max="13826" width="9.3984375" style="421" customWidth="1"/>
    <col min="13827" max="13827" width="8.3984375" style="421" customWidth="1"/>
    <col min="13828" max="13828" width="9.19921875" style="421" customWidth="1"/>
    <col min="13829" max="13829" width="9" style="421" customWidth="1"/>
    <col min="13830" max="13831" width="9.3984375" style="421" customWidth="1"/>
    <col min="13832" max="13832" width="8.796875" style="421" customWidth="1"/>
    <col min="13833" max="13833" width="8.3984375" style="421" customWidth="1"/>
    <col min="13834" max="13834" width="1.19921875" style="421" customWidth="1"/>
    <col min="13835" max="13835" width="10.3984375" style="421" customWidth="1"/>
    <col min="13836" max="13836" width="1.3984375" style="421" customWidth="1"/>
    <col min="13837" max="13837" width="8.3984375" style="421" customWidth="1"/>
    <col min="13838" max="14080" width="9.796875" style="421"/>
    <col min="14081" max="14081" width="7.3984375" style="421" customWidth="1"/>
    <col min="14082" max="14082" width="9.3984375" style="421" customWidth="1"/>
    <col min="14083" max="14083" width="8.3984375" style="421" customWidth="1"/>
    <col min="14084" max="14084" width="9.19921875" style="421" customWidth="1"/>
    <col min="14085" max="14085" width="9" style="421" customWidth="1"/>
    <col min="14086" max="14087" width="9.3984375" style="421" customWidth="1"/>
    <col min="14088" max="14088" width="8.796875" style="421" customWidth="1"/>
    <col min="14089" max="14089" width="8.3984375" style="421" customWidth="1"/>
    <col min="14090" max="14090" width="1.19921875" style="421" customWidth="1"/>
    <col min="14091" max="14091" width="10.3984375" style="421" customWidth="1"/>
    <col min="14092" max="14092" width="1.3984375" style="421" customWidth="1"/>
    <col min="14093" max="14093" width="8.3984375" style="421" customWidth="1"/>
    <col min="14094" max="14336" width="9.796875" style="421"/>
    <col min="14337" max="14337" width="7.3984375" style="421" customWidth="1"/>
    <col min="14338" max="14338" width="9.3984375" style="421" customWidth="1"/>
    <col min="14339" max="14339" width="8.3984375" style="421" customWidth="1"/>
    <col min="14340" max="14340" width="9.19921875" style="421" customWidth="1"/>
    <col min="14341" max="14341" width="9" style="421" customWidth="1"/>
    <col min="14342" max="14343" width="9.3984375" style="421" customWidth="1"/>
    <col min="14344" max="14344" width="8.796875" style="421" customWidth="1"/>
    <col min="14345" max="14345" width="8.3984375" style="421" customWidth="1"/>
    <col min="14346" max="14346" width="1.19921875" style="421" customWidth="1"/>
    <col min="14347" max="14347" width="10.3984375" style="421" customWidth="1"/>
    <col min="14348" max="14348" width="1.3984375" style="421" customWidth="1"/>
    <col min="14349" max="14349" width="8.3984375" style="421" customWidth="1"/>
    <col min="14350" max="14592" width="9.796875" style="421"/>
    <col min="14593" max="14593" width="7.3984375" style="421" customWidth="1"/>
    <col min="14594" max="14594" width="9.3984375" style="421" customWidth="1"/>
    <col min="14595" max="14595" width="8.3984375" style="421" customWidth="1"/>
    <col min="14596" max="14596" width="9.19921875" style="421" customWidth="1"/>
    <col min="14597" max="14597" width="9" style="421" customWidth="1"/>
    <col min="14598" max="14599" width="9.3984375" style="421" customWidth="1"/>
    <col min="14600" max="14600" width="8.796875" style="421" customWidth="1"/>
    <col min="14601" max="14601" width="8.3984375" style="421" customWidth="1"/>
    <col min="14602" max="14602" width="1.19921875" style="421" customWidth="1"/>
    <col min="14603" max="14603" width="10.3984375" style="421" customWidth="1"/>
    <col min="14604" max="14604" width="1.3984375" style="421" customWidth="1"/>
    <col min="14605" max="14605" width="8.3984375" style="421" customWidth="1"/>
    <col min="14606" max="14848" width="9.796875" style="421"/>
    <col min="14849" max="14849" width="7.3984375" style="421" customWidth="1"/>
    <col min="14850" max="14850" width="9.3984375" style="421" customWidth="1"/>
    <col min="14851" max="14851" width="8.3984375" style="421" customWidth="1"/>
    <col min="14852" max="14852" width="9.19921875" style="421" customWidth="1"/>
    <col min="14853" max="14853" width="9" style="421" customWidth="1"/>
    <col min="14854" max="14855" width="9.3984375" style="421" customWidth="1"/>
    <col min="14856" max="14856" width="8.796875" style="421" customWidth="1"/>
    <col min="14857" max="14857" width="8.3984375" style="421" customWidth="1"/>
    <col min="14858" max="14858" width="1.19921875" style="421" customWidth="1"/>
    <col min="14859" max="14859" width="10.3984375" style="421" customWidth="1"/>
    <col min="14860" max="14860" width="1.3984375" style="421" customWidth="1"/>
    <col min="14861" max="14861" width="8.3984375" style="421" customWidth="1"/>
    <col min="14862" max="15104" width="9.796875" style="421"/>
    <col min="15105" max="15105" width="7.3984375" style="421" customWidth="1"/>
    <col min="15106" max="15106" width="9.3984375" style="421" customWidth="1"/>
    <col min="15107" max="15107" width="8.3984375" style="421" customWidth="1"/>
    <col min="15108" max="15108" width="9.19921875" style="421" customWidth="1"/>
    <col min="15109" max="15109" width="9" style="421" customWidth="1"/>
    <col min="15110" max="15111" width="9.3984375" style="421" customWidth="1"/>
    <col min="15112" max="15112" width="8.796875" style="421" customWidth="1"/>
    <col min="15113" max="15113" width="8.3984375" style="421" customWidth="1"/>
    <col min="15114" max="15114" width="1.19921875" style="421" customWidth="1"/>
    <col min="15115" max="15115" width="10.3984375" style="421" customWidth="1"/>
    <col min="15116" max="15116" width="1.3984375" style="421" customWidth="1"/>
    <col min="15117" max="15117" width="8.3984375" style="421" customWidth="1"/>
    <col min="15118" max="15360" width="9.796875" style="421"/>
    <col min="15361" max="15361" width="7.3984375" style="421" customWidth="1"/>
    <col min="15362" max="15362" width="9.3984375" style="421" customWidth="1"/>
    <col min="15363" max="15363" width="8.3984375" style="421" customWidth="1"/>
    <col min="15364" max="15364" width="9.19921875" style="421" customWidth="1"/>
    <col min="15365" max="15365" width="9" style="421" customWidth="1"/>
    <col min="15366" max="15367" width="9.3984375" style="421" customWidth="1"/>
    <col min="15368" max="15368" width="8.796875" style="421" customWidth="1"/>
    <col min="15369" max="15369" width="8.3984375" style="421" customWidth="1"/>
    <col min="15370" max="15370" width="1.19921875" style="421" customWidth="1"/>
    <col min="15371" max="15371" width="10.3984375" style="421" customWidth="1"/>
    <col min="15372" max="15372" width="1.3984375" style="421" customWidth="1"/>
    <col min="15373" max="15373" width="8.3984375" style="421" customWidth="1"/>
    <col min="15374" max="15616" width="9.796875" style="421"/>
    <col min="15617" max="15617" width="7.3984375" style="421" customWidth="1"/>
    <col min="15618" max="15618" width="9.3984375" style="421" customWidth="1"/>
    <col min="15619" max="15619" width="8.3984375" style="421" customWidth="1"/>
    <col min="15620" max="15620" width="9.19921875" style="421" customWidth="1"/>
    <col min="15621" max="15621" width="9" style="421" customWidth="1"/>
    <col min="15622" max="15623" width="9.3984375" style="421" customWidth="1"/>
    <col min="15624" max="15624" width="8.796875" style="421" customWidth="1"/>
    <col min="15625" max="15625" width="8.3984375" style="421" customWidth="1"/>
    <col min="15626" max="15626" width="1.19921875" style="421" customWidth="1"/>
    <col min="15627" max="15627" width="10.3984375" style="421" customWidth="1"/>
    <col min="15628" max="15628" width="1.3984375" style="421" customWidth="1"/>
    <col min="15629" max="15629" width="8.3984375" style="421" customWidth="1"/>
    <col min="15630" max="15872" width="9.796875" style="421"/>
    <col min="15873" max="15873" width="7.3984375" style="421" customWidth="1"/>
    <col min="15874" max="15874" width="9.3984375" style="421" customWidth="1"/>
    <col min="15875" max="15875" width="8.3984375" style="421" customWidth="1"/>
    <col min="15876" max="15876" width="9.19921875" style="421" customWidth="1"/>
    <col min="15877" max="15877" width="9" style="421" customWidth="1"/>
    <col min="15878" max="15879" width="9.3984375" style="421" customWidth="1"/>
    <col min="15880" max="15880" width="8.796875" style="421" customWidth="1"/>
    <col min="15881" max="15881" width="8.3984375" style="421" customWidth="1"/>
    <col min="15882" max="15882" width="1.19921875" style="421" customWidth="1"/>
    <col min="15883" max="15883" width="10.3984375" style="421" customWidth="1"/>
    <col min="15884" max="15884" width="1.3984375" style="421" customWidth="1"/>
    <col min="15885" max="15885" width="8.3984375" style="421" customWidth="1"/>
    <col min="15886" max="16128" width="9.796875" style="421"/>
    <col min="16129" max="16129" width="7.3984375" style="421" customWidth="1"/>
    <col min="16130" max="16130" width="9.3984375" style="421" customWidth="1"/>
    <col min="16131" max="16131" width="8.3984375" style="421" customWidth="1"/>
    <col min="16132" max="16132" width="9.19921875" style="421" customWidth="1"/>
    <col min="16133" max="16133" width="9" style="421" customWidth="1"/>
    <col min="16134" max="16135" width="9.3984375" style="421" customWidth="1"/>
    <col min="16136" max="16136" width="8.796875" style="421" customWidth="1"/>
    <col min="16137" max="16137" width="8.3984375" style="421" customWidth="1"/>
    <col min="16138" max="16138" width="1.19921875" style="421" customWidth="1"/>
    <col min="16139" max="16139" width="10.3984375" style="421" customWidth="1"/>
    <col min="16140" max="16140" width="1.3984375" style="421" customWidth="1"/>
    <col min="16141" max="16141" width="8.3984375" style="421" customWidth="1"/>
    <col min="16142" max="16384" width="9.796875" style="421"/>
  </cols>
  <sheetData>
    <row r="1" spans="1:24" ht="13" customHeight="1">
      <c r="G1" s="423"/>
    </row>
    <row r="2" spans="1:24" ht="13" customHeight="1">
      <c r="A2" s="450" t="s">
        <v>468</v>
      </c>
      <c r="B2" s="450"/>
      <c r="C2" s="450"/>
      <c r="D2" s="450"/>
      <c r="E2" s="450"/>
      <c r="F2" s="450"/>
      <c r="G2" s="450"/>
      <c r="H2" s="450"/>
      <c r="I2" s="450"/>
      <c r="J2" s="450"/>
      <c r="K2" s="424"/>
      <c r="L2" s="424"/>
    </row>
    <row r="3" spans="1:24" ht="13" customHeight="1">
      <c r="A3" s="453" t="s">
        <v>350</v>
      </c>
      <c r="B3" s="454"/>
      <c r="C3" s="454"/>
      <c r="D3" s="454"/>
      <c r="E3" s="454"/>
      <c r="F3" s="454"/>
      <c r="G3" s="454"/>
      <c r="H3" s="454"/>
      <c r="I3" s="454"/>
      <c r="J3" s="454"/>
      <c r="K3" s="425"/>
      <c r="L3" s="425"/>
    </row>
    <row r="4" spans="1:24" ht="4" customHeight="1" thickBot="1">
      <c r="A4" s="426"/>
      <c r="B4" s="426"/>
      <c r="C4" s="426"/>
      <c r="D4" s="426"/>
      <c r="E4" s="426"/>
      <c r="F4" s="426"/>
      <c r="G4" s="426"/>
      <c r="H4" s="426"/>
      <c r="I4" s="426"/>
      <c r="J4" s="426"/>
      <c r="K4" s="433"/>
      <c r="L4" s="433"/>
      <c r="M4" s="433"/>
    </row>
    <row r="5" spans="1:24" ht="14" customHeight="1">
      <c r="A5" s="1194" t="s">
        <v>111</v>
      </c>
      <c r="B5" s="893" t="s">
        <v>187</v>
      </c>
      <c r="C5" s="1198" t="s">
        <v>114</v>
      </c>
      <c r="D5" s="1198"/>
      <c r="E5" s="1198"/>
      <c r="F5" s="1198"/>
      <c r="G5" s="1198"/>
      <c r="H5" s="1198"/>
      <c r="I5" s="1199" t="s">
        <v>282</v>
      </c>
      <c r="J5" s="1196" t="s">
        <v>16</v>
      </c>
      <c r="K5" s="420"/>
      <c r="L5" s="433"/>
      <c r="M5" s="433"/>
    </row>
    <row r="6" spans="1:24" ht="14" customHeight="1">
      <c r="A6" s="1195"/>
      <c r="B6" s="894" t="s">
        <v>188</v>
      </c>
      <c r="C6" s="895" t="s">
        <v>283</v>
      </c>
      <c r="D6" s="895" t="s">
        <v>284</v>
      </c>
      <c r="E6" s="895" t="s">
        <v>285</v>
      </c>
      <c r="F6" s="895" t="s">
        <v>286</v>
      </c>
      <c r="G6" s="895" t="s">
        <v>287</v>
      </c>
      <c r="H6" s="895" t="s">
        <v>8</v>
      </c>
      <c r="I6" s="1200"/>
      <c r="J6" s="1197"/>
      <c r="K6" s="420"/>
      <c r="L6" s="433"/>
      <c r="M6" s="433"/>
    </row>
    <row r="7" spans="1:24" ht="4" customHeight="1">
      <c r="K7" s="433"/>
      <c r="L7" s="433"/>
      <c r="M7" s="433"/>
    </row>
    <row r="8" spans="1:24" ht="13" customHeight="1">
      <c r="A8" s="471">
        <v>2007</v>
      </c>
      <c r="B8" s="472">
        <v>1537722.9395258909</v>
      </c>
      <c r="C8" s="472">
        <v>778876.82987699343</v>
      </c>
      <c r="D8" s="472">
        <v>704846.93397344276</v>
      </c>
      <c r="E8" s="472">
        <v>33835.229216778665</v>
      </c>
      <c r="F8" s="472">
        <v>115344.47477266667</v>
      </c>
      <c r="G8" s="472">
        <v>166180.8470095587</v>
      </c>
      <c r="H8" s="472">
        <v>6685.5586498933135</v>
      </c>
      <c r="I8" s="472">
        <v>436800</v>
      </c>
      <c r="J8" s="473">
        <v>257621.11603780428</v>
      </c>
      <c r="K8" s="474"/>
      <c r="L8" s="433"/>
      <c r="M8" s="433"/>
      <c r="O8" s="427"/>
      <c r="P8" s="429"/>
      <c r="Q8" s="429"/>
      <c r="R8" s="429"/>
      <c r="S8" s="429"/>
      <c r="T8" s="429"/>
      <c r="U8" s="429"/>
      <c r="V8" s="429"/>
      <c r="W8" s="429"/>
      <c r="X8" s="429"/>
    </row>
    <row r="9" spans="1:24" ht="13" customHeight="1">
      <c r="A9" s="471">
        <v>2008</v>
      </c>
      <c r="B9" s="472">
        <v>1636777.7563169957</v>
      </c>
      <c r="C9" s="472">
        <v>886069.25421773817</v>
      </c>
      <c r="D9" s="472">
        <v>815890.195398418</v>
      </c>
      <c r="E9" s="472">
        <v>33378.416979599999</v>
      </c>
      <c r="F9" s="472">
        <v>116099.7433975</v>
      </c>
      <c r="G9" s="472">
        <v>165883.13781669093</v>
      </c>
      <c r="H9" s="472">
        <v>6447.2039054666666</v>
      </c>
      <c r="I9" s="472">
        <v>428900</v>
      </c>
      <c r="J9" s="473">
        <v>266541</v>
      </c>
      <c r="K9" s="474"/>
      <c r="L9" s="433"/>
      <c r="M9" s="433"/>
      <c r="O9" s="427"/>
      <c r="P9" s="429"/>
      <c r="Q9" s="429"/>
      <c r="R9" s="429"/>
      <c r="S9" s="429"/>
      <c r="T9" s="429"/>
      <c r="U9" s="429"/>
      <c r="V9" s="429"/>
      <c r="W9" s="429"/>
      <c r="X9" s="429"/>
    </row>
    <row r="10" spans="1:24" ht="13" customHeight="1">
      <c r="A10" s="471">
        <v>2009</v>
      </c>
      <c r="B10" s="472">
        <v>1772031.9579024247</v>
      </c>
      <c r="C10" s="472">
        <v>973593.17951174348</v>
      </c>
      <c r="D10" s="472">
        <v>884317.7393451531</v>
      </c>
      <c r="E10" s="472">
        <v>33463.436187225219</v>
      </c>
      <c r="F10" s="472">
        <v>115963.42436273259</v>
      </c>
      <c r="G10" s="472">
        <v>165147.81266757098</v>
      </c>
      <c r="H10" s="472">
        <v>6164.1051731523603</v>
      </c>
      <c r="I10" s="472">
        <v>477700</v>
      </c>
      <c r="J10" s="473">
        <v>268707</v>
      </c>
      <c r="K10" s="474"/>
      <c r="L10" s="433"/>
      <c r="M10" s="433"/>
      <c r="O10" s="427"/>
      <c r="P10" s="429"/>
      <c r="Q10" s="429"/>
      <c r="R10" s="429"/>
      <c r="S10" s="429"/>
      <c r="T10" s="429"/>
      <c r="U10" s="429"/>
      <c r="V10" s="429"/>
      <c r="W10" s="429"/>
      <c r="X10" s="429"/>
    </row>
    <row r="11" spans="1:24" ht="13" customHeight="1">
      <c r="A11" s="471">
        <v>2010</v>
      </c>
      <c r="B11" s="472">
        <v>1888908.1713084606</v>
      </c>
      <c r="C11" s="472">
        <v>1031493.3511949376</v>
      </c>
      <c r="D11" s="472">
        <v>951244.75706039846</v>
      </c>
      <c r="E11" s="472">
        <v>33671.036293703517</v>
      </c>
      <c r="F11" s="472">
        <v>118727.17767707733</v>
      </c>
      <c r="G11" s="472">
        <v>171955.4758916935</v>
      </c>
      <c r="H11" s="472">
        <v>6136.9722230487341</v>
      </c>
      <c r="I11" s="472">
        <v>526924.15802800003</v>
      </c>
      <c r="J11" s="473">
        <v>285102</v>
      </c>
      <c r="K11" s="474"/>
      <c r="L11" s="433"/>
      <c r="M11" s="433"/>
      <c r="O11" s="427"/>
      <c r="P11" s="429"/>
      <c r="Q11" s="429"/>
      <c r="R11" s="429"/>
      <c r="S11" s="429"/>
      <c r="T11" s="429"/>
      <c r="U11" s="429"/>
      <c r="V11" s="429"/>
      <c r="W11" s="429"/>
      <c r="X11" s="429"/>
    </row>
    <row r="12" spans="1:24" ht="13" customHeight="1">
      <c r="A12" s="471">
        <v>2011</v>
      </c>
      <c r="B12" s="472">
        <v>2027714.8242075949</v>
      </c>
      <c r="C12" s="475">
        <v>1123092.99819521</v>
      </c>
      <c r="D12" s="475">
        <v>1009650.950069338</v>
      </c>
      <c r="E12" s="475">
        <v>35258.869311209484</v>
      </c>
      <c r="F12" s="475">
        <v>120014.17539204628</v>
      </c>
      <c r="G12" s="475">
        <v>178692.45878343272</v>
      </c>
      <c r="H12" s="475">
        <v>6156.3225256962241</v>
      </c>
      <c r="I12" s="475">
        <v>564500</v>
      </c>
      <c r="J12" s="476">
        <v>317654.41124675993</v>
      </c>
      <c r="K12" s="477"/>
      <c r="L12" s="433"/>
      <c r="M12" s="433"/>
      <c r="O12" s="430"/>
      <c r="P12" s="429"/>
      <c r="Q12" s="429"/>
      <c r="R12" s="429"/>
      <c r="S12" s="429"/>
      <c r="T12" s="429"/>
      <c r="U12" s="429"/>
      <c r="V12" s="429"/>
      <c r="W12" s="429"/>
      <c r="X12" s="429"/>
    </row>
    <row r="13" spans="1:24" ht="13" customHeight="1">
      <c r="A13" s="471">
        <v>2012</v>
      </c>
      <c r="B13" s="472">
        <v>2157551.8674046039</v>
      </c>
      <c r="C13" s="475">
        <v>1226207.03066485</v>
      </c>
      <c r="D13" s="475">
        <v>1093406.4772027135</v>
      </c>
      <c r="E13" s="475">
        <v>35304.478977682033</v>
      </c>
      <c r="F13" s="475">
        <v>123848.45461685196</v>
      </c>
      <c r="G13" s="475">
        <v>183974.88015895666</v>
      </c>
      <c r="H13" s="475">
        <v>6317.0229862632832</v>
      </c>
      <c r="I13" s="475">
        <v>581900</v>
      </c>
      <c r="J13" s="476">
        <v>314023.90941851976</v>
      </c>
      <c r="K13" s="477"/>
      <c r="L13" s="433"/>
      <c r="M13" s="433"/>
      <c r="O13" s="430"/>
      <c r="P13" s="429"/>
      <c r="Q13" s="429"/>
      <c r="R13" s="429"/>
      <c r="S13" s="429"/>
      <c r="T13" s="429"/>
      <c r="U13" s="429"/>
      <c r="V13" s="429"/>
      <c r="W13" s="429"/>
      <c r="X13" s="429"/>
    </row>
    <row r="14" spans="1:24" ht="13" customHeight="1">
      <c r="A14" s="471">
        <v>2013</v>
      </c>
      <c r="B14" s="472">
        <v>2193624.5554579962</v>
      </c>
      <c r="C14" s="475">
        <v>1268686</v>
      </c>
      <c r="D14" s="475">
        <v>1175740</v>
      </c>
      <c r="E14" s="475">
        <v>34906.117336600008</v>
      </c>
      <c r="F14" s="475">
        <v>131047.32171390002</v>
      </c>
      <c r="G14" s="475">
        <v>190646.00258975639</v>
      </c>
      <c r="H14" s="475">
        <v>6439.1138177395642</v>
      </c>
      <c r="I14" s="475">
        <v>561900</v>
      </c>
      <c r="J14" s="476">
        <v>349790.78303424123</v>
      </c>
      <c r="K14" s="477"/>
      <c r="L14" s="433"/>
      <c r="M14" s="433"/>
      <c r="O14" s="430"/>
      <c r="P14" s="429"/>
      <c r="Q14" s="429"/>
      <c r="R14" s="429"/>
      <c r="S14" s="429"/>
      <c r="T14" s="429"/>
      <c r="U14" s="429"/>
      <c r="V14" s="429"/>
      <c r="W14" s="429"/>
      <c r="X14" s="429"/>
    </row>
    <row r="15" spans="1:24" ht="13" customHeight="1">
      <c r="A15" s="471">
        <v>2014</v>
      </c>
      <c r="B15" s="472">
        <v>2309410.0943866717</v>
      </c>
      <c r="C15" s="475">
        <v>1333428.5633828712</v>
      </c>
      <c r="D15" s="475">
        <v>1233132.3100014813</v>
      </c>
      <c r="E15" s="475">
        <v>34425.463337662499</v>
      </c>
      <c r="F15" s="475">
        <v>139617.8133747954</v>
      </c>
      <c r="G15" s="475">
        <v>196170.94946808886</v>
      </c>
      <c r="H15" s="475">
        <v>6167.3048232536103</v>
      </c>
      <c r="I15" s="475">
        <v>599600</v>
      </c>
      <c r="J15" s="476">
        <v>358629.93572390615</v>
      </c>
      <c r="K15" s="477"/>
      <c r="L15" s="433"/>
      <c r="M15" s="433"/>
      <c r="O15" s="430"/>
      <c r="P15" s="429"/>
      <c r="Q15" s="429"/>
      <c r="R15" s="429"/>
      <c r="S15" s="429"/>
      <c r="T15" s="429"/>
      <c r="U15" s="429"/>
      <c r="V15" s="429"/>
      <c r="W15" s="429"/>
      <c r="X15" s="429"/>
    </row>
    <row r="16" spans="1:24" ht="13" customHeight="1">
      <c r="A16" s="471">
        <v>2015</v>
      </c>
      <c r="B16" s="472">
        <v>2454418.2787173968</v>
      </c>
      <c r="C16" s="475">
        <v>1441252.493224316</v>
      </c>
      <c r="D16" s="475">
        <v>1329925.5141862824</v>
      </c>
      <c r="E16" s="475">
        <v>34654.5427616999</v>
      </c>
      <c r="F16" s="475">
        <v>146721.33244989417</v>
      </c>
      <c r="G16" s="475">
        <v>195675.22936906267</v>
      </c>
      <c r="H16" s="475">
        <v>5904.6809124236643</v>
      </c>
      <c r="I16" s="475">
        <v>630210</v>
      </c>
      <c r="J16" s="476">
        <v>386254.63577305677</v>
      </c>
      <c r="K16" s="477"/>
      <c r="L16" s="433"/>
      <c r="M16" s="433"/>
      <c r="O16" s="430"/>
      <c r="P16" s="429"/>
      <c r="Q16" s="429"/>
      <c r="R16" s="429"/>
      <c r="S16" s="429"/>
      <c r="T16" s="429"/>
      <c r="U16" s="429"/>
      <c r="V16" s="429"/>
      <c r="W16" s="429"/>
      <c r="X16" s="429"/>
    </row>
    <row r="17" spans="1:24" ht="13" customHeight="1">
      <c r="A17" s="471">
        <v>2016</v>
      </c>
      <c r="B17" s="472">
        <v>2621190.8509595809</v>
      </c>
      <c r="C17" s="475">
        <v>1540472.3207104208</v>
      </c>
      <c r="D17" s="475">
        <v>1405514.2107775211</v>
      </c>
      <c r="E17" s="475">
        <v>33971.575445943447</v>
      </c>
      <c r="F17" s="475">
        <v>158243.69002693496</v>
      </c>
      <c r="G17" s="475">
        <v>197306.23096274456</v>
      </c>
      <c r="H17" s="475">
        <v>5827.0338135371439</v>
      </c>
      <c r="I17" s="475">
        <v>685370</v>
      </c>
      <c r="J17" s="476">
        <v>400979.60333937348</v>
      </c>
      <c r="K17" s="477"/>
      <c r="L17" s="433"/>
      <c r="M17" s="433"/>
      <c r="O17" s="430"/>
      <c r="P17" s="429"/>
      <c r="Q17" s="429"/>
      <c r="R17" s="429"/>
      <c r="S17" s="429"/>
      <c r="T17" s="429"/>
      <c r="U17" s="429"/>
      <c r="V17" s="429"/>
      <c r="W17" s="429"/>
      <c r="X17" s="429"/>
    </row>
    <row r="18" spans="1:24" ht="13" customHeight="1">
      <c r="A18" s="466" t="s">
        <v>195</v>
      </c>
      <c r="B18" s="472">
        <v>2688517.3161270441</v>
      </c>
      <c r="C18" s="475">
        <v>1619815.7013348064</v>
      </c>
      <c r="D18" s="475">
        <v>1491400.1838947975</v>
      </c>
      <c r="E18" s="475">
        <v>33363.290197896473</v>
      </c>
      <c r="F18" s="475">
        <v>167287.00850277944</v>
      </c>
      <c r="G18" s="475">
        <v>192208.19418414449</v>
      </c>
      <c r="H18" s="475">
        <v>5393.1219074172659</v>
      </c>
      <c r="I18" s="475">
        <v>670450</v>
      </c>
      <c r="J18" s="476">
        <v>415335.31218184938</v>
      </c>
      <c r="K18" s="477"/>
      <c r="L18" s="433"/>
      <c r="M18" s="433"/>
      <c r="O18" s="430"/>
      <c r="P18" s="429"/>
      <c r="Q18" s="429"/>
      <c r="R18" s="429"/>
      <c r="S18" s="429"/>
      <c r="T18" s="429"/>
      <c r="U18" s="429"/>
      <c r="V18" s="429"/>
      <c r="W18" s="429"/>
      <c r="X18" s="429"/>
    </row>
    <row r="19" spans="1:24" ht="13" customHeight="1">
      <c r="A19" s="466" t="s">
        <v>197</v>
      </c>
      <c r="B19" s="472">
        <f>C19+E19+F19+G19+H19+I19</f>
        <v>2797456.871897174</v>
      </c>
      <c r="C19" s="475">
        <v>1746762.1982206854</v>
      </c>
      <c r="D19" s="475">
        <v>1617345.1308473956</v>
      </c>
      <c r="E19" s="475">
        <v>33685.994879928345</v>
      </c>
      <c r="F19" s="475">
        <v>173241.68169374348</v>
      </c>
      <c r="G19" s="475">
        <v>194981.55462011011</v>
      </c>
      <c r="H19" s="475">
        <v>5015.4424827066432</v>
      </c>
      <c r="I19" s="475">
        <v>643770</v>
      </c>
      <c r="J19" s="476">
        <v>452234.36143020255</v>
      </c>
      <c r="K19" s="694"/>
      <c r="L19" s="694"/>
      <c r="M19" s="694"/>
      <c r="N19" s="694"/>
      <c r="O19" s="694"/>
      <c r="P19" s="694"/>
      <c r="Q19" s="694"/>
      <c r="R19" s="694"/>
      <c r="S19" s="695"/>
      <c r="T19" s="696"/>
      <c r="U19" s="428"/>
      <c r="V19" s="428"/>
      <c r="W19" s="429"/>
      <c r="X19" s="429"/>
    </row>
    <row r="20" spans="1:24" ht="13" customHeight="1">
      <c r="A20" s="466" t="s">
        <v>352</v>
      </c>
      <c r="B20" s="472">
        <f>C20+E20+F20+G20+H20+I20</f>
        <v>2868866.2681953376</v>
      </c>
      <c r="C20" s="475">
        <v>1820389.1666425371</v>
      </c>
      <c r="D20" s="475">
        <v>1686560.1911879582</v>
      </c>
      <c r="E20" s="475">
        <v>33795.157008904876</v>
      </c>
      <c r="F20" s="475">
        <v>182104.93524709987</v>
      </c>
      <c r="G20" s="475">
        <v>197264.75747947913</v>
      </c>
      <c r="H20" s="475">
        <v>5102.2518173164126</v>
      </c>
      <c r="I20" s="475">
        <v>630210</v>
      </c>
      <c r="J20" s="476">
        <v>488234.44651468046</v>
      </c>
      <c r="K20" s="694"/>
      <c r="L20" s="694"/>
      <c r="M20" s="694"/>
      <c r="N20" s="694"/>
      <c r="O20" s="694"/>
      <c r="P20" s="694"/>
      <c r="Q20" s="694"/>
      <c r="R20" s="694"/>
      <c r="S20" s="695"/>
      <c r="T20" s="696"/>
      <c r="U20" s="428"/>
      <c r="V20" s="428"/>
      <c r="W20" s="429"/>
      <c r="X20" s="429"/>
    </row>
    <row r="21" spans="1:24" ht="13" customHeight="1">
      <c r="A21" s="466" t="s">
        <v>359</v>
      </c>
      <c r="B21" s="472">
        <f>C21+E21+F21+G21+H21+I21</f>
        <v>2807820.5284728515</v>
      </c>
      <c r="C21" s="475">
        <v>1786770.6751935252</v>
      </c>
      <c r="D21" s="475">
        <v>1660443.9156862719</v>
      </c>
      <c r="E21" s="475">
        <v>32325.197892191849</v>
      </c>
      <c r="F21" s="475">
        <v>185745.10148125255</v>
      </c>
      <c r="G21" s="475">
        <v>188822.20027025035</v>
      </c>
      <c r="H21" s="475">
        <v>4957.3536356317209</v>
      </c>
      <c r="I21" s="475">
        <v>609200</v>
      </c>
      <c r="J21" s="476">
        <v>497525.38752156554</v>
      </c>
      <c r="K21" s="694"/>
      <c r="L21" s="694"/>
      <c r="M21" s="694"/>
      <c r="N21" s="694"/>
      <c r="O21" s="694"/>
      <c r="P21" s="694"/>
      <c r="Q21" s="694"/>
      <c r="R21" s="694"/>
      <c r="S21" s="695"/>
      <c r="T21" s="696"/>
      <c r="U21" s="428"/>
      <c r="V21" s="428"/>
      <c r="W21" s="429"/>
      <c r="X21" s="429"/>
    </row>
    <row r="22" spans="1:24" ht="13" customHeight="1" thickBot="1">
      <c r="A22" s="693" t="s">
        <v>467</v>
      </c>
      <c r="B22" s="478">
        <f>C22+E22+F22+G22+H22+I22</f>
        <v>2885203.3423351562</v>
      </c>
      <c r="C22" s="479">
        <v>1842269.2373322966</v>
      </c>
      <c r="D22" s="479">
        <v>1705918.9005470118</v>
      </c>
      <c r="E22" s="479">
        <v>33179.489976728604</v>
      </c>
      <c r="F22" s="479">
        <v>191989.6743997962</v>
      </c>
      <c r="G22" s="479">
        <v>192816.93743699032</v>
      </c>
      <c r="H22" s="479">
        <v>4948.0031893445357</v>
      </c>
      <c r="I22" s="479">
        <v>620000</v>
      </c>
      <c r="J22" s="480">
        <v>504112.03933299601</v>
      </c>
      <c r="K22" s="694"/>
      <c r="L22" s="694"/>
      <c r="M22" s="694"/>
      <c r="N22" s="694"/>
      <c r="O22" s="694"/>
      <c r="P22" s="694"/>
      <c r="Q22" s="694"/>
      <c r="R22" s="694"/>
      <c r="S22" s="697"/>
      <c r="T22" s="696"/>
      <c r="U22" s="428"/>
      <c r="V22" s="428"/>
      <c r="W22" s="429"/>
      <c r="X22" s="429"/>
    </row>
    <row r="23" spans="1:24" ht="9" customHeight="1">
      <c r="A23" s="1066" t="s">
        <v>548</v>
      </c>
      <c r="B23" s="1067"/>
      <c r="C23" s="1068"/>
      <c r="D23" s="1069" t="s">
        <v>549</v>
      </c>
      <c r="E23" s="1068"/>
      <c r="F23" s="1069"/>
      <c r="G23" s="1067"/>
      <c r="H23" s="1069"/>
      <c r="I23" s="1069"/>
      <c r="J23" s="1070"/>
      <c r="K23" s="433"/>
      <c r="L23" s="433"/>
      <c r="M23" s="433"/>
      <c r="O23" s="430"/>
    </row>
    <row r="24" spans="1:24" ht="9" customHeight="1">
      <c r="A24" s="999" t="s">
        <v>538</v>
      </c>
      <c r="B24" s="1067"/>
      <c r="C24" s="1071"/>
      <c r="D24" s="1068"/>
      <c r="E24" s="1068"/>
      <c r="F24" s="1072"/>
      <c r="G24" s="1068"/>
      <c r="H24" s="1072"/>
      <c r="I24" s="1069"/>
      <c r="J24" s="1070"/>
      <c r="K24" s="433"/>
      <c r="L24" s="433"/>
      <c r="M24" s="433"/>
      <c r="O24" s="430"/>
    </row>
    <row r="25" spans="1:24" ht="9" customHeight="1">
      <c r="A25" s="1073" t="s">
        <v>367</v>
      </c>
      <c r="B25" s="1067"/>
      <c r="C25" s="1068"/>
      <c r="D25" s="1068"/>
      <c r="E25" s="1068"/>
      <c r="F25" s="1068"/>
      <c r="G25" s="1068"/>
      <c r="H25" s="1074"/>
      <c r="I25" s="1074"/>
      <c r="J25" s="1074"/>
      <c r="K25" s="428"/>
      <c r="L25" s="433"/>
      <c r="M25" s="433"/>
    </row>
    <row r="26" spans="1:24" ht="9" customHeight="1">
      <c r="A26" s="1001" t="s">
        <v>366</v>
      </c>
      <c r="B26" s="1067"/>
      <c r="C26" s="1067"/>
      <c r="D26" s="1075"/>
      <c r="E26" s="1068"/>
      <c r="F26" s="1068"/>
      <c r="G26" s="1068"/>
      <c r="H26" s="1074"/>
      <c r="I26" s="1074"/>
      <c r="J26" s="1074"/>
      <c r="K26" s="429"/>
    </row>
    <row r="27" spans="1:24" ht="13" customHeight="1">
      <c r="B27" s="431"/>
      <c r="E27" s="429"/>
      <c r="F27" s="429"/>
      <c r="G27" s="429"/>
      <c r="H27" s="429"/>
      <c r="I27" s="429"/>
      <c r="J27" s="429"/>
      <c r="K27" s="429"/>
      <c r="L27" s="429"/>
    </row>
    <row r="28" spans="1:24" ht="13" customHeight="1">
      <c r="A28" s="450" t="s">
        <v>469</v>
      </c>
      <c r="B28" s="450"/>
      <c r="C28" s="450"/>
      <c r="D28" s="451"/>
      <c r="E28" s="451"/>
      <c r="F28" s="451"/>
      <c r="G28" s="451"/>
      <c r="H28" s="451"/>
      <c r="I28" s="451"/>
      <c r="J28" s="451"/>
      <c r="K28" s="451"/>
      <c r="L28" s="424"/>
      <c r="M28" s="424"/>
    </row>
    <row r="29" spans="1:24" ht="13" customHeight="1">
      <c r="A29" s="453" t="s">
        <v>593</v>
      </c>
      <c r="B29" s="454"/>
      <c r="C29" s="454"/>
      <c r="D29" s="452"/>
      <c r="E29" s="452"/>
      <c r="F29" s="452"/>
      <c r="G29" s="452"/>
      <c r="H29" s="452"/>
      <c r="I29" s="452"/>
      <c r="J29" s="452"/>
      <c r="K29" s="452"/>
      <c r="L29" s="425"/>
      <c r="M29" s="425"/>
    </row>
    <row r="30" spans="1:24" ht="4" customHeight="1" thickBot="1">
      <c r="A30" s="426"/>
      <c r="B30" s="426"/>
      <c r="C30" s="426"/>
      <c r="D30" s="426"/>
      <c r="E30" s="426"/>
      <c r="F30" s="426"/>
      <c r="G30" s="426"/>
      <c r="H30" s="426"/>
      <c r="I30" s="426"/>
      <c r="J30" s="426"/>
      <c r="K30" s="426"/>
      <c r="L30" s="433"/>
      <c r="M30" s="433"/>
      <c r="N30" s="433"/>
    </row>
    <row r="31" spans="1:24" ht="14" customHeight="1">
      <c r="A31" s="1196" t="s">
        <v>111</v>
      </c>
      <c r="B31" s="893" t="s">
        <v>125</v>
      </c>
      <c r="C31" s="893" t="s">
        <v>187</v>
      </c>
      <c r="D31" s="1195" t="s">
        <v>114</v>
      </c>
      <c r="E31" s="1195"/>
      <c r="F31" s="1195"/>
      <c r="G31" s="1195"/>
      <c r="H31" s="1195"/>
      <c r="I31" s="1195"/>
      <c r="J31" s="1199" t="s">
        <v>282</v>
      </c>
      <c r="K31" s="1196" t="s">
        <v>16</v>
      </c>
      <c r="L31" s="420"/>
      <c r="M31" s="433"/>
      <c r="N31" s="433"/>
    </row>
    <row r="32" spans="1:24" ht="14" customHeight="1">
      <c r="A32" s="1197"/>
      <c r="B32" s="897" t="s">
        <v>133</v>
      </c>
      <c r="C32" s="894" t="s">
        <v>188</v>
      </c>
      <c r="D32" s="895" t="s">
        <v>283</v>
      </c>
      <c r="E32" s="895" t="s">
        <v>284</v>
      </c>
      <c r="F32" s="895" t="s">
        <v>285</v>
      </c>
      <c r="G32" s="895" t="s">
        <v>286</v>
      </c>
      <c r="H32" s="895" t="s">
        <v>287</v>
      </c>
      <c r="I32" s="895" t="s">
        <v>8</v>
      </c>
      <c r="J32" s="1200"/>
      <c r="K32" s="1197"/>
      <c r="L32" s="420"/>
      <c r="M32" s="433"/>
      <c r="N32" s="433"/>
    </row>
    <row r="33" spans="1:14" ht="4" customHeight="1">
      <c r="L33" s="433"/>
      <c r="M33" s="433"/>
      <c r="N33" s="433"/>
    </row>
    <row r="34" spans="1:14" ht="13" customHeight="1">
      <c r="A34" s="466">
        <v>2007</v>
      </c>
      <c r="B34" s="520">
        <v>28481.901000000002</v>
      </c>
      <c r="C34" s="522">
        <v>53.9894770200167</v>
      </c>
      <c r="D34" s="522">
        <v>27.346377963921487</v>
      </c>
      <c r="E34" s="522">
        <v>24.747187133802715</v>
      </c>
      <c r="F34" s="522">
        <v>1.1879554393781042</v>
      </c>
      <c r="G34" s="522">
        <v>4.0497463555071924</v>
      </c>
      <c r="H34" s="522">
        <v>5.834612198446961</v>
      </c>
      <c r="I34" s="522">
        <v>0.2347300712088464</v>
      </c>
      <c r="J34" s="522">
        <v>15.336054991554109</v>
      </c>
      <c r="K34" s="522">
        <v>9.0450815076495168</v>
      </c>
      <c r="L34" s="422"/>
      <c r="M34" s="433"/>
      <c r="N34" s="433"/>
    </row>
    <row r="35" spans="1:14" ht="13" customHeight="1">
      <c r="A35" s="466">
        <v>2008</v>
      </c>
      <c r="B35" s="520">
        <v>28807.034</v>
      </c>
      <c r="C35" s="522">
        <v>56.818683808857088</v>
      </c>
      <c r="D35" s="522">
        <v>30.75878114413786</v>
      </c>
      <c r="E35" s="522">
        <v>28.322603271076709</v>
      </c>
      <c r="F35" s="522">
        <v>1.1586898178965594</v>
      </c>
      <c r="G35" s="522">
        <v>4.0302567559541185</v>
      </c>
      <c r="H35" s="522">
        <v>5.7584247589214126</v>
      </c>
      <c r="I35" s="522">
        <v>0.22380658506761461</v>
      </c>
      <c r="J35" s="522">
        <v>14.888724746879531</v>
      </c>
      <c r="K35" s="522">
        <v>9.2526360054978234</v>
      </c>
      <c r="L35" s="422"/>
      <c r="M35" s="433"/>
      <c r="N35" s="433"/>
    </row>
    <row r="36" spans="1:14" ht="13" customHeight="1">
      <c r="A36" s="466">
        <v>2009</v>
      </c>
      <c r="B36" s="520">
        <v>29132.012999999999</v>
      </c>
      <c r="C36" s="522">
        <v>60.827652311648521</v>
      </c>
      <c r="D36" s="522">
        <v>33.42004479785669</v>
      </c>
      <c r="E36" s="522">
        <v>30.355531536566083</v>
      </c>
      <c r="F36" s="522">
        <v>1.1486825914578995</v>
      </c>
      <c r="G36" s="522">
        <v>3.9806183102668737</v>
      </c>
      <c r="H36" s="522">
        <v>5.6689461407136879</v>
      </c>
      <c r="I36" s="522">
        <v>0.21159214686442576</v>
      </c>
      <c r="J36" s="522">
        <v>16.39776832448894</v>
      </c>
      <c r="K36" s="522">
        <v>9.2237704273988896</v>
      </c>
      <c r="L36" s="422"/>
      <c r="M36" s="433"/>
      <c r="N36" s="433"/>
    </row>
    <row r="37" spans="1:14" ht="13" customHeight="1">
      <c r="A37" s="466">
        <v>2010</v>
      </c>
      <c r="B37" s="520">
        <v>29461.933000000001</v>
      </c>
      <c r="C37" s="522">
        <v>64.113517986360932</v>
      </c>
      <c r="D37" s="522">
        <v>35.011054814188114</v>
      </c>
      <c r="E37" s="522">
        <v>32.287248669678206</v>
      </c>
      <c r="F37" s="522">
        <v>1.142865822609247</v>
      </c>
      <c r="G37" s="522">
        <v>4.0298502368149887</v>
      </c>
      <c r="H37" s="522">
        <v>5.8365306815304177</v>
      </c>
      <c r="I37" s="522">
        <v>0.20830175070484119</v>
      </c>
      <c r="J37" s="522">
        <v>17.884914680513326</v>
      </c>
      <c r="K37" s="522">
        <v>9.6769617933758791</v>
      </c>
      <c r="L37" s="422"/>
      <c r="M37" s="433"/>
      <c r="N37" s="433"/>
    </row>
    <row r="38" spans="1:14" ht="13" customHeight="1">
      <c r="A38" s="466">
        <v>2011</v>
      </c>
      <c r="B38" s="520">
        <v>29797.694</v>
      </c>
      <c r="C38" s="522">
        <v>68.049387452854404</v>
      </c>
      <c r="D38" s="522">
        <v>37.690601098031614</v>
      </c>
      <c r="E38" s="522">
        <v>33.883526358426863</v>
      </c>
      <c r="F38" s="522">
        <v>1.1832750987780962</v>
      </c>
      <c r="G38" s="522">
        <v>4.0276329903933599</v>
      </c>
      <c r="H38" s="522">
        <v>5.9968552862994278</v>
      </c>
      <c r="I38" s="522">
        <v>0.20660399176178615</v>
      </c>
      <c r="J38" s="522">
        <v>18.944418987590115</v>
      </c>
      <c r="K38" s="522">
        <v>10.660368928104301</v>
      </c>
      <c r="L38" s="422"/>
      <c r="M38" s="433"/>
      <c r="N38" s="433"/>
    </row>
    <row r="39" spans="1:14" ht="13" customHeight="1">
      <c r="A39" s="466">
        <v>2012</v>
      </c>
      <c r="B39" s="520">
        <v>30135.875</v>
      </c>
      <c r="C39" s="522">
        <v>71.594133815746318</v>
      </c>
      <c r="D39" s="522">
        <v>40.689279161957302</v>
      </c>
      <c r="E39" s="522">
        <v>36.282552844498909</v>
      </c>
      <c r="F39" s="522">
        <v>1.1715100018725866</v>
      </c>
      <c r="G39" s="522">
        <v>4.1096684472195335</v>
      </c>
      <c r="H39" s="522">
        <v>6.1048461396576892</v>
      </c>
      <c r="I39" s="522">
        <v>0.20961803784569996</v>
      </c>
      <c r="J39" s="522">
        <v>19.309212027193503</v>
      </c>
      <c r="K39" s="522">
        <v>10.420268514470536</v>
      </c>
      <c r="L39" s="422"/>
      <c r="M39" s="433"/>
      <c r="N39" s="433"/>
    </row>
    <row r="40" spans="1:14" ht="13" customHeight="1">
      <c r="A40" s="466">
        <v>2013</v>
      </c>
      <c r="B40" s="520">
        <v>30475.144</v>
      </c>
      <c r="C40" s="522">
        <v>71.980777365908295</v>
      </c>
      <c r="D40" s="522">
        <v>41.630188851609695</v>
      </c>
      <c r="E40" s="522">
        <v>38.580293500828084</v>
      </c>
      <c r="F40" s="522">
        <v>1.145396305152816</v>
      </c>
      <c r="G40" s="522">
        <v>4.3001378997224764</v>
      </c>
      <c r="H40" s="522">
        <v>6.2557867680545298</v>
      </c>
      <c r="I40" s="522">
        <v>0.21129067733821255</v>
      </c>
      <c r="J40" s="522">
        <v>18.437976864030567</v>
      </c>
      <c r="K40" s="522">
        <v>11.477904190846193</v>
      </c>
      <c r="L40" s="422"/>
      <c r="M40" s="433"/>
      <c r="N40" s="433"/>
    </row>
    <row r="41" spans="1:14" ht="13" customHeight="1">
      <c r="A41" s="466">
        <v>2014</v>
      </c>
      <c r="B41" s="520">
        <v>30814.174999999999</v>
      </c>
      <c r="C41" s="522">
        <v>74.946354863846651</v>
      </c>
      <c r="D41" s="522">
        <v>43.273219658902804</v>
      </c>
      <c r="E41" s="522">
        <v>40.018345777600125</v>
      </c>
      <c r="F41" s="522">
        <v>1.1171956847023325</v>
      </c>
      <c r="G41" s="522">
        <v>4.5309606171443955</v>
      </c>
      <c r="H41" s="522">
        <v>6.3662567460621249</v>
      </c>
      <c r="I41" s="522">
        <v>0.20014505737225191</v>
      </c>
      <c r="J41" s="522">
        <v>19.458577099662737</v>
      </c>
      <c r="K41" s="522">
        <v>11.63847273937745</v>
      </c>
      <c r="L41" s="422"/>
      <c r="M41" s="433"/>
      <c r="N41" s="433"/>
    </row>
    <row r="42" spans="1:14" ht="13" customHeight="1">
      <c r="A42" s="466">
        <v>2015</v>
      </c>
      <c r="B42" s="520">
        <v>31151.643</v>
      </c>
      <c r="C42" s="522">
        <v>78.789368468218413</v>
      </c>
      <c r="D42" s="522">
        <v>46.265697550023802</v>
      </c>
      <c r="E42" s="522">
        <v>42.691986236048045</v>
      </c>
      <c r="F42" s="522">
        <v>1.1124467098476924</v>
      </c>
      <c r="G42" s="522">
        <v>4.709906711819154</v>
      </c>
      <c r="H42" s="522">
        <v>6.2813774981005874</v>
      </c>
      <c r="I42" s="522">
        <v>0.18954637199789637</v>
      </c>
      <c r="J42" s="522">
        <v>20.230393626429269</v>
      </c>
      <c r="K42" s="522">
        <v>12.39917380194222</v>
      </c>
      <c r="L42" s="422"/>
      <c r="M42" s="433"/>
      <c r="N42" s="433"/>
    </row>
    <row r="43" spans="1:14" ht="13" customHeight="1">
      <c r="A43" s="466">
        <v>2016</v>
      </c>
      <c r="B43" s="520">
        <v>31488.625</v>
      </c>
      <c r="C43" s="522">
        <v>83.24246774699057</v>
      </c>
      <c r="D43" s="522">
        <v>48.921549312185618</v>
      </c>
      <c r="E43" s="522">
        <v>44.635617172154106</v>
      </c>
      <c r="F43" s="522">
        <v>1.0788522981217328</v>
      </c>
      <c r="G43" s="522">
        <v>5.0254239436283727</v>
      </c>
      <c r="H43" s="522">
        <v>6.2659525769303857</v>
      </c>
      <c r="I43" s="522">
        <v>0.18505202477202939</v>
      </c>
      <c r="J43" s="522">
        <v>21.765637591352434</v>
      </c>
      <c r="K43" s="522">
        <v>12.734109645606104</v>
      </c>
      <c r="L43" s="422"/>
      <c r="M43" s="433"/>
      <c r="N43" s="433"/>
    </row>
    <row r="44" spans="1:14" ht="13" customHeight="1">
      <c r="A44" s="466" t="s">
        <v>195</v>
      </c>
      <c r="B44" s="520">
        <v>31826.018</v>
      </c>
      <c r="C44" s="522">
        <v>84.475453892065417</v>
      </c>
      <c r="D44" s="522">
        <v>50.895958813785825</v>
      </c>
      <c r="E44" s="522">
        <v>46.861036272109111</v>
      </c>
      <c r="F44" s="522">
        <v>1.0483023731682823</v>
      </c>
      <c r="G44" s="522">
        <v>5.2562971749333967</v>
      </c>
      <c r="H44" s="522">
        <v>6.0393415910260746</v>
      </c>
      <c r="I44" s="522">
        <v>0.16945638337216004</v>
      </c>
      <c r="J44" s="522">
        <v>21.066097555779677</v>
      </c>
      <c r="K44" s="522">
        <v>13.050181527008794</v>
      </c>
      <c r="L44" s="422"/>
      <c r="M44" s="433"/>
      <c r="N44" s="433"/>
    </row>
    <row r="45" spans="1:14" ht="13" customHeight="1">
      <c r="A45" s="466" t="s">
        <v>197</v>
      </c>
      <c r="B45" s="520">
        <v>32162.184000000001</v>
      </c>
      <c r="C45" s="522">
        <v>86.97969242067559</v>
      </c>
      <c r="D45" s="522">
        <v>54.311056681371056</v>
      </c>
      <c r="E45" s="522">
        <v>50.287167402791908</v>
      </c>
      <c r="F45" s="522">
        <v>1.0473789615757545</v>
      </c>
      <c r="G45" s="522">
        <v>5.3865024120794613</v>
      </c>
      <c r="H45" s="522">
        <v>6.0624475819213677</v>
      </c>
      <c r="I45" s="522">
        <v>0.1559422234107809</v>
      </c>
      <c r="J45" s="522">
        <v>20.016364560317172</v>
      </c>
      <c r="K45" s="522">
        <v>14.061058833262148</v>
      </c>
      <c r="L45" s="422"/>
      <c r="M45" s="433"/>
      <c r="N45" s="433"/>
    </row>
    <row r="46" spans="1:14" ht="13" customHeight="1">
      <c r="A46" s="466" t="s">
        <v>352</v>
      </c>
      <c r="B46" s="520">
        <v>32495.51</v>
      </c>
      <c r="C46" s="522">
        <v>88.285005165185524</v>
      </c>
      <c r="D46" s="522">
        <v>56.019713697139608</v>
      </c>
      <c r="E46" s="522">
        <v>51.901330097233689</v>
      </c>
      <c r="F46" s="522">
        <v>1.0399946641522129</v>
      </c>
      <c r="G46" s="522">
        <v>5.6040029914009626</v>
      </c>
      <c r="H46" s="522">
        <v>6.070523511693743</v>
      </c>
      <c r="I46" s="522">
        <v>0.1570140557054317</v>
      </c>
      <c r="J46" s="522">
        <v>19.393756245093552</v>
      </c>
      <c r="K46" s="522">
        <v>15.024674070807951</v>
      </c>
      <c r="L46" s="422"/>
      <c r="M46" s="433"/>
      <c r="N46" s="433"/>
    </row>
    <row r="47" spans="1:14" ht="13" customHeight="1">
      <c r="A47" s="466" t="s">
        <v>359</v>
      </c>
      <c r="B47" s="520">
        <v>32824.358</v>
      </c>
      <c r="C47" s="522">
        <v>85.540759958590854</v>
      </c>
      <c r="D47" s="522">
        <v>54.434291607273025</v>
      </c>
      <c r="E47" s="522">
        <v>50.585724043293453</v>
      </c>
      <c r="F47" s="522">
        <v>0.9847929970844167</v>
      </c>
      <c r="G47" s="522">
        <v>5.6587580930372665</v>
      </c>
      <c r="H47" s="522">
        <v>5.7525024638791216</v>
      </c>
      <c r="I47" s="522">
        <v>0.15102667463082509</v>
      </c>
      <c r="J47" s="522">
        <v>18.559388122686208</v>
      </c>
      <c r="K47" s="522">
        <v>15.157200866550552</v>
      </c>
      <c r="L47" s="422"/>
      <c r="M47" s="433"/>
      <c r="N47" s="433"/>
    </row>
    <row r="48" spans="1:14" ht="13" customHeight="1" thickBot="1">
      <c r="A48" s="710" t="s">
        <v>467</v>
      </c>
      <c r="B48" s="521">
        <v>33149.016000000003</v>
      </c>
      <c r="C48" s="523">
        <v>87.037375176842531</v>
      </c>
      <c r="D48" s="523">
        <v>55.575382307948338</v>
      </c>
      <c r="E48" s="523">
        <v>51.462127881775181</v>
      </c>
      <c r="F48" s="523">
        <v>1.0009193026039929</v>
      </c>
      <c r="G48" s="523">
        <v>5.7917156394565739</v>
      </c>
      <c r="H48" s="523">
        <v>5.8166715246386289</v>
      </c>
      <c r="I48" s="523">
        <v>0.14926546203798433</v>
      </c>
      <c r="J48" s="523">
        <v>18.703420940157017</v>
      </c>
      <c r="K48" s="523">
        <v>15.207451084912927</v>
      </c>
      <c r="L48" s="422"/>
      <c r="M48" s="433"/>
      <c r="N48" s="433"/>
    </row>
    <row r="49" spans="1:14" ht="9" customHeight="1">
      <c r="A49" s="1066" t="s">
        <v>550</v>
      </c>
      <c r="B49" s="1066"/>
      <c r="C49" s="1070"/>
      <c r="D49" s="1069" t="s">
        <v>551</v>
      </c>
      <c r="E49" s="1069"/>
      <c r="F49" s="1069"/>
      <c r="G49" s="1069"/>
      <c r="H49" s="456"/>
      <c r="I49" s="456"/>
      <c r="J49" s="456"/>
      <c r="K49" s="455"/>
      <c r="L49" s="433"/>
      <c r="M49" s="433"/>
      <c r="N49" s="433"/>
    </row>
    <row r="50" spans="1:14" ht="9" customHeight="1">
      <c r="A50" s="999" t="s">
        <v>538</v>
      </c>
      <c r="B50" s="1076"/>
      <c r="C50" s="1077"/>
      <c r="D50" s="1077"/>
      <c r="E50" s="1077"/>
      <c r="F50" s="1077"/>
      <c r="G50" s="1077"/>
      <c r="H50" s="705"/>
      <c r="I50" s="705"/>
      <c r="J50" s="705"/>
      <c r="K50" s="705"/>
      <c r="L50" s="433"/>
      <c r="M50" s="433"/>
      <c r="N50" s="433"/>
    </row>
    <row r="51" spans="1:14" ht="9" customHeight="1">
      <c r="A51" s="1078" t="s">
        <v>367</v>
      </c>
      <c r="B51" s="1079"/>
      <c r="C51" s="1079"/>
      <c r="D51" s="1080"/>
      <c r="E51" s="1080"/>
      <c r="F51" s="1079"/>
      <c r="G51" s="1079"/>
      <c r="H51" s="457"/>
      <c r="I51" s="457"/>
      <c r="J51" s="457"/>
      <c r="K51" s="455"/>
      <c r="L51" s="433"/>
      <c r="M51" s="433"/>
      <c r="N51" s="433"/>
    </row>
    <row r="52" spans="1:14" ht="9" customHeight="1">
      <c r="A52" s="1001" t="s">
        <v>366</v>
      </c>
      <c r="B52" s="1079"/>
      <c r="C52" s="1079"/>
      <c r="D52" s="1079"/>
      <c r="E52" s="1079"/>
      <c r="F52" s="1079"/>
      <c r="G52" s="1079"/>
      <c r="H52" s="457"/>
      <c r="I52" s="457"/>
      <c r="J52" s="457"/>
      <c r="K52" s="458"/>
      <c r="L52" s="449"/>
      <c r="M52" s="433"/>
      <c r="N52" s="433"/>
    </row>
    <row r="53" spans="1:14" ht="13" customHeight="1">
      <c r="A53" s="1081"/>
      <c r="B53" s="1079"/>
      <c r="C53" s="1079"/>
      <c r="D53" s="1079"/>
      <c r="E53" s="1079"/>
      <c r="F53" s="1079"/>
      <c r="G53" s="1079"/>
      <c r="H53" s="434"/>
      <c r="I53" s="434"/>
      <c r="J53" s="434"/>
      <c r="K53" s="436"/>
      <c r="L53" s="449"/>
      <c r="M53" s="438"/>
      <c r="N53" s="433"/>
    </row>
    <row r="54" spans="1:14" ht="13" customHeight="1">
      <c r="A54" s="1081"/>
      <c r="B54" s="1082"/>
      <c r="C54" s="1082"/>
      <c r="D54" s="1082"/>
      <c r="E54" s="1082"/>
      <c r="F54" s="1082"/>
      <c r="G54" s="1082"/>
      <c r="H54" s="439"/>
      <c r="I54" s="439"/>
      <c r="J54" s="439"/>
      <c r="K54" s="436"/>
      <c r="L54" s="449"/>
      <c r="M54" s="422"/>
      <c r="N54" s="433"/>
    </row>
    <row r="55" spans="1:14" ht="13" customHeight="1">
      <c r="A55" s="1083"/>
      <c r="B55" s="1082"/>
      <c r="C55" s="1082"/>
      <c r="D55" s="1082"/>
      <c r="E55" s="1082"/>
      <c r="F55" s="1082"/>
      <c r="G55" s="1082"/>
      <c r="H55" s="439"/>
      <c r="I55" s="439"/>
      <c r="J55" s="439"/>
      <c r="K55" s="436"/>
      <c r="L55" s="449"/>
      <c r="M55" s="438"/>
      <c r="N55" s="433"/>
    </row>
    <row r="56" spans="1:14" ht="13" customHeight="1">
      <c r="A56" s="432"/>
      <c r="B56" s="439"/>
      <c r="C56" s="439"/>
      <c r="D56" s="439"/>
      <c r="E56" s="439"/>
      <c r="F56" s="439"/>
      <c r="G56" s="439"/>
      <c r="H56" s="439"/>
      <c r="I56" s="439"/>
      <c r="J56" s="439"/>
      <c r="K56" s="436"/>
      <c r="L56" s="436"/>
      <c r="M56" s="441"/>
    </row>
    <row r="57" spans="1:14" ht="13" customHeight="1">
      <c r="A57" s="432"/>
      <c r="B57" s="439"/>
      <c r="C57" s="439"/>
      <c r="D57" s="439"/>
      <c r="E57" s="439"/>
      <c r="F57" s="439"/>
      <c r="G57" s="439"/>
      <c r="H57" s="439"/>
      <c r="I57" s="439"/>
      <c r="J57" s="439"/>
      <c r="K57" s="436"/>
      <c r="L57" s="436"/>
      <c r="M57" s="441"/>
    </row>
    <row r="58" spans="1:14" ht="13" customHeight="1">
      <c r="A58" s="435"/>
      <c r="B58" s="439"/>
      <c r="C58" s="439"/>
      <c r="D58" s="439"/>
      <c r="E58" s="439"/>
      <c r="F58" s="439"/>
      <c r="G58" s="439"/>
      <c r="H58" s="439"/>
      <c r="I58" s="439"/>
      <c r="J58" s="439"/>
      <c r="K58" s="436"/>
      <c r="L58" s="436"/>
      <c r="M58" s="441"/>
    </row>
    <row r="59" spans="1:14" ht="13" customHeight="1">
      <c r="A59" s="442"/>
      <c r="B59" s="439"/>
      <c r="C59" s="439"/>
      <c r="D59" s="439"/>
      <c r="E59" s="439"/>
      <c r="F59" s="439"/>
      <c r="G59" s="439"/>
      <c r="H59" s="439"/>
      <c r="I59" s="439"/>
      <c r="J59" s="439"/>
    </row>
    <row r="60" spans="1:14" ht="13" customHeight="1">
      <c r="A60" s="440"/>
      <c r="B60" s="439"/>
      <c r="C60" s="439"/>
      <c r="D60" s="439"/>
      <c r="E60" s="439"/>
      <c r="F60" s="439"/>
      <c r="G60" s="439"/>
      <c r="H60" s="439"/>
      <c r="I60" s="439"/>
      <c r="J60" s="439"/>
    </row>
    <row r="61" spans="1:14" ht="13" customHeight="1">
      <c r="A61" s="440"/>
      <c r="B61" s="439"/>
      <c r="C61" s="439"/>
      <c r="D61" s="439"/>
      <c r="E61" s="439"/>
      <c r="F61" s="439"/>
      <c r="G61" s="439"/>
      <c r="H61" s="439"/>
      <c r="I61" s="439"/>
      <c r="J61" s="439"/>
    </row>
  </sheetData>
  <mergeCells count="8">
    <mergeCell ref="A5:A6"/>
    <mergeCell ref="K31:K32"/>
    <mergeCell ref="C5:H5"/>
    <mergeCell ref="I5:I6"/>
    <mergeCell ref="J5:J6"/>
    <mergeCell ref="D31:I31"/>
    <mergeCell ref="A31:A32"/>
    <mergeCell ref="J31:J32"/>
  </mergeCells>
  <printOptions horizontalCentered="1" verticalCentered="1" gridLinesSet="0"/>
  <pageMargins left="0" right="0" top="0" bottom="0" header="0" footer="0"/>
  <pageSetup paperSize="9" orientation="portrait" r:id="rId1"/>
  <headerFooter scaleWithDoc="0" alignWithMargins="0"/>
  <rowBreaks count="1" manualBreakCount="1">
    <brk id="27" max="10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syncVertical="1" syncRef="A1" transitionEvaluation="1" codeName="Hoja95">
    <tabColor theme="9" tint="0.59999389629810485"/>
  </sheetPr>
  <dimension ref="A1:BX52"/>
  <sheetViews>
    <sheetView showGridLines="0" tabSelected="1" zoomScaleNormal="100" workbookViewId="0">
      <selection activeCell="C6" sqref="C6:E44"/>
    </sheetView>
  </sheetViews>
  <sheetFormatPr baseColWidth="10" defaultColWidth="9.796875" defaultRowHeight="15" customHeight="1"/>
  <cols>
    <col min="1" max="1" width="7.3984375" style="481" customWidth="1"/>
    <col min="2" max="2" width="9.796875" style="481" customWidth="1"/>
    <col min="3" max="3" width="10.19921875" style="481" customWidth="1"/>
    <col min="4" max="9" width="9.3984375" style="481" customWidth="1"/>
    <col min="10" max="12" width="10" style="481" customWidth="1"/>
    <col min="13" max="256" width="9.796875" style="481"/>
    <col min="257" max="257" width="9" style="481" customWidth="1"/>
    <col min="258" max="258" width="11" style="481" customWidth="1"/>
    <col min="259" max="259" width="10.796875" style="481" customWidth="1"/>
    <col min="260" max="260" width="9" style="481" customWidth="1"/>
    <col min="261" max="261" width="9.796875" style="481"/>
    <col min="262" max="263" width="10" style="481" customWidth="1"/>
    <col min="264" max="264" width="1.796875" style="481" customWidth="1"/>
    <col min="265" max="265" width="9" style="481" customWidth="1"/>
    <col min="266" max="266" width="0" style="481" hidden="1" customWidth="1"/>
    <col min="267" max="267" width="1.3984375" style="481" customWidth="1"/>
    <col min="268" max="512" width="9.796875" style="481"/>
    <col min="513" max="513" width="9" style="481" customWidth="1"/>
    <col min="514" max="514" width="11" style="481" customWidth="1"/>
    <col min="515" max="515" width="10.796875" style="481" customWidth="1"/>
    <col min="516" max="516" width="9" style="481" customWidth="1"/>
    <col min="517" max="517" width="9.796875" style="481"/>
    <col min="518" max="519" width="10" style="481" customWidth="1"/>
    <col min="520" max="520" width="1.796875" style="481" customWidth="1"/>
    <col min="521" max="521" width="9" style="481" customWidth="1"/>
    <col min="522" max="522" width="0" style="481" hidden="1" customWidth="1"/>
    <col min="523" max="523" width="1.3984375" style="481" customWidth="1"/>
    <col min="524" max="768" width="9.796875" style="481"/>
    <col min="769" max="769" width="9" style="481" customWidth="1"/>
    <col min="770" max="770" width="11" style="481" customWidth="1"/>
    <col min="771" max="771" width="10.796875" style="481" customWidth="1"/>
    <col min="772" max="772" width="9" style="481" customWidth="1"/>
    <col min="773" max="773" width="9.796875" style="481"/>
    <col min="774" max="775" width="10" style="481" customWidth="1"/>
    <col min="776" max="776" width="1.796875" style="481" customWidth="1"/>
    <col min="777" max="777" width="9" style="481" customWidth="1"/>
    <col min="778" max="778" width="0" style="481" hidden="1" customWidth="1"/>
    <col min="779" max="779" width="1.3984375" style="481" customWidth="1"/>
    <col min="780" max="1024" width="9.796875" style="481"/>
    <col min="1025" max="1025" width="9" style="481" customWidth="1"/>
    <col min="1026" max="1026" width="11" style="481" customWidth="1"/>
    <col min="1027" max="1027" width="10.796875" style="481" customWidth="1"/>
    <col min="1028" max="1028" width="9" style="481" customWidth="1"/>
    <col min="1029" max="1029" width="9.796875" style="481"/>
    <col min="1030" max="1031" width="10" style="481" customWidth="1"/>
    <col min="1032" max="1032" width="1.796875" style="481" customWidth="1"/>
    <col min="1033" max="1033" width="9" style="481" customWidth="1"/>
    <col min="1034" max="1034" width="0" style="481" hidden="1" customWidth="1"/>
    <col min="1035" max="1035" width="1.3984375" style="481" customWidth="1"/>
    <col min="1036" max="1280" width="9.796875" style="481"/>
    <col min="1281" max="1281" width="9" style="481" customWidth="1"/>
    <col min="1282" max="1282" width="11" style="481" customWidth="1"/>
    <col min="1283" max="1283" width="10.796875" style="481" customWidth="1"/>
    <col min="1284" max="1284" width="9" style="481" customWidth="1"/>
    <col min="1285" max="1285" width="9.796875" style="481"/>
    <col min="1286" max="1287" width="10" style="481" customWidth="1"/>
    <col min="1288" max="1288" width="1.796875" style="481" customWidth="1"/>
    <col min="1289" max="1289" width="9" style="481" customWidth="1"/>
    <col min="1290" max="1290" width="0" style="481" hidden="1" customWidth="1"/>
    <col min="1291" max="1291" width="1.3984375" style="481" customWidth="1"/>
    <col min="1292" max="1536" width="9.796875" style="481"/>
    <col min="1537" max="1537" width="9" style="481" customWidth="1"/>
    <col min="1538" max="1538" width="11" style="481" customWidth="1"/>
    <col min="1539" max="1539" width="10.796875" style="481" customWidth="1"/>
    <col min="1540" max="1540" width="9" style="481" customWidth="1"/>
    <col min="1541" max="1541" width="9.796875" style="481"/>
    <col min="1542" max="1543" width="10" style="481" customWidth="1"/>
    <col min="1544" max="1544" width="1.796875" style="481" customWidth="1"/>
    <col min="1545" max="1545" width="9" style="481" customWidth="1"/>
    <col min="1546" max="1546" width="0" style="481" hidden="1" customWidth="1"/>
    <col min="1547" max="1547" width="1.3984375" style="481" customWidth="1"/>
    <col min="1548" max="1792" width="9.796875" style="481"/>
    <col min="1793" max="1793" width="9" style="481" customWidth="1"/>
    <col min="1794" max="1794" width="11" style="481" customWidth="1"/>
    <col min="1795" max="1795" width="10.796875" style="481" customWidth="1"/>
    <col min="1796" max="1796" width="9" style="481" customWidth="1"/>
    <col min="1797" max="1797" width="9.796875" style="481"/>
    <col min="1798" max="1799" width="10" style="481" customWidth="1"/>
    <col min="1800" max="1800" width="1.796875" style="481" customWidth="1"/>
    <col min="1801" max="1801" width="9" style="481" customWidth="1"/>
    <col min="1802" max="1802" width="0" style="481" hidden="1" customWidth="1"/>
    <col min="1803" max="1803" width="1.3984375" style="481" customWidth="1"/>
    <col min="1804" max="2048" width="9.796875" style="481"/>
    <col min="2049" max="2049" width="9" style="481" customWidth="1"/>
    <col min="2050" max="2050" width="11" style="481" customWidth="1"/>
    <col min="2051" max="2051" width="10.796875" style="481" customWidth="1"/>
    <col min="2052" max="2052" width="9" style="481" customWidth="1"/>
    <col min="2053" max="2053" width="9.796875" style="481"/>
    <col min="2054" max="2055" width="10" style="481" customWidth="1"/>
    <col min="2056" max="2056" width="1.796875" style="481" customWidth="1"/>
    <col min="2057" max="2057" width="9" style="481" customWidth="1"/>
    <col min="2058" max="2058" width="0" style="481" hidden="1" customWidth="1"/>
    <col min="2059" max="2059" width="1.3984375" style="481" customWidth="1"/>
    <col min="2060" max="2304" width="9.796875" style="481"/>
    <col min="2305" max="2305" width="9" style="481" customWidth="1"/>
    <col min="2306" max="2306" width="11" style="481" customWidth="1"/>
    <col min="2307" max="2307" width="10.796875" style="481" customWidth="1"/>
    <col min="2308" max="2308" width="9" style="481" customWidth="1"/>
    <col min="2309" max="2309" width="9.796875" style="481"/>
    <col min="2310" max="2311" width="10" style="481" customWidth="1"/>
    <col min="2312" max="2312" width="1.796875" style="481" customWidth="1"/>
    <col min="2313" max="2313" width="9" style="481" customWidth="1"/>
    <col min="2314" max="2314" width="0" style="481" hidden="1" customWidth="1"/>
    <col min="2315" max="2315" width="1.3984375" style="481" customWidth="1"/>
    <col min="2316" max="2560" width="9.796875" style="481"/>
    <col min="2561" max="2561" width="9" style="481" customWidth="1"/>
    <col min="2562" max="2562" width="11" style="481" customWidth="1"/>
    <col min="2563" max="2563" width="10.796875" style="481" customWidth="1"/>
    <col min="2564" max="2564" width="9" style="481" customWidth="1"/>
    <col min="2565" max="2565" width="9.796875" style="481"/>
    <col min="2566" max="2567" width="10" style="481" customWidth="1"/>
    <col min="2568" max="2568" width="1.796875" style="481" customWidth="1"/>
    <col min="2569" max="2569" width="9" style="481" customWidth="1"/>
    <col min="2570" max="2570" width="0" style="481" hidden="1" customWidth="1"/>
    <col min="2571" max="2571" width="1.3984375" style="481" customWidth="1"/>
    <col min="2572" max="2816" width="9.796875" style="481"/>
    <col min="2817" max="2817" width="9" style="481" customWidth="1"/>
    <col min="2818" max="2818" width="11" style="481" customWidth="1"/>
    <col min="2819" max="2819" width="10.796875" style="481" customWidth="1"/>
    <col min="2820" max="2820" width="9" style="481" customWidth="1"/>
    <col min="2821" max="2821" width="9.796875" style="481"/>
    <col min="2822" max="2823" width="10" style="481" customWidth="1"/>
    <col min="2824" max="2824" width="1.796875" style="481" customWidth="1"/>
    <col min="2825" max="2825" width="9" style="481" customWidth="1"/>
    <col min="2826" max="2826" width="0" style="481" hidden="1" customWidth="1"/>
    <col min="2827" max="2827" width="1.3984375" style="481" customWidth="1"/>
    <col min="2828" max="3072" width="9.796875" style="481"/>
    <col min="3073" max="3073" width="9" style="481" customWidth="1"/>
    <col min="3074" max="3074" width="11" style="481" customWidth="1"/>
    <col min="3075" max="3075" width="10.796875" style="481" customWidth="1"/>
    <col min="3076" max="3076" width="9" style="481" customWidth="1"/>
    <col min="3077" max="3077" width="9.796875" style="481"/>
    <col min="3078" max="3079" width="10" style="481" customWidth="1"/>
    <col min="3080" max="3080" width="1.796875" style="481" customWidth="1"/>
    <col min="3081" max="3081" width="9" style="481" customWidth="1"/>
    <col min="3082" max="3082" width="0" style="481" hidden="1" customWidth="1"/>
    <col min="3083" max="3083" width="1.3984375" style="481" customWidth="1"/>
    <col min="3084" max="3328" width="9.796875" style="481"/>
    <col min="3329" max="3329" width="9" style="481" customWidth="1"/>
    <col min="3330" max="3330" width="11" style="481" customWidth="1"/>
    <col min="3331" max="3331" width="10.796875" style="481" customWidth="1"/>
    <col min="3332" max="3332" width="9" style="481" customWidth="1"/>
    <col min="3333" max="3333" width="9.796875" style="481"/>
    <col min="3334" max="3335" width="10" style="481" customWidth="1"/>
    <col min="3336" max="3336" width="1.796875" style="481" customWidth="1"/>
    <col min="3337" max="3337" width="9" style="481" customWidth="1"/>
    <col min="3338" max="3338" width="0" style="481" hidden="1" customWidth="1"/>
    <col min="3339" max="3339" width="1.3984375" style="481" customWidth="1"/>
    <col min="3340" max="3584" width="9.796875" style="481"/>
    <col min="3585" max="3585" width="9" style="481" customWidth="1"/>
    <col min="3586" max="3586" width="11" style="481" customWidth="1"/>
    <col min="3587" max="3587" width="10.796875" style="481" customWidth="1"/>
    <col min="3588" max="3588" width="9" style="481" customWidth="1"/>
    <col min="3589" max="3589" width="9.796875" style="481"/>
    <col min="3590" max="3591" width="10" style="481" customWidth="1"/>
    <col min="3592" max="3592" width="1.796875" style="481" customWidth="1"/>
    <col min="3593" max="3593" width="9" style="481" customWidth="1"/>
    <col min="3594" max="3594" width="0" style="481" hidden="1" customWidth="1"/>
    <col min="3595" max="3595" width="1.3984375" style="481" customWidth="1"/>
    <col min="3596" max="3840" width="9.796875" style="481"/>
    <col min="3841" max="3841" width="9" style="481" customWidth="1"/>
    <col min="3842" max="3842" width="11" style="481" customWidth="1"/>
    <col min="3843" max="3843" width="10.796875" style="481" customWidth="1"/>
    <col min="3844" max="3844" width="9" style="481" customWidth="1"/>
    <col min="3845" max="3845" width="9.796875" style="481"/>
    <col min="3846" max="3847" width="10" style="481" customWidth="1"/>
    <col min="3848" max="3848" width="1.796875" style="481" customWidth="1"/>
    <col min="3849" max="3849" width="9" style="481" customWidth="1"/>
    <col min="3850" max="3850" width="0" style="481" hidden="1" customWidth="1"/>
    <col min="3851" max="3851" width="1.3984375" style="481" customWidth="1"/>
    <col min="3852" max="4096" width="9.796875" style="481"/>
    <col min="4097" max="4097" width="9" style="481" customWidth="1"/>
    <col min="4098" max="4098" width="11" style="481" customWidth="1"/>
    <col min="4099" max="4099" width="10.796875" style="481" customWidth="1"/>
    <col min="4100" max="4100" width="9" style="481" customWidth="1"/>
    <col min="4101" max="4101" width="9.796875" style="481"/>
    <col min="4102" max="4103" width="10" style="481" customWidth="1"/>
    <col min="4104" max="4104" width="1.796875" style="481" customWidth="1"/>
    <col min="4105" max="4105" width="9" style="481" customWidth="1"/>
    <col min="4106" max="4106" width="0" style="481" hidden="1" customWidth="1"/>
    <col min="4107" max="4107" width="1.3984375" style="481" customWidth="1"/>
    <col min="4108" max="4352" width="9.796875" style="481"/>
    <col min="4353" max="4353" width="9" style="481" customWidth="1"/>
    <col min="4354" max="4354" width="11" style="481" customWidth="1"/>
    <col min="4355" max="4355" width="10.796875" style="481" customWidth="1"/>
    <col min="4356" max="4356" width="9" style="481" customWidth="1"/>
    <col min="4357" max="4357" width="9.796875" style="481"/>
    <col min="4358" max="4359" width="10" style="481" customWidth="1"/>
    <col min="4360" max="4360" width="1.796875" style="481" customWidth="1"/>
    <col min="4361" max="4361" width="9" style="481" customWidth="1"/>
    <col min="4362" max="4362" width="0" style="481" hidden="1" customWidth="1"/>
    <col min="4363" max="4363" width="1.3984375" style="481" customWidth="1"/>
    <col min="4364" max="4608" width="9.796875" style="481"/>
    <col min="4609" max="4609" width="9" style="481" customWidth="1"/>
    <col min="4610" max="4610" width="11" style="481" customWidth="1"/>
    <col min="4611" max="4611" width="10.796875" style="481" customWidth="1"/>
    <col min="4612" max="4612" width="9" style="481" customWidth="1"/>
    <col min="4613" max="4613" width="9.796875" style="481"/>
    <col min="4614" max="4615" width="10" style="481" customWidth="1"/>
    <col min="4616" max="4616" width="1.796875" style="481" customWidth="1"/>
    <col min="4617" max="4617" width="9" style="481" customWidth="1"/>
    <col min="4618" max="4618" width="0" style="481" hidden="1" customWidth="1"/>
    <col min="4619" max="4619" width="1.3984375" style="481" customWidth="1"/>
    <col min="4620" max="4864" width="9.796875" style="481"/>
    <col min="4865" max="4865" width="9" style="481" customWidth="1"/>
    <col min="4866" max="4866" width="11" style="481" customWidth="1"/>
    <col min="4867" max="4867" width="10.796875" style="481" customWidth="1"/>
    <col min="4868" max="4868" width="9" style="481" customWidth="1"/>
    <col min="4869" max="4869" width="9.796875" style="481"/>
    <col min="4870" max="4871" width="10" style="481" customWidth="1"/>
    <col min="4872" max="4872" width="1.796875" style="481" customWidth="1"/>
    <col min="4873" max="4873" width="9" style="481" customWidth="1"/>
    <col min="4874" max="4874" width="0" style="481" hidden="1" customWidth="1"/>
    <col min="4875" max="4875" width="1.3984375" style="481" customWidth="1"/>
    <col min="4876" max="5120" width="9.796875" style="481"/>
    <col min="5121" max="5121" width="9" style="481" customWidth="1"/>
    <col min="5122" max="5122" width="11" style="481" customWidth="1"/>
    <col min="5123" max="5123" width="10.796875" style="481" customWidth="1"/>
    <col min="5124" max="5124" width="9" style="481" customWidth="1"/>
    <col min="5125" max="5125" width="9.796875" style="481"/>
    <col min="5126" max="5127" width="10" style="481" customWidth="1"/>
    <col min="5128" max="5128" width="1.796875" style="481" customWidth="1"/>
    <col min="5129" max="5129" width="9" style="481" customWidth="1"/>
    <col min="5130" max="5130" width="0" style="481" hidden="1" customWidth="1"/>
    <col min="5131" max="5131" width="1.3984375" style="481" customWidth="1"/>
    <col min="5132" max="5376" width="9.796875" style="481"/>
    <col min="5377" max="5377" width="9" style="481" customWidth="1"/>
    <col min="5378" max="5378" width="11" style="481" customWidth="1"/>
    <col min="5379" max="5379" width="10.796875" style="481" customWidth="1"/>
    <col min="5380" max="5380" width="9" style="481" customWidth="1"/>
    <col min="5381" max="5381" width="9.796875" style="481"/>
    <col min="5382" max="5383" width="10" style="481" customWidth="1"/>
    <col min="5384" max="5384" width="1.796875" style="481" customWidth="1"/>
    <col min="5385" max="5385" width="9" style="481" customWidth="1"/>
    <col min="5386" max="5386" width="0" style="481" hidden="1" customWidth="1"/>
    <col min="5387" max="5387" width="1.3984375" style="481" customWidth="1"/>
    <col min="5388" max="5632" width="9.796875" style="481"/>
    <col min="5633" max="5633" width="9" style="481" customWidth="1"/>
    <col min="5634" max="5634" width="11" style="481" customWidth="1"/>
    <col min="5635" max="5635" width="10.796875" style="481" customWidth="1"/>
    <col min="5636" max="5636" width="9" style="481" customWidth="1"/>
    <col min="5637" max="5637" width="9.796875" style="481"/>
    <col min="5638" max="5639" width="10" style="481" customWidth="1"/>
    <col min="5640" max="5640" width="1.796875" style="481" customWidth="1"/>
    <col min="5641" max="5641" width="9" style="481" customWidth="1"/>
    <col min="5642" max="5642" width="0" style="481" hidden="1" customWidth="1"/>
    <col min="5643" max="5643" width="1.3984375" style="481" customWidth="1"/>
    <col min="5644" max="5888" width="9.796875" style="481"/>
    <col min="5889" max="5889" width="9" style="481" customWidth="1"/>
    <col min="5890" max="5890" width="11" style="481" customWidth="1"/>
    <col min="5891" max="5891" width="10.796875" style="481" customWidth="1"/>
    <col min="5892" max="5892" width="9" style="481" customWidth="1"/>
    <col min="5893" max="5893" width="9.796875" style="481"/>
    <col min="5894" max="5895" width="10" style="481" customWidth="1"/>
    <col min="5896" max="5896" width="1.796875" style="481" customWidth="1"/>
    <col min="5897" max="5897" width="9" style="481" customWidth="1"/>
    <col min="5898" max="5898" width="0" style="481" hidden="1" customWidth="1"/>
    <col min="5899" max="5899" width="1.3984375" style="481" customWidth="1"/>
    <col min="5900" max="6144" width="9.796875" style="481"/>
    <col min="6145" max="6145" width="9" style="481" customWidth="1"/>
    <col min="6146" max="6146" width="11" style="481" customWidth="1"/>
    <col min="6147" max="6147" width="10.796875" style="481" customWidth="1"/>
    <col min="6148" max="6148" width="9" style="481" customWidth="1"/>
    <col min="6149" max="6149" width="9.796875" style="481"/>
    <col min="6150" max="6151" width="10" style="481" customWidth="1"/>
    <col min="6152" max="6152" width="1.796875" style="481" customWidth="1"/>
    <col min="6153" max="6153" width="9" style="481" customWidth="1"/>
    <col min="6154" max="6154" width="0" style="481" hidden="1" customWidth="1"/>
    <col min="6155" max="6155" width="1.3984375" style="481" customWidth="1"/>
    <col min="6156" max="6400" width="9.796875" style="481"/>
    <col min="6401" max="6401" width="9" style="481" customWidth="1"/>
    <col min="6402" max="6402" width="11" style="481" customWidth="1"/>
    <col min="6403" max="6403" width="10.796875" style="481" customWidth="1"/>
    <col min="6404" max="6404" width="9" style="481" customWidth="1"/>
    <col min="6405" max="6405" width="9.796875" style="481"/>
    <col min="6406" max="6407" width="10" style="481" customWidth="1"/>
    <col min="6408" max="6408" width="1.796875" style="481" customWidth="1"/>
    <col min="6409" max="6409" width="9" style="481" customWidth="1"/>
    <col min="6410" max="6410" width="0" style="481" hidden="1" customWidth="1"/>
    <col min="6411" max="6411" width="1.3984375" style="481" customWidth="1"/>
    <col min="6412" max="6656" width="9.796875" style="481"/>
    <col min="6657" max="6657" width="9" style="481" customWidth="1"/>
    <col min="6658" max="6658" width="11" style="481" customWidth="1"/>
    <col min="6659" max="6659" width="10.796875" style="481" customWidth="1"/>
    <col min="6660" max="6660" width="9" style="481" customWidth="1"/>
    <col min="6661" max="6661" width="9.796875" style="481"/>
    <col min="6662" max="6663" width="10" style="481" customWidth="1"/>
    <col min="6664" max="6664" width="1.796875" style="481" customWidth="1"/>
    <col min="6665" max="6665" width="9" style="481" customWidth="1"/>
    <col min="6666" max="6666" width="0" style="481" hidden="1" customWidth="1"/>
    <col min="6667" max="6667" width="1.3984375" style="481" customWidth="1"/>
    <col min="6668" max="6912" width="9.796875" style="481"/>
    <col min="6913" max="6913" width="9" style="481" customWidth="1"/>
    <col min="6914" max="6914" width="11" style="481" customWidth="1"/>
    <col min="6915" max="6915" width="10.796875" style="481" customWidth="1"/>
    <col min="6916" max="6916" width="9" style="481" customWidth="1"/>
    <col min="6917" max="6917" width="9.796875" style="481"/>
    <col min="6918" max="6919" width="10" style="481" customWidth="1"/>
    <col min="6920" max="6920" width="1.796875" style="481" customWidth="1"/>
    <col min="6921" max="6921" width="9" style="481" customWidth="1"/>
    <col min="6922" max="6922" width="0" style="481" hidden="1" customWidth="1"/>
    <col min="6923" max="6923" width="1.3984375" style="481" customWidth="1"/>
    <col min="6924" max="7168" width="9.796875" style="481"/>
    <col min="7169" max="7169" width="9" style="481" customWidth="1"/>
    <col min="7170" max="7170" width="11" style="481" customWidth="1"/>
    <col min="7171" max="7171" width="10.796875" style="481" customWidth="1"/>
    <col min="7172" max="7172" width="9" style="481" customWidth="1"/>
    <col min="7173" max="7173" width="9.796875" style="481"/>
    <col min="7174" max="7175" width="10" style="481" customWidth="1"/>
    <col min="7176" max="7176" width="1.796875" style="481" customWidth="1"/>
    <col min="7177" max="7177" width="9" style="481" customWidth="1"/>
    <col min="7178" max="7178" width="0" style="481" hidden="1" customWidth="1"/>
    <col min="7179" max="7179" width="1.3984375" style="481" customWidth="1"/>
    <col min="7180" max="7424" width="9.796875" style="481"/>
    <col min="7425" max="7425" width="9" style="481" customWidth="1"/>
    <col min="7426" max="7426" width="11" style="481" customWidth="1"/>
    <col min="7427" max="7427" width="10.796875" style="481" customWidth="1"/>
    <col min="7428" max="7428" width="9" style="481" customWidth="1"/>
    <col min="7429" max="7429" width="9.796875" style="481"/>
    <col min="7430" max="7431" width="10" style="481" customWidth="1"/>
    <col min="7432" max="7432" width="1.796875" style="481" customWidth="1"/>
    <col min="7433" max="7433" width="9" style="481" customWidth="1"/>
    <col min="7434" max="7434" width="0" style="481" hidden="1" customWidth="1"/>
    <col min="7435" max="7435" width="1.3984375" style="481" customWidth="1"/>
    <col min="7436" max="7680" width="9.796875" style="481"/>
    <col min="7681" max="7681" width="9" style="481" customWidth="1"/>
    <col min="7682" max="7682" width="11" style="481" customWidth="1"/>
    <col min="7683" max="7683" width="10.796875" style="481" customWidth="1"/>
    <col min="7684" max="7684" width="9" style="481" customWidth="1"/>
    <col min="7685" max="7685" width="9.796875" style="481"/>
    <col min="7686" max="7687" width="10" style="481" customWidth="1"/>
    <col min="7688" max="7688" width="1.796875" style="481" customWidth="1"/>
    <col min="7689" max="7689" width="9" style="481" customWidth="1"/>
    <col min="7690" max="7690" width="0" style="481" hidden="1" customWidth="1"/>
    <col min="7691" max="7691" width="1.3984375" style="481" customWidth="1"/>
    <col min="7692" max="7936" width="9.796875" style="481"/>
    <col min="7937" max="7937" width="9" style="481" customWidth="1"/>
    <col min="7938" max="7938" width="11" style="481" customWidth="1"/>
    <col min="7939" max="7939" width="10.796875" style="481" customWidth="1"/>
    <col min="7940" max="7940" width="9" style="481" customWidth="1"/>
    <col min="7941" max="7941" width="9.796875" style="481"/>
    <col min="7942" max="7943" width="10" style="481" customWidth="1"/>
    <col min="7944" max="7944" width="1.796875" style="481" customWidth="1"/>
    <col min="7945" max="7945" width="9" style="481" customWidth="1"/>
    <col min="7946" max="7946" width="0" style="481" hidden="1" customWidth="1"/>
    <col min="7947" max="7947" width="1.3984375" style="481" customWidth="1"/>
    <col min="7948" max="8192" width="9.796875" style="481"/>
    <col min="8193" max="8193" width="9" style="481" customWidth="1"/>
    <col min="8194" max="8194" width="11" style="481" customWidth="1"/>
    <col min="8195" max="8195" width="10.796875" style="481" customWidth="1"/>
    <col min="8196" max="8196" width="9" style="481" customWidth="1"/>
    <col min="8197" max="8197" width="9.796875" style="481"/>
    <col min="8198" max="8199" width="10" style="481" customWidth="1"/>
    <col min="8200" max="8200" width="1.796875" style="481" customWidth="1"/>
    <col min="8201" max="8201" width="9" style="481" customWidth="1"/>
    <col min="8202" max="8202" width="0" style="481" hidden="1" customWidth="1"/>
    <col min="8203" max="8203" width="1.3984375" style="481" customWidth="1"/>
    <col min="8204" max="8448" width="9.796875" style="481"/>
    <col min="8449" max="8449" width="9" style="481" customWidth="1"/>
    <col min="8450" max="8450" width="11" style="481" customWidth="1"/>
    <col min="8451" max="8451" width="10.796875" style="481" customWidth="1"/>
    <col min="8452" max="8452" width="9" style="481" customWidth="1"/>
    <col min="8453" max="8453" width="9.796875" style="481"/>
    <col min="8454" max="8455" width="10" style="481" customWidth="1"/>
    <col min="8456" max="8456" width="1.796875" style="481" customWidth="1"/>
    <col min="8457" max="8457" width="9" style="481" customWidth="1"/>
    <col min="8458" max="8458" width="0" style="481" hidden="1" customWidth="1"/>
    <col min="8459" max="8459" width="1.3984375" style="481" customWidth="1"/>
    <col min="8460" max="8704" width="9.796875" style="481"/>
    <col min="8705" max="8705" width="9" style="481" customWidth="1"/>
    <col min="8706" max="8706" width="11" style="481" customWidth="1"/>
    <col min="8707" max="8707" width="10.796875" style="481" customWidth="1"/>
    <col min="8708" max="8708" width="9" style="481" customWidth="1"/>
    <col min="8709" max="8709" width="9.796875" style="481"/>
    <col min="8710" max="8711" width="10" style="481" customWidth="1"/>
    <col min="8712" max="8712" width="1.796875" style="481" customWidth="1"/>
    <col min="8713" max="8713" width="9" style="481" customWidth="1"/>
    <col min="8714" max="8714" width="0" style="481" hidden="1" customWidth="1"/>
    <col min="8715" max="8715" width="1.3984375" style="481" customWidth="1"/>
    <col min="8716" max="8960" width="9.796875" style="481"/>
    <col min="8961" max="8961" width="9" style="481" customWidth="1"/>
    <col min="8962" max="8962" width="11" style="481" customWidth="1"/>
    <col min="8963" max="8963" width="10.796875" style="481" customWidth="1"/>
    <col min="8964" max="8964" width="9" style="481" customWidth="1"/>
    <col min="8965" max="8965" width="9.796875" style="481"/>
    <col min="8966" max="8967" width="10" style="481" customWidth="1"/>
    <col min="8968" max="8968" width="1.796875" style="481" customWidth="1"/>
    <col min="8969" max="8969" width="9" style="481" customWidth="1"/>
    <col min="8970" max="8970" width="0" style="481" hidden="1" customWidth="1"/>
    <col min="8971" max="8971" width="1.3984375" style="481" customWidth="1"/>
    <col min="8972" max="9216" width="9.796875" style="481"/>
    <col min="9217" max="9217" width="9" style="481" customWidth="1"/>
    <col min="9218" max="9218" width="11" style="481" customWidth="1"/>
    <col min="9219" max="9219" width="10.796875" style="481" customWidth="1"/>
    <col min="9220" max="9220" width="9" style="481" customWidth="1"/>
    <col min="9221" max="9221" width="9.796875" style="481"/>
    <col min="9222" max="9223" width="10" style="481" customWidth="1"/>
    <col min="9224" max="9224" width="1.796875" style="481" customWidth="1"/>
    <col min="9225" max="9225" width="9" style="481" customWidth="1"/>
    <col min="9226" max="9226" width="0" style="481" hidden="1" customWidth="1"/>
    <col min="9227" max="9227" width="1.3984375" style="481" customWidth="1"/>
    <col min="9228" max="9472" width="9.796875" style="481"/>
    <col min="9473" max="9473" width="9" style="481" customWidth="1"/>
    <col min="9474" max="9474" width="11" style="481" customWidth="1"/>
    <col min="9475" max="9475" width="10.796875" style="481" customWidth="1"/>
    <col min="9476" max="9476" width="9" style="481" customWidth="1"/>
    <col min="9477" max="9477" width="9.796875" style="481"/>
    <col min="9478" max="9479" width="10" style="481" customWidth="1"/>
    <col min="9480" max="9480" width="1.796875" style="481" customWidth="1"/>
    <col min="9481" max="9481" width="9" style="481" customWidth="1"/>
    <col min="9482" max="9482" width="0" style="481" hidden="1" customWidth="1"/>
    <col min="9483" max="9483" width="1.3984375" style="481" customWidth="1"/>
    <col min="9484" max="9728" width="9.796875" style="481"/>
    <col min="9729" max="9729" width="9" style="481" customWidth="1"/>
    <col min="9730" max="9730" width="11" style="481" customWidth="1"/>
    <col min="9731" max="9731" width="10.796875" style="481" customWidth="1"/>
    <col min="9732" max="9732" width="9" style="481" customWidth="1"/>
    <col min="9733" max="9733" width="9.796875" style="481"/>
    <col min="9734" max="9735" width="10" style="481" customWidth="1"/>
    <col min="9736" max="9736" width="1.796875" style="481" customWidth="1"/>
    <col min="9737" max="9737" width="9" style="481" customWidth="1"/>
    <col min="9738" max="9738" width="0" style="481" hidden="1" customWidth="1"/>
    <col min="9739" max="9739" width="1.3984375" style="481" customWidth="1"/>
    <col min="9740" max="9984" width="9.796875" style="481"/>
    <col min="9985" max="9985" width="9" style="481" customWidth="1"/>
    <col min="9986" max="9986" width="11" style="481" customWidth="1"/>
    <col min="9987" max="9987" width="10.796875" style="481" customWidth="1"/>
    <col min="9988" max="9988" width="9" style="481" customWidth="1"/>
    <col min="9989" max="9989" width="9.796875" style="481"/>
    <col min="9990" max="9991" width="10" style="481" customWidth="1"/>
    <col min="9992" max="9992" width="1.796875" style="481" customWidth="1"/>
    <col min="9993" max="9993" width="9" style="481" customWidth="1"/>
    <col min="9994" max="9994" width="0" style="481" hidden="1" customWidth="1"/>
    <col min="9995" max="9995" width="1.3984375" style="481" customWidth="1"/>
    <col min="9996" max="10240" width="9.796875" style="481"/>
    <col min="10241" max="10241" width="9" style="481" customWidth="1"/>
    <col min="10242" max="10242" width="11" style="481" customWidth="1"/>
    <col min="10243" max="10243" width="10.796875" style="481" customWidth="1"/>
    <col min="10244" max="10244" width="9" style="481" customWidth="1"/>
    <col min="10245" max="10245" width="9.796875" style="481"/>
    <col min="10246" max="10247" width="10" style="481" customWidth="1"/>
    <col min="10248" max="10248" width="1.796875" style="481" customWidth="1"/>
    <col min="10249" max="10249" width="9" style="481" customWidth="1"/>
    <col min="10250" max="10250" width="0" style="481" hidden="1" customWidth="1"/>
    <col min="10251" max="10251" width="1.3984375" style="481" customWidth="1"/>
    <col min="10252" max="10496" width="9.796875" style="481"/>
    <col min="10497" max="10497" width="9" style="481" customWidth="1"/>
    <col min="10498" max="10498" width="11" style="481" customWidth="1"/>
    <col min="10499" max="10499" width="10.796875" style="481" customWidth="1"/>
    <col min="10500" max="10500" width="9" style="481" customWidth="1"/>
    <col min="10501" max="10501" width="9.796875" style="481"/>
    <col min="10502" max="10503" width="10" style="481" customWidth="1"/>
    <col min="10504" max="10504" width="1.796875" style="481" customWidth="1"/>
    <col min="10505" max="10505" width="9" style="481" customWidth="1"/>
    <col min="10506" max="10506" width="0" style="481" hidden="1" customWidth="1"/>
    <col min="10507" max="10507" width="1.3984375" style="481" customWidth="1"/>
    <col min="10508" max="10752" width="9.796875" style="481"/>
    <col min="10753" max="10753" width="9" style="481" customWidth="1"/>
    <col min="10754" max="10754" width="11" style="481" customWidth="1"/>
    <col min="10755" max="10755" width="10.796875" style="481" customWidth="1"/>
    <col min="10756" max="10756" width="9" style="481" customWidth="1"/>
    <col min="10757" max="10757" width="9.796875" style="481"/>
    <col min="10758" max="10759" width="10" style="481" customWidth="1"/>
    <col min="10760" max="10760" width="1.796875" style="481" customWidth="1"/>
    <col min="10761" max="10761" width="9" style="481" customWidth="1"/>
    <col min="10762" max="10762" width="0" style="481" hidden="1" customWidth="1"/>
    <col min="10763" max="10763" width="1.3984375" style="481" customWidth="1"/>
    <col min="10764" max="11008" width="9.796875" style="481"/>
    <col min="11009" max="11009" width="9" style="481" customWidth="1"/>
    <col min="11010" max="11010" width="11" style="481" customWidth="1"/>
    <col min="11011" max="11011" width="10.796875" style="481" customWidth="1"/>
    <col min="11012" max="11012" width="9" style="481" customWidth="1"/>
    <col min="11013" max="11013" width="9.796875" style="481"/>
    <col min="11014" max="11015" width="10" style="481" customWidth="1"/>
    <col min="11016" max="11016" width="1.796875" style="481" customWidth="1"/>
    <col min="11017" max="11017" width="9" style="481" customWidth="1"/>
    <col min="11018" max="11018" width="0" style="481" hidden="1" customWidth="1"/>
    <col min="11019" max="11019" width="1.3984375" style="481" customWidth="1"/>
    <col min="11020" max="11264" width="9.796875" style="481"/>
    <col min="11265" max="11265" width="9" style="481" customWidth="1"/>
    <col min="11266" max="11266" width="11" style="481" customWidth="1"/>
    <col min="11267" max="11267" width="10.796875" style="481" customWidth="1"/>
    <col min="11268" max="11268" width="9" style="481" customWidth="1"/>
    <col min="11269" max="11269" width="9.796875" style="481"/>
    <col min="11270" max="11271" width="10" style="481" customWidth="1"/>
    <col min="11272" max="11272" width="1.796875" style="481" customWidth="1"/>
    <col min="11273" max="11273" width="9" style="481" customWidth="1"/>
    <col min="11274" max="11274" width="0" style="481" hidden="1" customWidth="1"/>
    <col min="11275" max="11275" width="1.3984375" style="481" customWidth="1"/>
    <col min="11276" max="11520" width="9.796875" style="481"/>
    <col min="11521" max="11521" width="9" style="481" customWidth="1"/>
    <col min="11522" max="11522" width="11" style="481" customWidth="1"/>
    <col min="11523" max="11523" width="10.796875" style="481" customWidth="1"/>
    <col min="11524" max="11524" width="9" style="481" customWidth="1"/>
    <col min="11525" max="11525" width="9.796875" style="481"/>
    <col min="11526" max="11527" width="10" style="481" customWidth="1"/>
    <col min="11528" max="11528" width="1.796875" style="481" customWidth="1"/>
    <col min="11529" max="11529" width="9" style="481" customWidth="1"/>
    <col min="11530" max="11530" width="0" style="481" hidden="1" customWidth="1"/>
    <col min="11531" max="11531" width="1.3984375" style="481" customWidth="1"/>
    <col min="11532" max="11776" width="9.796875" style="481"/>
    <col min="11777" max="11777" width="9" style="481" customWidth="1"/>
    <col min="11778" max="11778" width="11" style="481" customWidth="1"/>
    <col min="11779" max="11779" width="10.796875" style="481" customWidth="1"/>
    <col min="11780" max="11780" width="9" style="481" customWidth="1"/>
    <col min="11781" max="11781" width="9.796875" style="481"/>
    <col min="11782" max="11783" width="10" style="481" customWidth="1"/>
    <col min="11784" max="11784" width="1.796875" style="481" customWidth="1"/>
    <col min="11785" max="11785" width="9" style="481" customWidth="1"/>
    <col min="11786" max="11786" width="0" style="481" hidden="1" customWidth="1"/>
    <col min="11787" max="11787" width="1.3984375" style="481" customWidth="1"/>
    <col min="11788" max="12032" width="9.796875" style="481"/>
    <col min="12033" max="12033" width="9" style="481" customWidth="1"/>
    <col min="12034" max="12034" width="11" style="481" customWidth="1"/>
    <col min="12035" max="12035" width="10.796875" style="481" customWidth="1"/>
    <col min="12036" max="12036" width="9" style="481" customWidth="1"/>
    <col min="12037" max="12037" width="9.796875" style="481"/>
    <col min="12038" max="12039" width="10" style="481" customWidth="1"/>
    <col min="12040" max="12040" width="1.796875" style="481" customWidth="1"/>
    <col min="12041" max="12041" width="9" style="481" customWidth="1"/>
    <col min="12042" max="12042" width="0" style="481" hidden="1" customWidth="1"/>
    <col min="12043" max="12043" width="1.3984375" style="481" customWidth="1"/>
    <col min="12044" max="12288" width="9.796875" style="481"/>
    <col min="12289" max="12289" width="9" style="481" customWidth="1"/>
    <col min="12290" max="12290" width="11" style="481" customWidth="1"/>
    <col min="12291" max="12291" width="10.796875" style="481" customWidth="1"/>
    <col min="12292" max="12292" width="9" style="481" customWidth="1"/>
    <col min="12293" max="12293" width="9.796875" style="481"/>
    <col min="12294" max="12295" width="10" style="481" customWidth="1"/>
    <col min="12296" max="12296" width="1.796875" style="481" customWidth="1"/>
    <col min="12297" max="12297" width="9" style="481" customWidth="1"/>
    <col min="12298" max="12298" width="0" style="481" hidden="1" customWidth="1"/>
    <col min="12299" max="12299" width="1.3984375" style="481" customWidth="1"/>
    <col min="12300" max="12544" width="9.796875" style="481"/>
    <col min="12545" max="12545" width="9" style="481" customWidth="1"/>
    <col min="12546" max="12546" width="11" style="481" customWidth="1"/>
    <col min="12547" max="12547" width="10.796875" style="481" customWidth="1"/>
    <col min="12548" max="12548" width="9" style="481" customWidth="1"/>
    <col min="12549" max="12549" width="9.796875" style="481"/>
    <col min="12550" max="12551" width="10" style="481" customWidth="1"/>
    <col min="12552" max="12552" width="1.796875" style="481" customWidth="1"/>
    <col min="12553" max="12553" width="9" style="481" customWidth="1"/>
    <col min="12554" max="12554" width="0" style="481" hidden="1" customWidth="1"/>
    <col min="12555" max="12555" width="1.3984375" style="481" customWidth="1"/>
    <col min="12556" max="12800" width="9.796875" style="481"/>
    <col min="12801" max="12801" width="9" style="481" customWidth="1"/>
    <col min="12802" max="12802" width="11" style="481" customWidth="1"/>
    <col min="12803" max="12803" width="10.796875" style="481" customWidth="1"/>
    <col min="12804" max="12804" width="9" style="481" customWidth="1"/>
    <col min="12805" max="12805" width="9.796875" style="481"/>
    <col min="12806" max="12807" width="10" style="481" customWidth="1"/>
    <col min="12808" max="12808" width="1.796875" style="481" customWidth="1"/>
    <col min="12809" max="12809" width="9" style="481" customWidth="1"/>
    <col min="12810" max="12810" width="0" style="481" hidden="1" customWidth="1"/>
    <col min="12811" max="12811" width="1.3984375" style="481" customWidth="1"/>
    <col min="12812" max="13056" width="9.796875" style="481"/>
    <col min="13057" max="13057" width="9" style="481" customWidth="1"/>
    <col min="13058" max="13058" width="11" style="481" customWidth="1"/>
    <col min="13059" max="13059" width="10.796875" style="481" customWidth="1"/>
    <col min="13060" max="13060" width="9" style="481" customWidth="1"/>
    <col min="13061" max="13061" width="9.796875" style="481"/>
    <col min="13062" max="13063" width="10" style="481" customWidth="1"/>
    <col min="13064" max="13064" width="1.796875" style="481" customWidth="1"/>
    <col min="13065" max="13065" width="9" style="481" customWidth="1"/>
    <col min="13066" max="13066" width="0" style="481" hidden="1" customWidth="1"/>
    <col min="13067" max="13067" width="1.3984375" style="481" customWidth="1"/>
    <col min="13068" max="13312" width="9.796875" style="481"/>
    <col min="13313" max="13313" width="9" style="481" customWidth="1"/>
    <col min="13314" max="13314" width="11" style="481" customWidth="1"/>
    <col min="13315" max="13315" width="10.796875" style="481" customWidth="1"/>
    <col min="13316" max="13316" width="9" style="481" customWidth="1"/>
    <col min="13317" max="13317" width="9.796875" style="481"/>
    <col min="13318" max="13319" width="10" style="481" customWidth="1"/>
    <col min="13320" max="13320" width="1.796875" style="481" customWidth="1"/>
    <col min="13321" max="13321" width="9" style="481" customWidth="1"/>
    <col min="13322" max="13322" width="0" style="481" hidden="1" customWidth="1"/>
    <col min="13323" max="13323" width="1.3984375" style="481" customWidth="1"/>
    <col min="13324" max="13568" width="9.796875" style="481"/>
    <col min="13569" max="13569" width="9" style="481" customWidth="1"/>
    <col min="13570" max="13570" width="11" style="481" customWidth="1"/>
    <col min="13571" max="13571" width="10.796875" style="481" customWidth="1"/>
    <col min="13572" max="13572" width="9" style="481" customWidth="1"/>
    <col min="13573" max="13573" width="9.796875" style="481"/>
    <col min="13574" max="13575" width="10" style="481" customWidth="1"/>
    <col min="13576" max="13576" width="1.796875" style="481" customWidth="1"/>
    <col min="13577" max="13577" width="9" style="481" customWidth="1"/>
    <col min="13578" max="13578" width="0" style="481" hidden="1" customWidth="1"/>
    <col min="13579" max="13579" width="1.3984375" style="481" customWidth="1"/>
    <col min="13580" max="13824" width="9.796875" style="481"/>
    <col min="13825" max="13825" width="9" style="481" customWidth="1"/>
    <col min="13826" max="13826" width="11" style="481" customWidth="1"/>
    <col min="13827" max="13827" width="10.796875" style="481" customWidth="1"/>
    <col min="13828" max="13828" width="9" style="481" customWidth="1"/>
    <col min="13829" max="13829" width="9.796875" style="481"/>
    <col min="13830" max="13831" width="10" style="481" customWidth="1"/>
    <col min="13832" max="13832" width="1.796875" style="481" customWidth="1"/>
    <col min="13833" max="13833" width="9" style="481" customWidth="1"/>
    <col min="13834" max="13834" width="0" style="481" hidden="1" customWidth="1"/>
    <col min="13835" max="13835" width="1.3984375" style="481" customWidth="1"/>
    <col min="13836" max="14080" width="9.796875" style="481"/>
    <col min="14081" max="14081" width="9" style="481" customWidth="1"/>
    <col min="14082" max="14082" width="11" style="481" customWidth="1"/>
    <col min="14083" max="14083" width="10.796875" style="481" customWidth="1"/>
    <col min="14084" max="14084" width="9" style="481" customWidth="1"/>
    <col min="14085" max="14085" width="9.796875" style="481"/>
    <col min="14086" max="14087" width="10" style="481" customWidth="1"/>
    <col min="14088" max="14088" width="1.796875" style="481" customWidth="1"/>
    <col min="14089" max="14089" width="9" style="481" customWidth="1"/>
    <col min="14090" max="14090" width="0" style="481" hidden="1" customWidth="1"/>
    <col min="14091" max="14091" width="1.3984375" style="481" customWidth="1"/>
    <col min="14092" max="14336" width="9.796875" style="481"/>
    <col min="14337" max="14337" width="9" style="481" customWidth="1"/>
    <col min="14338" max="14338" width="11" style="481" customWidth="1"/>
    <col min="14339" max="14339" width="10.796875" style="481" customWidth="1"/>
    <col min="14340" max="14340" width="9" style="481" customWidth="1"/>
    <col min="14341" max="14341" width="9.796875" style="481"/>
    <col min="14342" max="14343" width="10" style="481" customWidth="1"/>
    <col min="14344" max="14344" width="1.796875" style="481" customWidth="1"/>
    <col min="14345" max="14345" width="9" style="481" customWidth="1"/>
    <col min="14346" max="14346" width="0" style="481" hidden="1" customWidth="1"/>
    <col min="14347" max="14347" width="1.3984375" style="481" customWidth="1"/>
    <col min="14348" max="14592" width="9.796875" style="481"/>
    <col min="14593" max="14593" width="9" style="481" customWidth="1"/>
    <col min="14594" max="14594" width="11" style="481" customWidth="1"/>
    <col min="14595" max="14595" width="10.796875" style="481" customWidth="1"/>
    <col min="14596" max="14596" width="9" style="481" customWidth="1"/>
    <col min="14597" max="14597" width="9.796875" style="481"/>
    <col min="14598" max="14599" width="10" style="481" customWidth="1"/>
    <col min="14600" max="14600" width="1.796875" style="481" customWidth="1"/>
    <col min="14601" max="14601" width="9" style="481" customWidth="1"/>
    <col min="14602" max="14602" width="0" style="481" hidden="1" customWidth="1"/>
    <col min="14603" max="14603" width="1.3984375" style="481" customWidth="1"/>
    <col min="14604" max="14848" width="9.796875" style="481"/>
    <col min="14849" max="14849" width="9" style="481" customWidth="1"/>
    <col min="14850" max="14850" width="11" style="481" customWidth="1"/>
    <col min="14851" max="14851" width="10.796875" style="481" customWidth="1"/>
    <col min="14852" max="14852" width="9" style="481" customWidth="1"/>
    <col min="14853" max="14853" width="9.796875" style="481"/>
    <col min="14854" max="14855" width="10" style="481" customWidth="1"/>
    <col min="14856" max="14856" width="1.796875" style="481" customWidth="1"/>
    <col min="14857" max="14857" width="9" style="481" customWidth="1"/>
    <col min="14858" max="14858" width="0" style="481" hidden="1" customWidth="1"/>
    <col min="14859" max="14859" width="1.3984375" style="481" customWidth="1"/>
    <col min="14860" max="15104" width="9.796875" style="481"/>
    <col min="15105" max="15105" width="9" style="481" customWidth="1"/>
    <col min="15106" max="15106" width="11" style="481" customWidth="1"/>
    <col min="15107" max="15107" width="10.796875" style="481" customWidth="1"/>
    <col min="15108" max="15108" width="9" style="481" customWidth="1"/>
    <col min="15109" max="15109" width="9.796875" style="481"/>
    <col min="15110" max="15111" width="10" style="481" customWidth="1"/>
    <col min="15112" max="15112" width="1.796875" style="481" customWidth="1"/>
    <col min="15113" max="15113" width="9" style="481" customWidth="1"/>
    <col min="15114" max="15114" width="0" style="481" hidden="1" customWidth="1"/>
    <col min="15115" max="15115" width="1.3984375" style="481" customWidth="1"/>
    <col min="15116" max="15360" width="9.796875" style="481"/>
    <col min="15361" max="15361" width="9" style="481" customWidth="1"/>
    <col min="15362" max="15362" width="11" style="481" customWidth="1"/>
    <col min="15363" max="15363" width="10.796875" style="481" customWidth="1"/>
    <col min="15364" max="15364" width="9" style="481" customWidth="1"/>
    <col min="15365" max="15365" width="9.796875" style="481"/>
    <col min="15366" max="15367" width="10" style="481" customWidth="1"/>
    <col min="15368" max="15368" width="1.796875" style="481" customWidth="1"/>
    <col min="15369" max="15369" width="9" style="481" customWidth="1"/>
    <col min="15370" max="15370" width="0" style="481" hidden="1" customWidth="1"/>
    <col min="15371" max="15371" width="1.3984375" style="481" customWidth="1"/>
    <col min="15372" max="15616" width="9.796875" style="481"/>
    <col min="15617" max="15617" width="9" style="481" customWidth="1"/>
    <col min="15618" max="15618" width="11" style="481" customWidth="1"/>
    <col min="15619" max="15619" width="10.796875" style="481" customWidth="1"/>
    <col min="15620" max="15620" width="9" style="481" customWidth="1"/>
    <col min="15621" max="15621" width="9.796875" style="481"/>
    <col min="15622" max="15623" width="10" style="481" customWidth="1"/>
    <col min="15624" max="15624" width="1.796875" style="481" customWidth="1"/>
    <col min="15625" max="15625" width="9" style="481" customWidth="1"/>
    <col min="15626" max="15626" width="0" style="481" hidden="1" customWidth="1"/>
    <col min="15627" max="15627" width="1.3984375" style="481" customWidth="1"/>
    <col min="15628" max="15872" width="9.796875" style="481"/>
    <col min="15873" max="15873" width="9" style="481" customWidth="1"/>
    <col min="15874" max="15874" width="11" style="481" customWidth="1"/>
    <col min="15875" max="15875" width="10.796875" style="481" customWidth="1"/>
    <col min="15876" max="15876" width="9" style="481" customWidth="1"/>
    <col min="15877" max="15877" width="9.796875" style="481"/>
    <col min="15878" max="15879" width="10" style="481" customWidth="1"/>
    <col min="15880" max="15880" width="1.796875" style="481" customWidth="1"/>
    <col min="15881" max="15881" width="9" style="481" customWidth="1"/>
    <col min="15882" max="15882" width="0" style="481" hidden="1" customWidth="1"/>
    <col min="15883" max="15883" width="1.3984375" style="481" customWidth="1"/>
    <col min="15884" max="16128" width="9.796875" style="481"/>
    <col min="16129" max="16129" width="9" style="481" customWidth="1"/>
    <col min="16130" max="16130" width="11" style="481" customWidth="1"/>
    <col min="16131" max="16131" width="10.796875" style="481" customWidth="1"/>
    <col min="16132" max="16132" width="9" style="481" customWidth="1"/>
    <col min="16133" max="16133" width="9.796875" style="481"/>
    <col min="16134" max="16135" width="10" style="481" customWidth="1"/>
    <col min="16136" max="16136" width="1.796875" style="481" customWidth="1"/>
    <col min="16137" max="16137" width="9" style="481" customWidth="1"/>
    <col min="16138" max="16138" width="0" style="481" hidden="1" customWidth="1"/>
    <col min="16139" max="16139" width="1.3984375" style="481" customWidth="1"/>
    <col min="16140" max="16384" width="9.796875" style="481"/>
  </cols>
  <sheetData>
    <row r="1" spans="1:76" ht="15" customHeight="1">
      <c r="E1" s="482"/>
    </row>
    <row r="3" spans="1:76" ht="13" customHeight="1">
      <c r="A3" s="531" t="s">
        <v>471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BO3" s="1202" t="s">
        <v>113</v>
      </c>
      <c r="BP3" s="1202"/>
      <c r="BQ3" s="1202"/>
      <c r="BR3" s="1202"/>
      <c r="BS3" s="1202"/>
      <c r="BT3" s="1202"/>
      <c r="BU3" s="1202"/>
      <c r="BV3" s="1202"/>
      <c r="BW3" s="1202"/>
      <c r="BX3" s="1202"/>
    </row>
    <row r="4" spans="1:76" ht="13" customHeight="1">
      <c r="A4" s="453" t="s">
        <v>289</v>
      </c>
      <c r="B4" s="484"/>
      <c r="C4" s="484"/>
      <c r="D4" s="484"/>
      <c r="E4" s="484"/>
      <c r="F4" s="484"/>
      <c r="G4" s="484"/>
      <c r="H4" s="484"/>
      <c r="I4" s="484"/>
      <c r="J4" s="485"/>
      <c r="K4" s="485"/>
      <c r="BO4" s="486"/>
      <c r="BP4" s="486"/>
      <c r="BQ4" s="486"/>
      <c r="BR4" s="486"/>
      <c r="BS4" s="486"/>
      <c r="BT4" s="486"/>
      <c r="BU4" s="486"/>
      <c r="BV4" s="486"/>
      <c r="BW4" s="486"/>
      <c r="BX4" s="486"/>
    </row>
    <row r="5" spans="1:76" ht="4" customHeight="1" thickBot="1">
      <c r="A5" s="514"/>
      <c r="B5" s="514"/>
      <c r="C5" s="514"/>
      <c r="D5" s="514"/>
      <c r="E5" s="514"/>
      <c r="F5" s="514"/>
      <c r="G5" s="514"/>
      <c r="H5" s="514"/>
      <c r="I5" s="514"/>
      <c r="J5" s="533"/>
      <c r="K5" s="466"/>
      <c r="L5" s="489"/>
      <c r="BO5" s="1203" t="s">
        <v>277</v>
      </c>
      <c r="BP5" s="1203"/>
      <c r="BQ5" s="1203"/>
      <c r="BR5" s="1203"/>
      <c r="BS5" s="1203"/>
      <c r="BT5" s="1203"/>
      <c r="BU5" s="1203"/>
      <c r="BV5" s="1203"/>
      <c r="BW5" s="1203"/>
      <c r="BX5" s="1203"/>
    </row>
    <row r="6" spans="1:76" ht="13" customHeight="1">
      <c r="A6" s="1196" t="s">
        <v>110</v>
      </c>
      <c r="B6" s="898"/>
      <c r="C6" s="898"/>
      <c r="D6" s="898"/>
      <c r="E6" s="899" t="s">
        <v>114</v>
      </c>
      <c r="F6" s="898"/>
      <c r="G6" s="898"/>
      <c r="H6" s="1196" t="s">
        <v>288</v>
      </c>
      <c r="I6" s="1196" t="s">
        <v>16</v>
      </c>
      <c r="J6" s="524"/>
      <c r="K6" s="524"/>
      <c r="L6" s="1201"/>
      <c r="M6" s="519"/>
      <c r="BO6" s="471" t="s">
        <v>110</v>
      </c>
      <c r="BP6" s="487"/>
      <c r="BQ6" s="487"/>
      <c r="BR6" s="487"/>
      <c r="BS6" s="488" t="s">
        <v>114</v>
      </c>
      <c r="BT6" s="487"/>
      <c r="BU6" s="487"/>
      <c r="BV6" s="489"/>
      <c r="BW6" s="471" t="s">
        <v>115</v>
      </c>
      <c r="BX6" s="471"/>
    </row>
    <row r="7" spans="1:76" ht="13" customHeight="1">
      <c r="A7" s="1197"/>
      <c r="B7" s="895" t="s">
        <v>283</v>
      </c>
      <c r="C7" s="895" t="s">
        <v>284</v>
      </c>
      <c r="D7" s="895" t="s">
        <v>285</v>
      </c>
      <c r="E7" s="895" t="s">
        <v>286</v>
      </c>
      <c r="F7" s="895" t="s">
        <v>287</v>
      </c>
      <c r="G7" s="895" t="s">
        <v>8</v>
      </c>
      <c r="H7" s="1197"/>
      <c r="I7" s="1197"/>
      <c r="J7" s="526"/>
      <c r="K7" s="526"/>
      <c r="L7" s="1201"/>
      <c r="M7" s="519"/>
      <c r="BO7" s="487"/>
      <c r="BP7" s="448" t="s">
        <v>19</v>
      </c>
      <c r="BQ7" s="448" t="s">
        <v>117</v>
      </c>
      <c r="BR7" s="447" t="s">
        <v>14</v>
      </c>
      <c r="BS7" s="448" t="s">
        <v>6</v>
      </c>
      <c r="BT7" s="447" t="s">
        <v>15</v>
      </c>
      <c r="BU7" s="448" t="s">
        <v>8</v>
      </c>
      <c r="BV7" s="448"/>
      <c r="BW7" s="447" t="s">
        <v>116</v>
      </c>
      <c r="BX7" s="447" t="s">
        <v>16</v>
      </c>
    </row>
    <row r="8" spans="1:76" ht="15" customHeight="1">
      <c r="A8" s="900" t="s">
        <v>54</v>
      </c>
      <c r="B8" s="901">
        <f t="shared" ref="B8:G8" si="0">SUM(B9:B20)</f>
        <v>1842269.2373322966</v>
      </c>
      <c r="C8" s="901">
        <f t="shared" si="0"/>
        <v>1705918.9005470118</v>
      </c>
      <c r="D8" s="901">
        <f t="shared" si="0"/>
        <v>33179.489976728604</v>
      </c>
      <c r="E8" s="901">
        <f t="shared" si="0"/>
        <v>191989.6743997962</v>
      </c>
      <c r="F8" s="901">
        <f t="shared" si="0"/>
        <v>192816.93743699032</v>
      </c>
      <c r="G8" s="901">
        <f t="shared" si="0"/>
        <v>4948.0031893445357</v>
      </c>
      <c r="H8" s="901">
        <f>SUM(H9:H20)</f>
        <v>620000</v>
      </c>
      <c r="I8" s="901">
        <f>SUM(I9:I20)</f>
        <v>504112.03933299601</v>
      </c>
      <c r="J8" s="704"/>
      <c r="K8" s="527"/>
      <c r="L8" s="527"/>
      <c r="M8" s="518"/>
      <c r="BO8" s="490" t="s">
        <v>54</v>
      </c>
      <c r="BP8" s="491">
        <f t="shared" ref="BP8:BU8" si="1">SUM(BP9:BP20)</f>
        <v>617417</v>
      </c>
      <c r="BQ8" s="491">
        <f t="shared" si="1"/>
        <v>0</v>
      </c>
      <c r="BR8" s="491">
        <f t="shared" si="1"/>
        <v>31999.5</v>
      </c>
      <c r="BS8" s="491">
        <f t="shared" si="1"/>
        <v>84973.919999999984</v>
      </c>
      <c r="BT8" s="491">
        <f t="shared" si="1"/>
        <v>145475</v>
      </c>
      <c r="BU8" s="491">
        <f t="shared" si="1"/>
        <v>6217.7999999999993</v>
      </c>
      <c r="BV8" s="491"/>
      <c r="BW8" s="491">
        <f>SUM(BW9:BW20)</f>
        <v>325300</v>
      </c>
      <c r="BX8" s="491">
        <f>SUM(BX9:BX20)</f>
        <v>181601</v>
      </c>
    </row>
    <row r="9" spans="1:76" ht="13" customHeight="1">
      <c r="A9" s="482" t="s">
        <v>55</v>
      </c>
      <c r="B9" s="624">
        <v>150101.94530214998</v>
      </c>
      <c r="C9" s="624">
        <v>139705.67363095001</v>
      </c>
      <c r="D9" s="624">
        <v>2374.9238345965964</v>
      </c>
      <c r="E9" s="624">
        <v>15551.739958058341</v>
      </c>
      <c r="F9" s="624">
        <v>15170.796836229898</v>
      </c>
      <c r="G9" s="624">
        <v>383.41776415264428</v>
      </c>
      <c r="H9" s="624">
        <v>54991.689578576203</v>
      </c>
      <c r="I9" s="624">
        <v>41654.270272600013</v>
      </c>
      <c r="J9" s="704"/>
      <c r="K9" s="525"/>
      <c r="L9" s="525"/>
      <c r="M9" s="518"/>
      <c r="BO9" s="482" t="s">
        <v>78</v>
      </c>
      <c r="BP9" s="463">
        <v>45967</v>
      </c>
      <c r="BQ9" s="463"/>
      <c r="BR9" s="463">
        <v>2297.5</v>
      </c>
      <c r="BS9" s="463">
        <v>6299.45</v>
      </c>
      <c r="BT9" s="463">
        <v>10942</v>
      </c>
      <c r="BU9" s="463">
        <v>490</v>
      </c>
      <c r="BV9" s="463"/>
      <c r="BW9" s="463">
        <v>36000</v>
      </c>
      <c r="BX9" s="463">
        <v>13971</v>
      </c>
    </row>
    <row r="10" spans="1:76" ht="13" customHeight="1">
      <c r="A10" s="482" t="s">
        <v>56</v>
      </c>
      <c r="B10" s="624">
        <v>135305.98942001673</v>
      </c>
      <c r="C10" s="624">
        <v>125393.40941200002</v>
      </c>
      <c r="D10" s="624">
        <v>2509.0193624548365</v>
      </c>
      <c r="E10" s="624">
        <v>15037.629038962854</v>
      </c>
      <c r="F10" s="624">
        <v>15814.996450125613</v>
      </c>
      <c r="G10" s="624">
        <v>388.63570008722542</v>
      </c>
      <c r="H10" s="625">
        <v>51004.551314910612</v>
      </c>
      <c r="I10" s="625">
        <v>41643.524004000006</v>
      </c>
      <c r="J10" s="704"/>
      <c r="K10" s="525"/>
      <c r="L10" s="525"/>
      <c r="M10" s="518"/>
      <c r="BO10" s="482" t="s">
        <v>79</v>
      </c>
      <c r="BP10" s="463">
        <v>48922</v>
      </c>
      <c r="BQ10" s="463"/>
      <c r="BR10" s="463">
        <v>2329</v>
      </c>
      <c r="BS10" s="463">
        <v>6890.01</v>
      </c>
      <c r="BT10" s="463">
        <v>11392</v>
      </c>
      <c r="BU10" s="463">
        <v>500</v>
      </c>
      <c r="BV10" s="463"/>
      <c r="BW10" s="463">
        <v>28200</v>
      </c>
      <c r="BX10" s="463">
        <v>13892</v>
      </c>
    </row>
    <row r="11" spans="1:76" ht="13" customHeight="1">
      <c r="A11" s="482" t="s">
        <v>57</v>
      </c>
      <c r="B11" s="624">
        <v>151808.5828563667</v>
      </c>
      <c r="C11" s="624">
        <v>141388.07151070001</v>
      </c>
      <c r="D11" s="624">
        <v>2655.5314204854826</v>
      </c>
      <c r="E11" s="624">
        <v>15084.215953834018</v>
      </c>
      <c r="F11" s="624">
        <v>15364.24561545657</v>
      </c>
      <c r="G11" s="624">
        <v>408.22744462224631</v>
      </c>
      <c r="H11" s="625">
        <v>59941.904717523343</v>
      </c>
      <c r="I11" s="625">
        <v>41708.742789999997</v>
      </c>
      <c r="J11" s="704"/>
      <c r="K11" s="525"/>
      <c r="L11" s="525"/>
      <c r="M11" s="518"/>
      <c r="BO11" s="482" t="s">
        <v>80</v>
      </c>
      <c r="BP11" s="463">
        <v>50546</v>
      </c>
      <c r="BQ11" s="463"/>
      <c r="BR11" s="463">
        <v>2550</v>
      </c>
      <c r="BS11" s="463">
        <v>6877.14</v>
      </c>
      <c r="BT11" s="463">
        <v>11670</v>
      </c>
      <c r="BU11" s="463">
        <v>539</v>
      </c>
      <c r="BV11" s="463"/>
      <c r="BW11" s="463">
        <v>29600</v>
      </c>
      <c r="BX11" s="463">
        <v>13866</v>
      </c>
    </row>
    <row r="12" spans="1:76" ht="13" customHeight="1">
      <c r="A12" s="482" t="s">
        <v>58</v>
      </c>
      <c r="B12" s="624">
        <v>155766.07477652497</v>
      </c>
      <c r="C12" s="624">
        <v>145748.53331700002</v>
      </c>
      <c r="D12" s="624">
        <v>2971.6793679599573</v>
      </c>
      <c r="E12" s="624">
        <v>15429.704369062891</v>
      </c>
      <c r="F12" s="624">
        <v>16527.881187866791</v>
      </c>
      <c r="G12" s="624">
        <v>416.23067701538577</v>
      </c>
      <c r="H12" s="625">
        <v>55723.628003790174</v>
      </c>
      <c r="I12" s="625">
        <v>41568.724741999999</v>
      </c>
      <c r="J12" s="704"/>
      <c r="K12" s="525"/>
      <c r="L12" s="525"/>
      <c r="M12" s="518"/>
      <c r="BO12" s="482" t="s">
        <v>81</v>
      </c>
      <c r="BP12" s="463">
        <v>49120</v>
      </c>
      <c r="BQ12" s="463"/>
      <c r="BR12" s="463">
        <v>3012</v>
      </c>
      <c r="BS12" s="463">
        <v>7264.02</v>
      </c>
      <c r="BT12" s="463">
        <v>12385</v>
      </c>
      <c r="BU12" s="463">
        <v>520</v>
      </c>
      <c r="BV12" s="463"/>
      <c r="BW12" s="463">
        <v>23800</v>
      </c>
      <c r="BX12" s="463">
        <v>15832</v>
      </c>
    </row>
    <row r="13" spans="1:76" ht="13" customHeight="1">
      <c r="A13" s="482" t="s">
        <v>59</v>
      </c>
      <c r="B13" s="624">
        <v>154543.90620499998</v>
      </c>
      <c r="C13" s="624">
        <v>143607.18128999995</v>
      </c>
      <c r="D13" s="624">
        <v>3125.668715034566</v>
      </c>
      <c r="E13" s="624">
        <v>15347.757979014777</v>
      </c>
      <c r="F13" s="624">
        <v>17073.405378385931</v>
      </c>
      <c r="G13" s="624">
        <v>442.23190684900601</v>
      </c>
      <c r="H13" s="625">
        <v>53913.043478260865</v>
      </c>
      <c r="I13" s="625">
        <v>41651.490700000002</v>
      </c>
      <c r="J13" s="704"/>
      <c r="K13" s="525"/>
      <c r="L13" s="525"/>
      <c r="M13" s="518"/>
      <c r="BO13" s="482" t="s">
        <v>82</v>
      </c>
      <c r="BP13" s="463">
        <v>52577</v>
      </c>
      <c r="BQ13" s="463"/>
      <c r="BR13" s="463">
        <v>3181</v>
      </c>
      <c r="BS13" s="463">
        <v>7132</v>
      </c>
      <c r="BT13" s="463">
        <v>12536</v>
      </c>
      <c r="BU13" s="463">
        <v>515</v>
      </c>
      <c r="BV13" s="463"/>
      <c r="BW13" s="463">
        <v>27800</v>
      </c>
      <c r="BX13" s="463">
        <v>15061</v>
      </c>
    </row>
    <row r="14" spans="1:76" ht="13" customHeight="1">
      <c r="A14" s="482" t="s">
        <v>60</v>
      </c>
      <c r="B14" s="624">
        <v>154620.31433537498</v>
      </c>
      <c r="C14" s="624">
        <v>143840.88430599996</v>
      </c>
      <c r="D14" s="624">
        <v>3163.127580783248</v>
      </c>
      <c r="E14" s="624">
        <v>15760.992449864127</v>
      </c>
      <c r="F14" s="624">
        <v>16962.336840744618</v>
      </c>
      <c r="G14" s="624">
        <v>458.97431161684176</v>
      </c>
      <c r="H14" s="625">
        <v>46641.813069885204</v>
      </c>
      <c r="I14" s="625">
        <v>41551.387209999994</v>
      </c>
      <c r="J14" s="704"/>
      <c r="K14" s="525"/>
      <c r="L14" s="525"/>
      <c r="M14" s="518"/>
      <c r="BO14" s="482" t="s">
        <v>83</v>
      </c>
      <c r="BP14" s="463">
        <v>52595</v>
      </c>
      <c r="BQ14" s="463"/>
      <c r="BR14" s="463">
        <v>3247</v>
      </c>
      <c r="BS14" s="463">
        <v>7283</v>
      </c>
      <c r="BT14" s="463">
        <v>12799</v>
      </c>
      <c r="BU14" s="463">
        <v>531</v>
      </c>
      <c r="BV14" s="463"/>
      <c r="BW14" s="463">
        <v>26100</v>
      </c>
      <c r="BX14" s="463">
        <v>15631</v>
      </c>
    </row>
    <row r="15" spans="1:76" ht="13" customHeight="1">
      <c r="A15" s="482" t="s">
        <v>61</v>
      </c>
      <c r="B15" s="624">
        <v>157890.54288150001</v>
      </c>
      <c r="C15" s="624">
        <v>146928.96433300001</v>
      </c>
      <c r="D15" s="624">
        <v>3049.3962904392506</v>
      </c>
      <c r="E15" s="624">
        <v>16696.978108515272</v>
      </c>
      <c r="F15" s="624">
        <v>16911.144234633306</v>
      </c>
      <c r="G15" s="624">
        <v>451.08730650809304</v>
      </c>
      <c r="H15" s="625">
        <v>47354.489957593549</v>
      </c>
      <c r="I15" s="625">
        <v>41733.217121999907</v>
      </c>
      <c r="J15" s="704"/>
      <c r="K15" s="525"/>
      <c r="L15" s="525"/>
      <c r="M15" s="518"/>
      <c r="BO15" s="482" t="s">
        <v>84</v>
      </c>
      <c r="BP15" s="463">
        <v>50656</v>
      </c>
      <c r="BQ15" s="463"/>
      <c r="BR15" s="463">
        <v>3037</v>
      </c>
      <c r="BS15" s="463">
        <v>7173.07</v>
      </c>
      <c r="BT15" s="463">
        <v>12739</v>
      </c>
      <c r="BU15" s="463">
        <v>517</v>
      </c>
      <c r="BV15" s="463"/>
      <c r="BW15" s="463">
        <v>25600</v>
      </c>
      <c r="BX15" s="463">
        <v>15460</v>
      </c>
    </row>
    <row r="16" spans="1:76" ht="13" customHeight="1">
      <c r="A16" s="482" t="s">
        <v>62</v>
      </c>
      <c r="B16" s="624">
        <v>154013.58429582606</v>
      </c>
      <c r="C16" s="624">
        <v>142021.44363249146</v>
      </c>
      <c r="D16" s="624">
        <v>2946.5383082774783</v>
      </c>
      <c r="E16" s="624">
        <v>16752.036042465941</v>
      </c>
      <c r="F16" s="624">
        <v>16322.770539233932</v>
      </c>
      <c r="G16" s="624">
        <v>434.61160036966606</v>
      </c>
      <c r="H16" s="625">
        <v>46603.289994873943</v>
      </c>
      <c r="I16" s="625">
        <v>41860.223684388999</v>
      </c>
      <c r="J16" s="704"/>
      <c r="K16" s="525"/>
      <c r="L16" s="525"/>
      <c r="M16" s="518"/>
      <c r="BO16" s="482" t="s">
        <v>85</v>
      </c>
      <c r="BP16" s="463">
        <v>52402</v>
      </c>
      <c r="BQ16" s="463"/>
      <c r="BR16" s="463">
        <v>2799</v>
      </c>
      <c r="BS16" s="463">
        <v>7036</v>
      </c>
      <c r="BT16" s="463">
        <v>12539</v>
      </c>
      <c r="BU16" s="463">
        <v>531</v>
      </c>
      <c r="BV16" s="463"/>
      <c r="BW16" s="463">
        <v>26500</v>
      </c>
      <c r="BX16" s="463">
        <v>15509</v>
      </c>
    </row>
    <row r="17" spans="1:76" ht="13" customHeight="1">
      <c r="A17" s="482" t="s">
        <v>63</v>
      </c>
      <c r="B17" s="624">
        <v>154599.85783740747</v>
      </c>
      <c r="C17" s="624">
        <v>142586.22322996921</v>
      </c>
      <c r="D17" s="624">
        <v>2727.3062214564557</v>
      </c>
      <c r="E17" s="624">
        <v>16006.728805268953</v>
      </c>
      <c r="F17" s="624">
        <v>15895.827277865435</v>
      </c>
      <c r="G17" s="624">
        <v>396.00514253958255</v>
      </c>
      <c r="H17" s="625">
        <v>46795.90536993026</v>
      </c>
      <c r="I17" s="625">
        <v>41890.714297851991</v>
      </c>
      <c r="J17" s="704"/>
      <c r="K17" s="525"/>
      <c r="L17" s="525"/>
      <c r="M17" s="518"/>
      <c r="BO17" s="482" t="s">
        <v>86</v>
      </c>
      <c r="BP17" s="463">
        <v>53163</v>
      </c>
      <c r="BQ17" s="463"/>
      <c r="BR17" s="463">
        <v>2618</v>
      </c>
      <c r="BS17" s="463">
        <v>7105.38</v>
      </c>
      <c r="BT17" s="463">
        <v>12041.5</v>
      </c>
      <c r="BU17" s="463">
        <v>519</v>
      </c>
      <c r="BV17" s="463"/>
      <c r="BW17" s="463">
        <v>25800</v>
      </c>
      <c r="BX17" s="463">
        <v>15501</v>
      </c>
    </row>
    <row r="18" spans="1:76" ht="13" customHeight="1">
      <c r="A18" s="482" t="s">
        <v>64</v>
      </c>
      <c r="B18" s="624">
        <v>155246.93095281927</v>
      </c>
      <c r="C18" s="624">
        <v>143062.88907007279</v>
      </c>
      <c r="D18" s="624">
        <v>2571.7557663489083</v>
      </c>
      <c r="E18" s="624">
        <v>16325.231259044267</v>
      </c>
      <c r="F18" s="624">
        <v>15316.239142619774</v>
      </c>
      <c r="G18" s="624">
        <v>376.8601875187764</v>
      </c>
      <c r="H18" s="625">
        <v>49810.335989561499</v>
      </c>
      <c r="I18" s="625">
        <v>42481.256636785096</v>
      </c>
      <c r="J18" s="704"/>
      <c r="K18" s="525"/>
      <c r="L18" s="525"/>
      <c r="M18" s="518"/>
      <c r="BO18" s="482" t="s">
        <v>87</v>
      </c>
      <c r="BP18" s="463">
        <v>51559</v>
      </c>
      <c r="BQ18" s="463"/>
      <c r="BR18" s="463">
        <v>2325</v>
      </c>
      <c r="BS18" s="463">
        <v>6985.01</v>
      </c>
      <c r="BT18" s="463">
        <v>12554.5</v>
      </c>
      <c r="BU18" s="463">
        <v>493</v>
      </c>
      <c r="BV18" s="463"/>
      <c r="BW18" s="463">
        <v>23800</v>
      </c>
      <c r="BX18" s="463">
        <v>15767</v>
      </c>
    </row>
    <row r="19" spans="1:76" ht="13" customHeight="1">
      <c r="A19" s="482" t="s">
        <v>65</v>
      </c>
      <c r="B19" s="624">
        <v>153916.10770281404</v>
      </c>
      <c r="C19" s="624">
        <v>140192.59711407137</v>
      </c>
      <c r="D19" s="624">
        <v>2534.685435406454</v>
      </c>
      <c r="E19" s="624">
        <v>15645.795253015243</v>
      </c>
      <c r="F19" s="624">
        <v>15527.39986582729</v>
      </c>
      <c r="G19" s="624">
        <v>381.78749707207731</v>
      </c>
      <c r="H19" s="625">
        <v>53017.381984249034</v>
      </c>
      <c r="I19" s="625">
        <v>43084.228444624991</v>
      </c>
      <c r="J19" s="704"/>
      <c r="K19" s="525"/>
      <c r="L19" s="525"/>
      <c r="M19" s="518"/>
      <c r="BO19" s="482" t="s">
        <v>88</v>
      </c>
      <c r="BP19" s="463">
        <v>52680</v>
      </c>
      <c r="BQ19" s="463"/>
      <c r="BR19" s="463">
        <v>2301</v>
      </c>
      <c r="BS19" s="463">
        <v>7307.39</v>
      </c>
      <c r="BT19" s="463">
        <v>11820.5</v>
      </c>
      <c r="BU19" s="463">
        <v>529.4</v>
      </c>
      <c r="BV19" s="463"/>
      <c r="BW19" s="463">
        <v>23800</v>
      </c>
      <c r="BX19" s="463">
        <v>15834</v>
      </c>
    </row>
    <row r="20" spans="1:76" ht="13" customHeight="1" thickBot="1">
      <c r="A20" s="494" t="s">
        <v>66</v>
      </c>
      <c r="B20" s="626">
        <v>164455.4007664964</v>
      </c>
      <c r="C20" s="626">
        <v>151443.02970075698</v>
      </c>
      <c r="D20" s="626">
        <v>2549.8576734853677</v>
      </c>
      <c r="E20" s="626">
        <v>18350.865182689533</v>
      </c>
      <c r="F20" s="626">
        <v>15929.894068001173</v>
      </c>
      <c r="G20" s="626">
        <v>409.93365099299018</v>
      </c>
      <c r="H20" s="626">
        <v>54201.966540845329</v>
      </c>
      <c r="I20" s="626">
        <v>43284.259428744983</v>
      </c>
      <c r="J20" s="704"/>
      <c r="K20" s="525"/>
      <c r="L20" s="525"/>
      <c r="M20" s="518"/>
      <c r="BO20" s="494" t="s">
        <v>89</v>
      </c>
      <c r="BP20" s="495">
        <v>57230</v>
      </c>
      <c r="BQ20" s="495"/>
      <c r="BR20" s="495">
        <v>2303</v>
      </c>
      <c r="BS20" s="495">
        <v>7621.45</v>
      </c>
      <c r="BT20" s="495">
        <v>12056.5</v>
      </c>
      <c r="BU20" s="495">
        <v>533.4</v>
      </c>
      <c r="BV20" s="495"/>
      <c r="BW20" s="495">
        <v>28300</v>
      </c>
      <c r="BX20" s="495">
        <v>15277</v>
      </c>
    </row>
    <row r="21" spans="1:76" ht="9" customHeight="1">
      <c r="A21" s="1084" t="s">
        <v>548</v>
      </c>
      <c r="B21" s="1085"/>
      <c r="C21" s="1085"/>
      <c r="D21" s="1086" t="s">
        <v>552</v>
      </c>
      <c r="E21" s="1085"/>
      <c r="F21" s="1085"/>
      <c r="G21" s="1086"/>
      <c r="H21" s="1085"/>
      <c r="I21" s="1085"/>
      <c r="M21" s="493"/>
      <c r="BO21" s="496" t="s">
        <v>118</v>
      </c>
      <c r="BR21" s="496" t="s">
        <v>278</v>
      </c>
      <c r="BU21" s="496" t="s">
        <v>119</v>
      </c>
      <c r="BW21" s="497"/>
    </row>
    <row r="22" spans="1:76" ht="9" customHeight="1">
      <c r="A22" s="999" t="s">
        <v>538</v>
      </c>
      <c r="B22" s="1085"/>
      <c r="C22" s="1085"/>
      <c r="D22" s="1084"/>
      <c r="E22" s="1085"/>
      <c r="F22" s="1085"/>
      <c r="G22" s="1086"/>
      <c r="H22" s="1085"/>
      <c r="I22" s="1085"/>
      <c r="M22" s="493"/>
      <c r="BO22" s="496"/>
      <c r="BR22" s="496"/>
      <c r="BU22" s="496"/>
      <c r="BW22" s="497"/>
    </row>
    <row r="23" spans="1:76" ht="9" customHeight="1">
      <c r="A23" s="1073" t="s">
        <v>367</v>
      </c>
      <c r="B23" s="1067"/>
      <c r="C23" s="1068"/>
      <c r="D23" s="1068"/>
      <c r="E23" s="1087"/>
      <c r="F23" s="1087"/>
      <c r="G23" s="1087"/>
      <c r="H23" s="1087"/>
      <c r="I23" s="1088"/>
      <c r="M23" s="493"/>
      <c r="BO23" s="462"/>
      <c r="BW23" s="497"/>
    </row>
    <row r="24" spans="1:76" ht="9" customHeight="1">
      <c r="A24" s="1001" t="s">
        <v>366</v>
      </c>
      <c r="B24" s="1067"/>
      <c r="C24" s="1067"/>
      <c r="D24" s="1075"/>
      <c r="E24" s="1087"/>
      <c r="F24" s="1087"/>
      <c r="G24" s="1087"/>
      <c r="H24" s="1087"/>
      <c r="I24" s="1088"/>
      <c r="M24" s="493"/>
      <c r="BO24" s="462"/>
      <c r="BW24" s="497"/>
    </row>
    <row r="25" spans="1:76" ht="10" customHeight="1">
      <c r="A25" s="1089"/>
      <c r="B25" s="1087"/>
      <c r="C25" s="1087"/>
      <c r="D25" s="1087"/>
      <c r="E25" s="1087"/>
      <c r="F25" s="1087"/>
      <c r="G25" s="1087"/>
      <c r="H25" s="1087"/>
      <c r="I25" s="1088"/>
      <c r="M25" s="493"/>
      <c r="BO25" s="462"/>
      <c r="BW25" s="497"/>
    </row>
    <row r="26" spans="1:76" ht="13" customHeight="1">
      <c r="A26" s="531" t="s">
        <v>470</v>
      </c>
      <c r="B26" s="483"/>
      <c r="C26" s="483"/>
      <c r="D26" s="483"/>
      <c r="E26" s="483"/>
      <c r="F26" s="483"/>
      <c r="G26" s="483"/>
      <c r="H26" s="483"/>
      <c r="I26" s="483"/>
      <c r="J26" s="483"/>
      <c r="K26" s="483"/>
      <c r="M26" s="493"/>
      <c r="BO26" s="1202" t="s">
        <v>279</v>
      </c>
      <c r="BP26" s="1202"/>
      <c r="BQ26" s="1202"/>
      <c r="BR26" s="1202"/>
      <c r="BS26" s="1202"/>
      <c r="BT26" s="1202"/>
      <c r="BU26" s="1202"/>
      <c r="BV26" s="1202"/>
      <c r="BW26" s="1202"/>
      <c r="BX26" s="1202"/>
    </row>
    <row r="27" spans="1:76" ht="13" customHeight="1">
      <c r="A27" s="453" t="s">
        <v>289</v>
      </c>
      <c r="B27" s="484"/>
      <c r="C27" s="484"/>
      <c r="D27" s="484"/>
      <c r="E27" s="484"/>
      <c r="F27" s="484"/>
      <c r="G27" s="484"/>
      <c r="H27" s="484"/>
      <c r="I27" s="484"/>
      <c r="J27" s="485"/>
      <c r="K27" s="485"/>
      <c r="M27" s="493"/>
      <c r="BO27" s="486"/>
      <c r="BP27" s="486"/>
      <c r="BQ27" s="486"/>
      <c r="BR27" s="486"/>
      <c r="BS27" s="486"/>
      <c r="BT27" s="486"/>
      <c r="BU27" s="486"/>
      <c r="BV27" s="486"/>
      <c r="BW27" s="486"/>
      <c r="BX27" s="486"/>
    </row>
    <row r="28" spans="1:76" ht="4" customHeight="1" thickBot="1">
      <c r="A28" s="514"/>
      <c r="B28" s="514"/>
      <c r="C28" s="514"/>
      <c r="D28" s="514"/>
      <c r="E28" s="514"/>
      <c r="F28" s="514"/>
      <c r="G28" s="514"/>
      <c r="H28" s="514"/>
      <c r="I28" s="514"/>
      <c r="J28" s="533"/>
      <c r="K28" s="466"/>
      <c r="L28" s="489"/>
      <c r="M28" s="493"/>
      <c r="BO28" s="1203" t="s">
        <v>277</v>
      </c>
      <c r="BP28" s="1203"/>
      <c r="BQ28" s="1203"/>
      <c r="BR28" s="1203"/>
      <c r="BS28" s="1203"/>
      <c r="BT28" s="1203"/>
      <c r="BU28" s="1203"/>
      <c r="BV28" s="1203"/>
      <c r="BW28" s="1203"/>
      <c r="BX28" s="1203"/>
    </row>
    <row r="29" spans="1:76" ht="13" customHeight="1">
      <c r="A29" s="1196" t="s">
        <v>110</v>
      </c>
      <c r="B29" s="898"/>
      <c r="C29" s="898"/>
      <c r="D29" s="898"/>
      <c r="E29" s="899" t="s">
        <v>114</v>
      </c>
      <c r="F29" s="898"/>
      <c r="G29" s="898"/>
      <c r="H29" s="1196" t="s">
        <v>288</v>
      </c>
      <c r="I29" s="1196" t="s">
        <v>16</v>
      </c>
      <c r="J29" s="524"/>
      <c r="K29" s="524"/>
      <c r="L29" s="1201"/>
      <c r="M29" s="525"/>
      <c r="BO29" s="471" t="s">
        <v>110</v>
      </c>
      <c r="BP29" s="487"/>
      <c r="BQ29" s="487"/>
      <c r="BR29" s="487"/>
      <c r="BS29" s="488" t="s">
        <v>114</v>
      </c>
      <c r="BT29" s="487"/>
      <c r="BU29" s="487"/>
      <c r="BV29" s="489"/>
      <c r="BW29" s="471" t="s">
        <v>115</v>
      </c>
      <c r="BX29" s="471"/>
    </row>
    <row r="30" spans="1:76" ht="13" customHeight="1">
      <c r="A30" s="1197"/>
      <c r="B30" s="895" t="s">
        <v>283</v>
      </c>
      <c r="C30" s="895" t="s">
        <v>284</v>
      </c>
      <c r="D30" s="895" t="s">
        <v>285</v>
      </c>
      <c r="E30" s="895" t="s">
        <v>286</v>
      </c>
      <c r="F30" s="895" t="s">
        <v>287</v>
      </c>
      <c r="G30" s="895" t="s">
        <v>8</v>
      </c>
      <c r="H30" s="1197"/>
      <c r="I30" s="1197"/>
      <c r="J30" s="526"/>
      <c r="K30" s="526"/>
      <c r="L30" s="1201"/>
      <c r="M30" s="525"/>
      <c r="BO30" s="487"/>
      <c r="BP30" s="448" t="s">
        <v>19</v>
      </c>
      <c r="BQ30" s="448" t="s">
        <v>117</v>
      </c>
      <c r="BR30" s="447" t="s">
        <v>14</v>
      </c>
      <c r="BS30" s="448" t="s">
        <v>6</v>
      </c>
      <c r="BT30" s="447" t="s">
        <v>15</v>
      </c>
      <c r="BU30" s="448" t="s">
        <v>8</v>
      </c>
      <c r="BV30" s="448"/>
      <c r="BW30" s="447" t="s">
        <v>116</v>
      </c>
      <c r="BX30" s="447" t="s">
        <v>16</v>
      </c>
    </row>
    <row r="31" spans="1:76" ht="15" customHeight="1">
      <c r="A31" s="900" t="s">
        <v>54</v>
      </c>
      <c r="B31" s="901">
        <f t="shared" ref="B31:G31" si="2">SUM(B32:B43)</f>
        <v>1786770.6751935252</v>
      </c>
      <c r="C31" s="901">
        <f t="shared" si="2"/>
        <v>1660443.9156862719</v>
      </c>
      <c r="D31" s="901">
        <f t="shared" si="2"/>
        <v>32325.197892191849</v>
      </c>
      <c r="E31" s="901">
        <f t="shared" si="2"/>
        <v>185745.10148125255</v>
      </c>
      <c r="F31" s="901">
        <f t="shared" si="2"/>
        <v>188822.20027025035</v>
      </c>
      <c r="G31" s="901">
        <f t="shared" si="2"/>
        <v>4957.3536356317209</v>
      </c>
      <c r="H31" s="901">
        <f>SUM(H32:H43)</f>
        <v>609200</v>
      </c>
      <c r="I31" s="901">
        <f>SUM(I32:I43)</f>
        <v>497525.38752156554</v>
      </c>
      <c r="J31" s="528"/>
      <c r="K31" s="528"/>
      <c r="L31" s="528"/>
      <c r="M31" s="525"/>
      <c r="BO31" s="490" t="s">
        <v>54</v>
      </c>
      <c r="BP31" s="492">
        <f t="shared" ref="BP31:BU31" si="3">SUM(BP32:BP43)</f>
        <v>578248</v>
      </c>
      <c r="BQ31" s="492">
        <f t="shared" si="3"/>
        <v>380402</v>
      </c>
      <c r="BR31" s="492">
        <f t="shared" si="3"/>
        <v>32068</v>
      </c>
      <c r="BS31" s="492">
        <f t="shared" si="3"/>
        <v>94959.5</v>
      </c>
      <c r="BT31" s="492">
        <f t="shared" si="3"/>
        <v>139885</v>
      </c>
      <c r="BU31" s="492">
        <f t="shared" si="3"/>
        <v>6467</v>
      </c>
      <c r="BV31" s="492"/>
      <c r="BW31" s="492">
        <f>SUM(BW32:BW43)</f>
        <v>374700</v>
      </c>
      <c r="BX31" s="492">
        <f>SUM(BX32:BX43)</f>
        <v>152241.59999999998</v>
      </c>
    </row>
    <row r="32" spans="1:76" ht="13" customHeight="1">
      <c r="A32" s="482" t="s">
        <v>55</v>
      </c>
      <c r="B32" s="624">
        <v>148614.61480572316</v>
      </c>
      <c r="C32" s="624">
        <v>138179.18970297053</v>
      </c>
      <c r="D32" s="624">
        <v>2354.5107791897713</v>
      </c>
      <c r="E32" s="624">
        <v>15743.922683717105</v>
      </c>
      <c r="F32" s="624">
        <v>15111.119971303306</v>
      </c>
      <c r="G32" s="624">
        <v>378.06962141661563</v>
      </c>
      <c r="H32" s="624">
        <v>54033.769824626805</v>
      </c>
      <c r="I32" s="624">
        <v>40862.929364171112</v>
      </c>
      <c r="J32" s="528"/>
      <c r="K32" s="525"/>
      <c r="L32" s="525"/>
      <c r="M32" s="525"/>
      <c r="BO32" s="482" t="s">
        <v>78</v>
      </c>
      <c r="BP32" s="463">
        <v>45102</v>
      </c>
      <c r="BQ32" s="463">
        <v>30844</v>
      </c>
      <c r="BR32" s="463">
        <v>2229</v>
      </c>
      <c r="BS32" s="463">
        <v>7225</v>
      </c>
      <c r="BT32" s="463">
        <v>10586</v>
      </c>
      <c r="BU32" s="463">
        <v>524</v>
      </c>
      <c r="BV32" s="463"/>
      <c r="BW32" s="463">
        <v>41900</v>
      </c>
      <c r="BX32" s="463">
        <v>11459</v>
      </c>
    </row>
    <row r="33" spans="1:76" ht="13" customHeight="1">
      <c r="A33" s="482" t="s">
        <v>56</v>
      </c>
      <c r="B33" s="624">
        <v>133603.32231608746</v>
      </c>
      <c r="C33" s="624">
        <v>123763.22986627072</v>
      </c>
      <c r="D33" s="624">
        <v>2521.4602399999999</v>
      </c>
      <c r="E33" s="624">
        <v>15267.495047624248</v>
      </c>
      <c r="F33" s="624">
        <v>15944.074598020999</v>
      </c>
      <c r="G33" s="624">
        <v>396.38736800000004</v>
      </c>
      <c r="H33" s="625">
        <v>50116.084937167005</v>
      </c>
      <c r="I33" s="625">
        <v>41243.429914630993</v>
      </c>
      <c r="J33" s="528"/>
      <c r="K33" s="525"/>
      <c r="L33" s="525"/>
      <c r="M33" s="525"/>
      <c r="BO33" s="482" t="s">
        <v>79</v>
      </c>
      <c r="BP33" s="463">
        <v>46879</v>
      </c>
      <c r="BQ33" s="463">
        <v>29083</v>
      </c>
      <c r="BR33" s="463">
        <v>2347</v>
      </c>
      <c r="BS33" s="463">
        <v>7309</v>
      </c>
      <c r="BT33" s="463">
        <v>11169</v>
      </c>
      <c r="BU33" s="463">
        <v>568</v>
      </c>
      <c r="BV33" s="463"/>
      <c r="BW33" s="463">
        <v>35300</v>
      </c>
      <c r="BX33" s="463">
        <v>15954</v>
      </c>
    </row>
    <row r="34" spans="1:76" ht="13" customHeight="1">
      <c r="A34" s="482" t="s">
        <v>57</v>
      </c>
      <c r="B34" s="624">
        <v>152182.40146532393</v>
      </c>
      <c r="C34" s="624">
        <v>140940.603991913</v>
      </c>
      <c r="D34" s="624">
        <v>2612.5515820000001</v>
      </c>
      <c r="E34" s="624">
        <v>15105.015771345692</v>
      </c>
      <c r="F34" s="624">
        <v>15294.889224977998</v>
      </c>
      <c r="G34" s="624">
        <v>407.65505399999995</v>
      </c>
      <c r="H34" s="625">
        <v>58897.755409540674</v>
      </c>
      <c r="I34" s="625">
        <v>41095.162302735</v>
      </c>
      <c r="J34" s="528"/>
      <c r="K34" s="525"/>
      <c r="L34" s="525"/>
      <c r="M34" s="525"/>
      <c r="BO34" s="482" t="s">
        <v>80</v>
      </c>
      <c r="BP34" s="463">
        <v>48278</v>
      </c>
      <c r="BQ34" s="463">
        <v>28603</v>
      </c>
      <c r="BR34" s="463">
        <v>2513</v>
      </c>
      <c r="BS34" s="463">
        <v>7501</v>
      </c>
      <c r="BT34" s="463">
        <v>11410</v>
      </c>
      <c r="BU34" s="463">
        <v>572</v>
      </c>
      <c r="BV34" s="463"/>
      <c r="BW34" s="463">
        <v>32500</v>
      </c>
      <c r="BX34" s="463">
        <v>12217</v>
      </c>
    </row>
    <row r="35" spans="1:76" ht="13" customHeight="1">
      <c r="A35" s="482" t="s">
        <v>58</v>
      </c>
      <c r="B35" s="624">
        <v>153652.05549077547</v>
      </c>
      <c r="C35" s="624">
        <v>143567.54061600001</v>
      </c>
      <c r="D35" s="624">
        <v>2821.3701742018889</v>
      </c>
      <c r="E35" s="624">
        <v>14851.403890489841</v>
      </c>
      <c r="F35" s="624">
        <v>15780.425891049354</v>
      </c>
      <c r="G35" s="624">
        <v>412.85324168708718</v>
      </c>
      <c r="H35" s="625">
        <v>54752.958354691895</v>
      </c>
      <c r="I35" s="625">
        <v>41045.588963424227</v>
      </c>
      <c r="J35" s="528"/>
      <c r="K35" s="525"/>
      <c r="L35" s="525"/>
      <c r="M35" s="525"/>
      <c r="BO35" s="482" t="s">
        <v>81</v>
      </c>
      <c r="BP35" s="463">
        <v>47609</v>
      </c>
      <c r="BQ35" s="463">
        <v>27196</v>
      </c>
      <c r="BR35" s="463">
        <v>2914</v>
      </c>
      <c r="BS35" s="463">
        <v>7592</v>
      </c>
      <c r="BT35" s="463">
        <v>11593</v>
      </c>
      <c r="BU35" s="463">
        <v>576</v>
      </c>
      <c r="BV35" s="463"/>
      <c r="BW35" s="463">
        <v>30600</v>
      </c>
      <c r="BX35" s="463">
        <v>12738</v>
      </c>
    </row>
    <row r="36" spans="1:76" ht="13" customHeight="1">
      <c r="A36" s="482" t="s">
        <v>59</v>
      </c>
      <c r="B36" s="624">
        <v>149063.34000341565</v>
      </c>
      <c r="C36" s="624">
        <v>139773.28408946571</v>
      </c>
      <c r="D36" s="624">
        <v>2952.2476443333867</v>
      </c>
      <c r="E36" s="624">
        <v>14643.035444381647</v>
      </c>
      <c r="F36" s="624">
        <v>16144.888300838615</v>
      </c>
      <c r="G36" s="624">
        <v>424.31850916437611</v>
      </c>
      <c r="H36" s="625">
        <v>52973.913043478256</v>
      </c>
      <c r="I36" s="625">
        <v>41255.119311350012</v>
      </c>
      <c r="J36" s="528"/>
      <c r="K36" s="525"/>
      <c r="L36" s="525"/>
      <c r="M36" s="525"/>
      <c r="BO36" s="482" t="s">
        <v>82</v>
      </c>
      <c r="BP36" s="463">
        <v>46240</v>
      </c>
      <c r="BQ36" s="463">
        <v>31239</v>
      </c>
      <c r="BR36" s="463">
        <v>3018</v>
      </c>
      <c r="BS36" s="463">
        <v>7816</v>
      </c>
      <c r="BT36" s="463">
        <v>12063</v>
      </c>
      <c r="BU36" s="463">
        <v>565</v>
      </c>
      <c r="BV36" s="463"/>
      <c r="BW36" s="463">
        <v>29100</v>
      </c>
      <c r="BX36" s="463">
        <v>12579</v>
      </c>
    </row>
    <row r="37" spans="1:76" ht="13" customHeight="1">
      <c r="A37" s="482" t="s">
        <v>60</v>
      </c>
      <c r="B37" s="624">
        <v>147230.90041172368</v>
      </c>
      <c r="C37" s="624">
        <v>138236.91118625001</v>
      </c>
      <c r="D37" s="624">
        <v>3092.6590315105936</v>
      </c>
      <c r="E37" s="624">
        <v>14864.055010753951</v>
      </c>
      <c r="F37" s="624">
        <v>16206.854151177475</v>
      </c>
      <c r="G37" s="624">
        <v>456.70794799999999</v>
      </c>
      <c r="H37" s="625">
        <v>45829.342777700105</v>
      </c>
      <c r="I37" s="625">
        <v>41141.449353399999</v>
      </c>
      <c r="J37" s="528"/>
      <c r="K37" s="525"/>
      <c r="L37" s="525"/>
      <c r="M37" s="525"/>
      <c r="BO37" s="482" t="s">
        <v>83</v>
      </c>
      <c r="BP37" s="463">
        <v>47405</v>
      </c>
      <c r="BQ37" s="463">
        <v>29856</v>
      </c>
      <c r="BR37" s="463">
        <v>3328</v>
      </c>
      <c r="BS37" s="463">
        <v>8014</v>
      </c>
      <c r="BT37" s="463">
        <v>12094</v>
      </c>
      <c r="BU37" s="463">
        <v>548</v>
      </c>
      <c r="BV37" s="463"/>
      <c r="BW37" s="463">
        <v>25900</v>
      </c>
      <c r="BX37" s="463">
        <v>12545</v>
      </c>
    </row>
    <row r="38" spans="1:76" ht="13" customHeight="1">
      <c r="A38" s="482" t="s">
        <v>61</v>
      </c>
      <c r="B38" s="624">
        <v>152296.80431740056</v>
      </c>
      <c r="C38" s="624">
        <v>142392.31146466351</v>
      </c>
      <c r="D38" s="624">
        <v>2860.4395528822924</v>
      </c>
      <c r="E38" s="624">
        <v>16048.738498961537</v>
      </c>
      <c r="F38" s="624">
        <v>16460.507281134029</v>
      </c>
      <c r="G38" s="624">
        <v>451.82705982959322</v>
      </c>
      <c r="H38" s="625">
        <v>46529.605293816108</v>
      </c>
      <c r="I38" s="625">
        <v>41193.183998109984</v>
      </c>
      <c r="J38" s="528"/>
      <c r="K38" s="525"/>
      <c r="L38" s="525"/>
      <c r="M38" s="525"/>
      <c r="BO38" s="482" t="s">
        <v>84</v>
      </c>
      <c r="BP38" s="463">
        <v>48535</v>
      </c>
      <c r="BQ38" s="463">
        <v>31568</v>
      </c>
      <c r="BR38" s="463">
        <v>3287</v>
      </c>
      <c r="BS38" s="463">
        <v>8529</v>
      </c>
      <c r="BT38" s="463">
        <v>12033</v>
      </c>
      <c r="BU38" s="463">
        <v>517.5</v>
      </c>
      <c r="BV38" s="463"/>
      <c r="BW38" s="463">
        <v>30900</v>
      </c>
      <c r="BX38" s="463">
        <v>12467</v>
      </c>
    </row>
    <row r="39" spans="1:76" ht="13" customHeight="1">
      <c r="A39" s="482" t="s">
        <v>62</v>
      </c>
      <c r="B39" s="624">
        <v>148182.97196863475</v>
      </c>
      <c r="C39" s="624">
        <v>137689.96495619995</v>
      </c>
      <c r="D39" s="624">
        <v>2875.6861740030999</v>
      </c>
      <c r="E39" s="624">
        <v>15514.710591264422</v>
      </c>
      <c r="F39" s="624">
        <v>15867.450097535</v>
      </c>
      <c r="G39" s="624">
        <v>437.98508000000004</v>
      </c>
      <c r="H39" s="625">
        <v>45791.490749801946</v>
      </c>
      <c r="I39" s="625">
        <v>41229.490818000013</v>
      </c>
      <c r="J39" s="528"/>
      <c r="K39" s="525"/>
      <c r="L39" s="525"/>
      <c r="M39" s="525"/>
      <c r="BO39" s="482" t="s">
        <v>85</v>
      </c>
      <c r="BP39" s="463">
        <v>49440</v>
      </c>
      <c r="BQ39" s="463">
        <v>32897</v>
      </c>
      <c r="BR39" s="463">
        <v>2908</v>
      </c>
      <c r="BS39" s="463">
        <v>8113</v>
      </c>
      <c r="BT39" s="463">
        <v>12051</v>
      </c>
      <c r="BU39" s="463">
        <v>513.5</v>
      </c>
      <c r="BV39" s="463"/>
      <c r="BW39" s="463">
        <v>25900</v>
      </c>
      <c r="BX39" s="463">
        <v>12871</v>
      </c>
    </row>
    <row r="40" spans="1:76" ht="13" customHeight="1">
      <c r="A40" s="482" t="s">
        <v>63</v>
      </c>
      <c r="B40" s="624">
        <v>149135.79663601873</v>
      </c>
      <c r="C40" s="624">
        <v>137876.32109699922</v>
      </c>
      <c r="D40" s="624">
        <v>2669.046077184048</v>
      </c>
      <c r="E40" s="624">
        <v>15411.127441907607</v>
      </c>
      <c r="F40" s="624">
        <v>15487.19481582815</v>
      </c>
      <c r="G40" s="624">
        <v>400.56208330943491</v>
      </c>
      <c r="H40" s="625">
        <v>45980.750889292765</v>
      </c>
      <c r="I40" s="625">
        <v>41357.598339999997</v>
      </c>
      <c r="J40" s="528"/>
      <c r="K40" s="525"/>
      <c r="L40" s="525"/>
      <c r="M40" s="525"/>
      <c r="BO40" s="482" t="s">
        <v>86</v>
      </c>
      <c r="BP40" s="463">
        <v>47468</v>
      </c>
      <c r="BQ40" s="463">
        <v>34714</v>
      </c>
      <c r="BR40" s="463">
        <v>2681</v>
      </c>
      <c r="BS40" s="463">
        <v>7897</v>
      </c>
      <c r="BT40" s="463">
        <v>11479</v>
      </c>
      <c r="BU40" s="463">
        <v>500.5</v>
      </c>
      <c r="BV40" s="463"/>
      <c r="BW40" s="463">
        <v>25000</v>
      </c>
      <c r="BX40" s="463">
        <v>12209.4</v>
      </c>
    </row>
    <row r="41" spans="1:76" ht="13" customHeight="1">
      <c r="A41" s="482" t="s">
        <v>64</v>
      </c>
      <c r="B41" s="624">
        <v>152414.24808088999</v>
      </c>
      <c r="C41" s="624">
        <v>140673.53857553916</v>
      </c>
      <c r="D41" s="624">
        <v>2536.3793194856084</v>
      </c>
      <c r="E41" s="624">
        <v>15134.507439542862</v>
      </c>
      <c r="F41" s="624">
        <v>15129.90863614</v>
      </c>
      <c r="G41" s="624">
        <v>385.89770400000009</v>
      </c>
      <c r="H41" s="625">
        <v>48942.672072323978</v>
      </c>
      <c r="I41" s="625">
        <v>41907.411383204213</v>
      </c>
      <c r="J41" s="528"/>
      <c r="K41" s="525"/>
      <c r="L41" s="525"/>
      <c r="M41" s="525"/>
      <c r="BO41" s="482" t="s">
        <v>87</v>
      </c>
      <c r="BP41" s="463">
        <v>48550</v>
      </c>
      <c r="BQ41" s="463">
        <v>34277</v>
      </c>
      <c r="BR41" s="463">
        <v>2349</v>
      </c>
      <c r="BS41" s="463">
        <v>7983</v>
      </c>
      <c r="BT41" s="463">
        <v>11607</v>
      </c>
      <c r="BU41" s="463">
        <v>498.5</v>
      </c>
      <c r="BV41" s="463"/>
      <c r="BW41" s="463">
        <v>27200</v>
      </c>
      <c r="BX41" s="463">
        <v>12396.4</v>
      </c>
    </row>
    <row r="42" spans="1:76" ht="13" customHeight="1">
      <c r="A42" s="482" t="s">
        <v>65</v>
      </c>
      <c r="B42" s="624">
        <v>145827.07981</v>
      </c>
      <c r="C42" s="624">
        <v>134630.53955000002</v>
      </c>
      <c r="D42" s="624">
        <v>2506.611727767041</v>
      </c>
      <c r="E42" s="624">
        <v>15421.268634463666</v>
      </c>
      <c r="F42" s="624">
        <v>15415.538003253379</v>
      </c>
      <c r="G42" s="624">
        <v>388.37198662461395</v>
      </c>
      <c r="H42" s="625">
        <v>52093.853394845988</v>
      </c>
      <c r="I42" s="625">
        <v>42460.704760000001</v>
      </c>
      <c r="J42" s="528"/>
      <c r="K42" s="525"/>
      <c r="L42" s="525"/>
      <c r="M42" s="525"/>
      <c r="BO42" s="482" t="s">
        <v>88</v>
      </c>
      <c r="BP42" s="463">
        <v>47516.5</v>
      </c>
      <c r="BQ42" s="463">
        <v>32600</v>
      </c>
      <c r="BR42" s="463">
        <v>2222.5</v>
      </c>
      <c r="BS42" s="463">
        <v>8324.5</v>
      </c>
      <c r="BT42" s="463">
        <v>11978</v>
      </c>
      <c r="BU42" s="463">
        <v>529.5</v>
      </c>
      <c r="BV42" s="463"/>
      <c r="BW42" s="463">
        <v>31100</v>
      </c>
      <c r="BX42" s="463">
        <v>12726.4</v>
      </c>
    </row>
    <row r="43" spans="1:76" ht="13" customHeight="1" thickBot="1">
      <c r="A43" s="494" t="s">
        <v>66</v>
      </c>
      <c r="B43" s="626">
        <v>154567.13988753204</v>
      </c>
      <c r="C43" s="626">
        <v>142720.48059000002</v>
      </c>
      <c r="D43" s="626">
        <v>2522.2355896341164</v>
      </c>
      <c r="E43" s="626">
        <v>17739.8210268</v>
      </c>
      <c r="F43" s="626">
        <v>15979.349298992078</v>
      </c>
      <c r="G43" s="626">
        <v>416.71797959999998</v>
      </c>
      <c r="H43" s="626">
        <v>53257.803252714475</v>
      </c>
      <c r="I43" s="626">
        <v>42733.31901254</v>
      </c>
      <c r="J43" s="528"/>
      <c r="K43" s="525"/>
      <c r="L43" s="525"/>
      <c r="M43" s="525"/>
      <c r="BO43" s="494" t="s">
        <v>89</v>
      </c>
      <c r="BP43" s="495">
        <v>55225.5</v>
      </c>
      <c r="BQ43" s="495">
        <v>37525</v>
      </c>
      <c r="BR43" s="495">
        <v>2271.5</v>
      </c>
      <c r="BS43" s="495">
        <v>8656</v>
      </c>
      <c r="BT43" s="495">
        <v>11822</v>
      </c>
      <c r="BU43" s="495">
        <v>554.5</v>
      </c>
      <c r="BV43" s="495"/>
      <c r="BW43" s="495">
        <v>39300</v>
      </c>
      <c r="BX43" s="495">
        <v>12079.4</v>
      </c>
    </row>
    <row r="44" spans="1:76" ht="9" customHeight="1">
      <c r="A44" s="1084" t="s">
        <v>548</v>
      </c>
      <c r="B44" s="1085"/>
      <c r="C44" s="1085"/>
      <c r="D44" s="1086" t="s">
        <v>552</v>
      </c>
      <c r="E44" s="1085"/>
      <c r="F44" s="1085"/>
      <c r="G44" s="1086"/>
      <c r="H44" s="1085"/>
      <c r="I44" s="529"/>
      <c r="J44" s="525"/>
      <c r="K44" s="525"/>
      <c r="L44" s="525"/>
      <c r="M44" s="525"/>
      <c r="BO44" s="471"/>
      <c r="BP44" s="493"/>
      <c r="BQ44" s="493"/>
      <c r="BR44" s="493"/>
      <c r="BS44" s="493"/>
      <c r="BT44" s="493"/>
      <c r="BU44" s="493"/>
      <c r="BV44" s="493"/>
      <c r="BW44" s="493"/>
      <c r="BX44" s="493"/>
    </row>
    <row r="45" spans="1:76" ht="9" customHeight="1">
      <c r="A45" s="1073" t="s">
        <v>367</v>
      </c>
      <c r="B45" s="1067"/>
      <c r="C45" s="1068"/>
      <c r="D45" s="1068"/>
      <c r="E45" s="1087"/>
      <c r="F45" s="1087"/>
      <c r="G45" s="1087"/>
      <c r="H45" s="1087"/>
      <c r="I45" s="530"/>
      <c r="M45" s="493"/>
      <c r="BO45" s="462"/>
      <c r="BW45" s="497"/>
    </row>
    <row r="46" spans="1:76" ht="9" customHeight="1">
      <c r="A46" s="1001" t="s">
        <v>366</v>
      </c>
      <c r="B46" s="1067"/>
      <c r="C46" s="1067"/>
      <c r="D46" s="1075"/>
      <c r="E46" s="1087"/>
      <c r="F46" s="1087"/>
      <c r="G46" s="1087"/>
      <c r="H46" s="1087"/>
      <c r="I46" s="530"/>
      <c r="M46" s="493"/>
      <c r="BW46" s="497"/>
    </row>
    <row r="47" spans="1:76" ht="10" customHeight="1">
      <c r="A47" s="1081"/>
      <c r="B47" s="1087"/>
      <c r="C47" s="1087"/>
      <c r="D47" s="1087"/>
      <c r="E47" s="1087"/>
      <c r="F47" s="1087"/>
      <c r="G47" s="1087"/>
      <c r="H47" s="1087"/>
      <c r="I47" s="530"/>
      <c r="M47" s="493"/>
      <c r="BW47" s="497"/>
    </row>
    <row r="48" spans="1:76" ht="15" customHeight="1">
      <c r="A48" s="1081"/>
      <c r="B48" s="1087"/>
      <c r="C48" s="1087"/>
      <c r="D48" s="1087"/>
      <c r="E48" s="1087"/>
      <c r="F48" s="1087"/>
      <c r="G48" s="1087"/>
      <c r="H48" s="1087"/>
      <c r="M48" s="493"/>
    </row>
    <row r="49" spans="13:13" ht="15" customHeight="1">
      <c r="M49" s="493"/>
    </row>
    <row r="50" spans="13:13" ht="15" customHeight="1">
      <c r="M50" s="493"/>
    </row>
    <row r="51" spans="13:13" ht="15" customHeight="1">
      <c r="M51" s="493"/>
    </row>
    <row r="52" spans="13:13" ht="15" customHeight="1">
      <c r="M52" s="493"/>
    </row>
  </sheetData>
  <mergeCells count="12">
    <mergeCell ref="BO26:BX26"/>
    <mergeCell ref="BO28:BX28"/>
    <mergeCell ref="BO3:BX3"/>
    <mergeCell ref="BO5:BX5"/>
    <mergeCell ref="A6:A7"/>
    <mergeCell ref="L6:L7"/>
    <mergeCell ref="I6:I7"/>
    <mergeCell ref="A29:A30"/>
    <mergeCell ref="I29:I30"/>
    <mergeCell ref="L29:L30"/>
    <mergeCell ref="H29:H30"/>
    <mergeCell ref="H6:H7"/>
  </mergeCells>
  <printOptions horizontalCentered="1" verticalCentered="1" gridLinesSet="0"/>
  <pageMargins left="0" right="0" top="0" bottom="0" header="0" footer="0"/>
  <pageSetup paperSize="9" orientation="portrait" r:id="rId1"/>
  <headerFooter scaleWithDoc="0" alignWithMargins="0"/>
  <rowBreaks count="1" manualBreakCount="1">
    <brk id="25" max="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syncVertical="1" syncRef="A1" transitionEvaluation="1" codeName="Hoja96">
    <tabColor theme="9" tint="0.59999389629810485"/>
  </sheetPr>
  <dimension ref="A1:R66"/>
  <sheetViews>
    <sheetView showGridLines="0" tabSelected="1" zoomScaleNormal="100" workbookViewId="0">
      <selection activeCell="C6" sqref="C6:E44"/>
    </sheetView>
  </sheetViews>
  <sheetFormatPr baseColWidth="10" defaultColWidth="9.796875" defaultRowHeight="15" customHeight="1"/>
  <cols>
    <col min="1" max="1" width="7.3984375" style="481" customWidth="1"/>
    <col min="2" max="2" width="8.796875" style="481" customWidth="1"/>
    <col min="3" max="10" width="8.19921875" style="481" customWidth="1"/>
    <col min="11" max="11" width="7.3984375" style="481" customWidth="1"/>
    <col min="12" max="12" width="3.3984375" style="481" customWidth="1"/>
    <col min="13" max="14" width="9" style="481" customWidth="1"/>
    <col min="15" max="256" width="9.796875" style="481"/>
    <col min="257" max="257" width="7.3984375" style="481" customWidth="1"/>
    <col min="258" max="258" width="10.796875" style="481" customWidth="1"/>
    <col min="259" max="259" width="11.3984375" style="481" customWidth="1"/>
    <col min="260" max="261" width="10.796875" style="481" customWidth="1"/>
    <col min="262" max="263" width="10.19921875" style="481" customWidth="1"/>
    <col min="264" max="264" width="11.19921875" style="481" customWidth="1"/>
    <col min="265" max="265" width="9.3984375" style="481" customWidth="1"/>
    <col min="266" max="266" width="2" style="481" customWidth="1"/>
    <col min="267" max="267" width="12" style="481" customWidth="1"/>
    <col min="268" max="268" width="12.796875" style="481" customWidth="1"/>
    <col min="269" max="512" width="9.796875" style="481"/>
    <col min="513" max="513" width="7.3984375" style="481" customWidth="1"/>
    <col min="514" max="514" width="10.796875" style="481" customWidth="1"/>
    <col min="515" max="515" width="11.3984375" style="481" customWidth="1"/>
    <col min="516" max="517" width="10.796875" style="481" customWidth="1"/>
    <col min="518" max="519" width="10.19921875" style="481" customWidth="1"/>
    <col min="520" max="520" width="11.19921875" style="481" customWidth="1"/>
    <col min="521" max="521" width="9.3984375" style="481" customWidth="1"/>
    <col min="522" max="522" width="2" style="481" customWidth="1"/>
    <col min="523" max="523" width="12" style="481" customWidth="1"/>
    <col min="524" max="524" width="12.796875" style="481" customWidth="1"/>
    <col min="525" max="768" width="9.796875" style="481"/>
    <col min="769" max="769" width="7.3984375" style="481" customWidth="1"/>
    <col min="770" max="770" width="10.796875" style="481" customWidth="1"/>
    <col min="771" max="771" width="11.3984375" style="481" customWidth="1"/>
    <col min="772" max="773" width="10.796875" style="481" customWidth="1"/>
    <col min="774" max="775" width="10.19921875" style="481" customWidth="1"/>
    <col min="776" max="776" width="11.19921875" style="481" customWidth="1"/>
    <col min="777" max="777" width="9.3984375" style="481" customWidth="1"/>
    <col min="778" max="778" width="2" style="481" customWidth="1"/>
    <col min="779" max="779" width="12" style="481" customWidth="1"/>
    <col min="780" max="780" width="12.796875" style="481" customWidth="1"/>
    <col min="781" max="1024" width="9.796875" style="481"/>
    <col min="1025" max="1025" width="7.3984375" style="481" customWidth="1"/>
    <col min="1026" max="1026" width="10.796875" style="481" customWidth="1"/>
    <col min="1027" max="1027" width="11.3984375" style="481" customWidth="1"/>
    <col min="1028" max="1029" width="10.796875" style="481" customWidth="1"/>
    <col min="1030" max="1031" width="10.19921875" style="481" customWidth="1"/>
    <col min="1032" max="1032" width="11.19921875" style="481" customWidth="1"/>
    <col min="1033" max="1033" width="9.3984375" style="481" customWidth="1"/>
    <col min="1034" max="1034" width="2" style="481" customWidth="1"/>
    <col min="1035" max="1035" width="12" style="481" customWidth="1"/>
    <col min="1036" max="1036" width="12.796875" style="481" customWidth="1"/>
    <col min="1037" max="1280" width="9.796875" style="481"/>
    <col min="1281" max="1281" width="7.3984375" style="481" customWidth="1"/>
    <col min="1282" max="1282" width="10.796875" style="481" customWidth="1"/>
    <col min="1283" max="1283" width="11.3984375" style="481" customWidth="1"/>
    <col min="1284" max="1285" width="10.796875" style="481" customWidth="1"/>
    <col min="1286" max="1287" width="10.19921875" style="481" customWidth="1"/>
    <col min="1288" max="1288" width="11.19921875" style="481" customWidth="1"/>
    <col min="1289" max="1289" width="9.3984375" style="481" customWidth="1"/>
    <col min="1290" max="1290" width="2" style="481" customWidth="1"/>
    <col min="1291" max="1291" width="12" style="481" customWidth="1"/>
    <col min="1292" max="1292" width="12.796875" style="481" customWidth="1"/>
    <col min="1293" max="1536" width="9.796875" style="481"/>
    <col min="1537" max="1537" width="7.3984375" style="481" customWidth="1"/>
    <col min="1538" max="1538" width="10.796875" style="481" customWidth="1"/>
    <col min="1539" max="1539" width="11.3984375" style="481" customWidth="1"/>
    <col min="1540" max="1541" width="10.796875" style="481" customWidth="1"/>
    <col min="1542" max="1543" width="10.19921875" style="481" customWidth="1"/>
    <col min="1544" max="1544" width="11.19921875" style="481" customWidth="1"/>
    <col min="1545" max="1545" width="9.3984375" style="481" customWidth="1"/>
    <col min="1546" max="1546" width="2" style="481" customWidth="1"/>
    <col min="1547" max="1547" width="12" style="481" customWidth="1"/>
    <col min="1548" max="1548" width="12.796875" style="481" customWidth="1"/>
    <col min="1549" max="1792" width="9.796875" style="481"/>
    <col min="1793" max="1793" width="7.3984375" style="481" customWidth="1"/>
    <col min="1794" max="1794" width="10.796875" style="481" customWidth="1"/>
    <col min="1795" max="1795" width="11.3984375" style="481" customWidth="1"/>
    <col min="1796" max="1797" width="10.796875" style="481" customWidth="1"/>
    <col min="1798" max="1799" width="10.19921875" style="481" customWidth="1"/>
    <col min="1800" max="1800" width="11.19921875" style="481" customWidth="1"/>
    <col min="1801" max="1801" width="9.3984375" style="481" customWidth="1"/>
    <col min="1802" max="1802" width="2" style="481" customWidth="1"/>
    <col min="1803" max="1803" width="12" style="481" customWidth="1"/>
    <col min="1804" max="1804" width="12.796875" style="481" customWidth="1"/>
    <col min="1805" max="2048" width="9.796875" style="481"/>
    <col min="2049" max="2049" width="7.3984375" style="481" customWidth="1"/>
    <col min="2050" max="2050" width="10.796875" style="481" customWidth="1"/>
    <col min="2051" max="2051" width="11.3984375" style="481" customWidth="1"/>
    <col min="2052" max="2053" width="10.796875" style="481" customWidth="1"/>
    <col min="2054" max="2055" width="10.19921875" style="481" customWidth="1"/>
    <col min="2056" max="2056" width="11.19921875" style="481" customWidth="1"/>
    <col min="2057" max="2057" width="9.3984375" style="481" customWidth="1"/>
    <col min="2058" max="2058" width="2" style="481" customWidth="1"/>
    <col min="2059" max="2059" width="12" style="481" customWidth="1"/>
    <col min="2060" max="2060" width="12.796875" style="481" customWidth="1"/>
    <col min="2061" max="2304" width="9.796875" style="481"/>
    <col min="2305" max="2305" width="7.3984375" style="481" customWidth="1"/>
    <col min="2306" max="2306" width="10.796875" style="481" customWidth="1"/>
    <col min="2307" max="2307" width="11.3984375" style="481" customWidth="1"/>
    <col min="2308" max="2309" width="10.796875" style="481" customWidth="1"/>
    <col min="2310" max="2311" width="10.19921875" style="481" customWidth="1"/>
    <col min="2312" max="2312" width="11.19921875" style="481" customWidth="1"/>
    <col min="2313" max="2313" width="9.3984375" style="481" customWidth="1"/>
    <col min="2314" max="2314" width="2" style="481" customWidth="1"/>
    <col min="2315" max="2315" width="12" style="481" customWidth="1"/>
    <col min="2316" max="2316" width="12.796875" style="481" customWidth="1"/>
    <col min="2317" max="2560" width="9.796875" style="481"/>
    <col min="2561" max="2561" width="7.3984375" style="481" customWidth="1"/>
    <col min="2562" max="2562" width="10.796875" style="481" customWidth="1"/>
    <col min="2563" max="2563" width="11.3984375" style="481" customWidth="1"/>
    <col min="2564" max="2565" width="10.796875" style="481" customWidth="1"/>
    <col min="2566" max="2567" width="10.19921875" style="481" customWidth="1"/>
    <col min="2568" max="2568" width="11.19921875" style="481" customWidth="1"/>
    <col min="2569" max="2569" width="9.3984375" style="481" customWidth="1"/>
    <col min="2570" max="2570" width="2" style="481" customWidth="1"/>
    <col min="2571" max="2571" width="12" style="481" customWidth="1"/>
    <col min="2572" max="2572" width="12.796875" style="481" customWidth="1"/>
    <col min="2573" max="2816" width="9.796875" style="481"/>
    <col min="2817" max="2817" width="7.3984375" style="481" customWidth="1"/>
    <col min="2818" max="2818" width="10.796875" style="481" customWidth="1"/>
    <col min="2819" max="2819" width="11.3984375" style="481" customWidth="1"/>
    <col min="2820" max="2821" width="10.796875" style="481" customWidth="1"/>
    <col min="2822" max="2823" width="10.19921875" style="481" customWidth="1"/>
    <col min="2824" max="2824" width="11.19921875" style="481" customWidth="1"/>
    <col min="2825" max="2825" width="9.3984375" style="481" customWidth="1"/>
    <col min="2826" max="2826" width="2" style="481" customWidth="1"/>
    <col min="2827" max="2827" width="12" style="481" customWidth="1"/>
    <col min="2828" max="2828" width="12.796875" style="481" customWidth="1"/>
    <col min="2829" max="3072" width="9.796875" style="481"/>
    <col min="3073" max="3073" width="7.3984375" style="481" customWidth="1"/>
    <col min="3074" max="3074" width="10.796875" style="481" customWidth="1"/>
    <col min="3075" max="3075" width="11.3984375" style="481" customWidth="1"/>
    <col min="3076" max="3077" width="10.796875" style="481" customWidth="1"/>
    <col min="3078" max="3079" width="10.19921875" style="481" customWidth="1"/>
    <col min="3080" max="3080" width="11.19921875" style="481" customWidth="1"/>
    <col min="3081" max="3081" width="9.3984375" style="481" customWidth="1"/>
    <col min="3082" max="3082" width="2" style="481" customWidth="1"/>
    <col min="3083" max="3083" width="12" style="481" customWidth="1"/>
    <col min="3084" max="3084" width="12.796875" style="481" customWidth="1"/>
    <col min="3085" max="3328" width="9.796875" style="481"/>
    <col min="3329" max="3329" width="7.3984375" style="481" customWidth="1"/>
    <col min="3330" max="3330" width="10.796875" style="481" customWidth="1"/>
    <col min="3331" max="3331" width="11.3984375" style="481" customWidth="1"/>
    <col min="3332" max="3333" width="10.796875" style="481" customWidth="1"/>
    <col min="3334" max="3335" width="10.19921875" style="481" customWidth="1"/>
    <col min="3336" max="3336" width="11.19921875" style="481" customWidth="1"/>
    <col min="3337" max="3337" width="9.3984375" style="481" customWidth="1"/>
    <col min="3338" max="3338" width="2" style="481" customWidth="1"/>
    <col min="3339" max="3339" width="12" style="481" customWidth="1"/>
    <col min="3340" max="3340" width="12.796875" style="481" customWidth="1"/>
    <col min="3341" max="3584" width="9.796875" style="481"/>
    <col min="3585" max="3585" width="7.3984375" style="481" customWidth="1"/>
    <col min="3586" max="3586" width="10.796875" style="481" customWidth="1"/>
    <col min="3587" max="3587" width="11.3984375" style="481" customWidth="1"/>
    <col min="3588" max="3589" width="10.796875" style="481" customWidth="1"/>
    <col min="3590" max="3591" width="10.19921875" style="481" customWidth="1"/>
    <col min="3592" max="3592" width="11.19921875" style="481" customWidth="1"/>
    <col min="3593" max="3593" width="9.3984375" style="481" customWidth="1"/>
    <col min="3594" max="3594" width="2" style="481" customWidth="1"/>
    <col min="3595" max="3595" width="12" style="481" customWidth="1"/>
    <col min="3596" max="3596" width="12.796875" style="481" customWidth="1"/>
    <col min="3597" max="3840" width="9.796875" style="481"/>
    <col min="3841" max="3841" width="7.3984375" style="481" customWidth="1"/>
    <col min="3842" max="3842" width="10.796875" style="481" customWidth="1"/>
    <col min="3843" max="3843" width="11.3984375" style="481" customWidth="1"/>
    <col min="3844" max="3845" width="10.796875" style="481" customWidth="1"/>
    <col min="3846" max="3847" width="10.19921875" style="481" customWidth="1"/>
    <col min="3848" max="3848" width="11.19921875" style="481" customWidth="1"/>
    <col min="3849" max="3849" width="9.3984375" style="481" customWidth="1"/>
    <col min="3850" max="3850" width="2" style="481" customWidth="1"/>
    <col min="3851" max="3851" width="12" style="481" customWidth="1"/>
    <col min="3852" max="3852" width="12.796875" style="481" customWidth="1"/>
    <col min="3853" max="4096" width="9.796875" style="481"/>
    <col min="4097" max="4097" width="7.3984375" style="481" customWidth="1"/>
    <col min="4098" max="4098" width="10.796875" style="481" customWidth="1"/>
    <col min="4099" max="4099" width="11.3984375" style="481" customWidth="1"/>
    <col min="4100" max="4101" width="10.796875" style="481" customWidth="1"/>
    <col min="4102" max="4103" width="10.19921875" style="481" customWidth="1"/>
    <col min="4104" max="4104" width="11.19921875" style="481" customWidth="1"/>
    <col min="4105" max="4105" width="9.3984375" style="481" customWidth="1"/>
    <col min="4106" max="4106" width="2" style="481" customWidth="1"/>
    <col min="4107" max="4107" width="12" style="481" customWidth="1"/>
    <col min="4108" max="4108" width="12.796875" style="481" customWidth="1"/>
    <col min="4109" max="4352" width="9.796875" style="481"/>
    <col min="4353" max="4353" width="7.3984375" style="481" customWidth="1"/>
    <col min="4354" max="4354" width="10.796875" style="481" customWidth="1"/>
    <col min="4355" max="4355" width="11.3984375" style="481" customWidth="1"/>
    <col min="4356" max="4357" width="10.796875" style="481" customWidth="1"/>
    <col min="4358" max="4359" width="10.19921875" style="481" customWidth="1"/>
    <col min="4360" max="4360" width="11.19921875" style="481" customWidth="1"/>
    <col min="4361" max="4361" width="9.3984375" style="481" customWidth="1"/>
    <col min="4362" max="4362" width="2" style="481" customWidth="1"/>
    <col min="4363" max="4363" width="12" style="481" customWidth="1"/>
    <col min="4364" max="4364" width="12.796875" style="481" customWidth="1"/>
    <col min="4365" max="4608" width="9.796875" style="481"/>
    <col min="4609" max="4609" width="7.3984375" style="481" customWidth="1"/>
    <col min="4610" max="4610" width="10.796875" style="481" customWidth="1"/>
    <col min="4611" max="4611" width="11.3984375" style="481" customWidth="1"/>
    <col min="4612" max="4613" width="10.796875" style="481" customWidth="1"/>
    <col min="4614" max="4615" width="10.19921875" style="481" customWidth="1"/>
    <col min="4616" max="4616" width="11.19921875" style="481" customWidth="1"/>
    <col min="4617" max="4617" width="9.3984375" style="481" customWidth="1"/>
    <col min="4618" max="4618" width="2" style="481" customWidth="1"/>
    <col min="4619" max="4619" width="12" style="481" customWidth="1"/>
    <col min="4620" max="4620" width="12.796875" style="481" customWidth="1"/>
    <col min="4621" max="4864" width="9.796875" style="481"/>
    <col min="4865" max="4865" width="7.3984375" style="481" customWidth="1"/>
    <col min="4866" max="4866" width="10.796875" style="481" customWidth="1"/>
    <col min="4867" max="4867" width="11.3984375" style="481" customWidth="1"/>
    <col min="4868" max="4869" width="10.796875" style="481" customWidth="1"/>
    <col min="4870" max="4871" width="10.19921875" style="481" customWidth="1"/>
    <col min="4872" max="4872" width="11.19921875" style="481" customWidth="1"/>
    <col min="4873" max="4873" width="9.3984375" style="481" customWidth="1"/>
    <col min="4874" max="4874" width="2" style="481" customWidth="1"/>
    <col min="4875" max="4875" width="12" style="481" customWidth="1"/>
    <col min="4876" max="4876" width="12.796875" style="481" customWidth="1"/>
    <col min="4877" max="5120" width="9.796875" style="481"/>
    <col min="5121" max="5121" width="7.3984375" style="481" customWidth="1"/>
    <col min="5122" max="5122" width="10.796875" style="481" customWidth="1"/>
    <col min="5123" max="5123" width="11.3984375" style="481" customWidth="1"/>
    <col min="5124" max="5125" width="10.796875" style="481" customWidth="1"/>
    <col min="5126" max="5127" width="10.19921875" style="481" customWidth="1"/>
    <col min="5128" max="5128" width="11.19921875" style="481" customWidth="1"/>
    <col min="5129" max="5129" width="9.3984375" style="481" customWidth="1"/>
    <col min="5130" max="5130" width="2" style="481" customWidth="1"/>
    <col min="5131" max="5131" width="12" style="481" customWidth="1"/>
    <col min="5132" max="5132" width="12.796875" style="481" customWidth="1"/>
    <col min="5133" max="5376" width="9.796875" style="481"/>
    <col min="5377" max="5377" width="7.3984375" style="481" customWidth="1"/>
    <col min="5378" max="5378" width="10.796875" style="481" customWidth="1"/>
    <col min="5379" max="5379" width="11.3984375" style="481" customWidth="1"/>
    <col min="5380" max="5381" width="10.796875" style="481" customWidth="1"/>
    <col min="5382" max="5383" width="10.19921875" style="481" customWidth="1"/>
    <col min="5384" max="5384" width="11.19921875" style="481" customWidth="1"/>
    <col min="5385" max="5385" width="9.3984375" style="481" customWidth="1"/>
    <col min="5386" max="5386" width="2" style="481" customWidth="1"/>
    <col min="5387" max="5387" width="12" style="481" customWidth="1"/>
    <col min="5388" max="5388" width="12.796875" style="481" customWidth="1"/>
    <col min="5389" max="5632" width="9.796875" style="481"/>
    <col min="5633" max="5633" width="7.3984375" style="481" customWidth="1"/>
    <col min="5634" max="5634" width="10.796875" style="481" customWidth="1"/>
    <col min="5635" max="5635" width="11.3984375" style="481" customWidth="1"/>
    <col min="5636" max="5637" width="10.796875" style="481" customWidth="1"/>
    <col min="5638" max="5639" width="10.19921875" style="481" customWidth="1"/>
    <col min="5640" max="5640" width="11.19921875" style="481" customWidth="1"/>
    <col min="5641" max="5641" width="9.3984375" style="481" customWidth="1"/>
    <col min="5642" max="5642" width="2" style="481" customWidth="1"/>
    <col min="5643" max="5643" width="12" style="481" customWidth="1"/>
    <col min="5644" max="5644" width="12.796875" style="481" customWidth="1"/>
    <col min="5645" max="5888" width="9.796875" style="481"/>
    <col min="5889" max="5889" width="7.3984375" style="481" customWidth="1"/>
    <col min="5890" max="5890" width="10.796875" style="481" customWidth="1"/>
    <col min="5891" max="5891" width="11.3984375" style="481" customWidth="1"/>
    <col min="5892" max="5893" width="10.796875" style="481" customWidth="1"/>
    <col min="5894" max="5895" width="10.19921875" style="481" customWidth="1"/>
    <col min="5896" max="5896" width="11.19921875" style="481" customWidth="1"/>
    <col min="5897" max="5897" width="9.3984375" style="481" customWidth="1"/>
    <col min="5898" max="5898" width="2" style="481" customWidth="1"/>
    <col min="5899" max="5899" width="12" style="481" customWidth="1"/>
    <col min="5900" max="5900" width="12.796875" style="481" customWidth="1"/>
    <col min="5901" max="6144" width="9.796875" style="481"/>
    <col min="6145" max="6145" width="7.3984375" style="481" customWidth="1"/>
    <col min="6146" max="6146" width="10.796875" style="481" customWidth="1"/>
    <col min="6147" max="6147" width="11.3984375" style="481" customWidth="1"/>
    <col min="6148" max="6149" width="10.796875" style="481" customWidth="1"/>
    <col min="6150" max="6151" width="10.19921875" style="481" customWidth="1"/>
    <col min="6152" max="6152" width="11.19921875" style="481" customWidth="1"/>
    <col min="6153" max="6153" width="9.3984375" style="481" customWidth="1"/>
    <col min="6154" max="6154" width="2" style="481" customWidth="1"/>
    <col min="6155" max="6155" width="12" style="481" customWidth="1"/>
    <col min="6156" max="6156" width="12.796875" style="481" customWidth="1"/>
    <col min="6157" max="6400" width="9.796875" style="481"/>
    <col min="6401" max="6401" width="7.3984375" style="481" customWidth="1"/>
    <col min="6402" max="6402" width="10.796875" style="481" customWidth="1"/>
    <col min="6403" max="6403" width="11.3984375" style="481" customWidth="1"/>
    <col min="6404" max="6405" width="10.796875" style="481" customWidth="1"/>
    <col min="6406" max="6407" width="10.19921875" style="481" customWidth="1"/>
    <col min="6408" max="6408" width="11.19921875" style="481" customWidth="1"/>
    <col min="6409" max="6409" width="9.3984375" style="481" customWidth="1"/>
    <col min="6410" max="6410" width="2" style="481" customWidth="1"/>
    <col min="6411" max="6411" width="12" style="481" customWidth="1"/>
    <col min="6412" max="6412" width="12.796875" style="481" customWidth="1"/>
    <col min="6413" max="6656" width="9.796875" style="481"/>
    <col min="6657" max="6657" width="7.3984375" style="481" customWidth="1"/>
    <col min="6658" max="6658" width="10.796875" style="481" customWidth="1"/>
    <col min="6659" max="6659" width="11.3984375" style="481" customWidth="1"/>
    <col min="6660" max="6661" width="10.796875" style="481" customWidth="1"/>
    <col min="6662" max="6663" width="10.19921875" style="481" customWidth="1"/>
    <col min="6664" max="6664" width="11.19921875" style="481" customWidth="1"/>
    <col min="6665" max="6665" width="9.3984375" style="481" customWidth="1"/>
    <col min="6666" max="6666" width="2" style="481" customWidth="1"/>
    <col min="6667" max="6667" width="12" style="481" customWidth="1"/>
    <col min="6668" max="6668" width="12.796875" style="481" customWidth="1"/>
    <col min="6669" max="6912" width="9.796875" style="481"/>
    <col min="6913" max="6913" width="7.3984375" style="481" customWidth="1"/>
    <col min="6914" max="6914" width="10.796875" style="481" customWidth="1"/>
    <col min="6915" max="6915" width="11.3984375" style="481" customWidth="1"/>
    <col min="6916" max="6917" width="10.796875" style="481" customWidth="1"/>
    <col min="6918" max="6919" width="10.19921875" style="481" customWidth="1"/>
    <col min="6920" max="6920" width="11.19921875" style="481" customWidth="1"/>
    <col min="6921" max="6921" width="9.3984375" style="481" customWidth="1"/>
    <col min="6922" max="6922" width="2" style="481" customWidth="1"/>
    <col min="6923" max="6923" width="12" style="481" customWidth="1"/>
    <col min="6924" max="6924" width="12.796875" style="481" customWidth="1"/>
    <col min="6925" max="7168" width="9.796875" style="481"/>
    <col min="7169" max="7169" width="7.3984375" style="481" customWidth="1"/>
    <col min="7170" max="7170" width="10.796875" style="481" customWidth="1"/>
    <col min="7171" max="7171" width="11.3984375" style="481" customWidth="1"/>
    <col min="7172" max="7173" width="10.796875" style="481" customWidth="1"/>
    <col min="7174" max="7175" width="10.19921875" style="481" customWidth="1"/>
    <col min="7176" max="7176" width="11.19921875" style="481" customWidth="1"/>
    <col min="7177" max="7177" width="9.3984375" style="481" customWidth="1"/>
    <col min="7178" max="7178" width="2" style="481" customWidth="1"/>
    <col min="7179" max="7179" width="12" style="481" customWidth="1"/>
    <col min="7180" max="7180" width="12.796875" style="481" customWidth="1"/>
    <col min="7181" max="7424" width="9.796875" style="481"/>
    <col min="7425" max="7425" width="7.3984375" style="481" customWidth="1"/>
    <col min="7426" max="7426" width="10.796875" style="481" customWidth="1"/>
    <col min="7427" max="7427" width="11.3984375" style="481" customWidth="1"/>
    <col min="7428" max="7429" width="10.796875" style="481" customWidth="1"/>
    <col min="7430" max="7431" width="10.19921875" style="481" customWidth="1"/>
    <col min="7432" max="7432" width="11.19921875" style="481" customWidth="1"/>
    <col min="7433" max="7433" width="9.3984375" style="481" customWidth="1"/>
    <col min="7434" max="7434" width="2" style="481" customWidth="1"/>
    <col min="7435" max="7435" width="12" style="481" customWidth="1"/>
    <col min="7436" max="7436" width="12.796875" style="481" customWidth="1"/>
    <col min="7437" max="7680" width="9.796875" style="481"/>
    <col min="7681" max="7681" width="7.3984375" style="481" customWidth="1"/>
    <col min="7682" max="7682" width="10.796875" style="481" customWidth="1"/>
    <col min="7683" max="7683" width="11.3984375" style="481" customWidth="1"/>
    <col min="7684" max="7685" width="10.796875" style="481" customWidth="1"/>
    <col min="7686" max="7687" width="10.19921875" style="481" customWidth="1"/>
    <col min="7688" max="7688" width="11.19921875" style="481" customWidth="1"/>
    <col min="7689" max="7689" width="9.3984375" style="481" customWidth="1"/>
    <col min="7690" max="7690" width="2" style="481" customWidth="1"/>
    <col min="7691" max="7691" width="12" style="481" customWidth="1"/>
    <col min="7692" max="7692" width="12.796875" style="481" customWidth="1"/>
    <col min="7693" max="7936" width="9.796875" style="481"/>
    <col min="7937" max="7937" width="7.3984375" style="481" customWidth="1"/>
    <col min="7938" max="7938" width="10.796875" style="481" customWidth="1"/>
    <col min="7939" max="7939" width="11.3984375" style="481" customWidth="1"/>
    <col min="7940" max="7941" width="10.796875" style="481" customWidth="1"/>
    <col min="7942" max="7943" width="10.19921875" style="481" customWidth="1"/>
    <col min="7944" max="7944" width="11.19921875" style="481" customWidth="1"/>
    <col min="7945" max="7945" width="9.3984375" style="481" customWidth="1"/>
    <col min="7946" max="7946" width="2" style="481" customWidth="1"/>
    <col min="7947" max="7947" width="12" style="481" customWidth="1"/>
    <col min="7948" max="7948" width="12.796875" style="481" customWidth="1"/>
    <col min="7949" max="8192" width="9.796875" style="481"/>
    <col min="8193" max="8193" width="7.3984375" style="481" customWidth="1"/>
    <col min="8194" max="8194" width="10.796875" style="481" customWidth="1"/>
    <col min="8195" max="8195" width="11.3984375" style="481" customWidth="1"/>
    <col min="8196" max="8197" width="10.796875" style="481" customWidth="1"/>
    <col min="8198" max="8199" width="10.19921875" style="481" customWidth="1"/>
    <col min="8200" max="8200" width="11.19921875" style="481" customWidth="1"/>
    <col min="8201" max="8201" width="9.3984375" style="481" customWidth="1"/>
    <col min="8202" max="8202" width="2" style="481" customWidth="1"/>
    <col min="8203" max="8203" width="12" style="481" customWidth="1"/>
    <col min="8204" max="8204" width="12.796875" style="481" customWidth="1"/>
    <col min="8205" max="8448" width="9.796875" style="481"/>
    <col min="8449" max="8449" width="7.3984375" style="481" customWidth="1"/>
    <col min="8450" max="8450" width="10.796875" style="481" customWidth="1"/>
    <col min="8451" max="8451" width="11.3984375" style="481" customWidth="1"/>
    <col min="8452" max="8453" width="10.796875" style="481" customWidth="1"/>
    <col min="8454" max="8455" width="10.19921875" style="481" customWidth="1"/>
    <col min="8456" max="8456" width="11.19921875" style="481" customWidth="1"/>
    <col min="8457" max="8457" width="9.3984375" style="481" customWidth="1"/>
    <col min="8458" max="8458" width="2" style="481" customWidth="1"/>
    <col min="8459" max="8459" width="12" style="481" customWidth="1"/>
    <col min="8460" max="8460" width="12.796875" style="481" customWidth="1"/>
    <col min="8461" max="8704" width="9.796875" style="481"/>
    <col min="8705" max="8705" width="7.3984375" style="481" customWidth="1"/>
    <col min="8706" max="8706" width="10.796875" style="481" customWidth="1"/>
    <col min="8707" max="8707" width="11.3984375" style="481" customWidth="1"/>
    <col min="8708" max="8709" width="10.796875" style="481" customWidth="1"/>
    <col min="8710" max="8711" width="10.19921875" style="481" customWidth="1"/>
    <col min="8712" max="8712" width="11.19921875" style="481" customWidth="1"/>
    <col min="8713" max="8713" width="9.3984375" style="481" customWidth="1"/>
    <col min="8714" max="8714" width="2" style="481" customWidth="1"/>
    <col min="8715" max="8715" width="12" style="481" customWidth="1"/>
    <col min="8716" max="8716" width="12.796875" style="481" customWidth="1"/>
    <col min="8717" max="8960" width="9.796875" style="481"/>
    <col min="8961" max="8961" width="7.3984375" style="481" customWidth="1"/>
    <col min="8962" max="8962" width="10.796875" style="481" customWidth="1"/>
    <col min="8963" max="8963" width="11.3984375" style="481" customWidth="1"/>
    <col min="8964" max="8965" width="10.796875" style="481" customWidth="1"/>
    <col min="8966" max="8967" width="10.19921875" style="481" customWidth="1"/>
    <col min="8968" max="8968" width="11.19921875" style="481" customWidth="1"/>
    <col min="8969" max="8969" width="9.3984375" style="481" customWidth="1"/>
    <col min="8970" max="8970" width="2" style="481" customWidth="1"/>
    <col min="8971" max="8971" width="12" style="481" customWidth="1"/>
    <col min="8972" max="8972" width="12.796875" style="481" customWidth="1"/>
    <col min="8973" max="9216" width="9.796875" style="481"/>
    <col min="9217" max="9217" width="7.3984375" style="481" customWidth="1"/>
    <col min="9218" max="9218" width="10.796875" style="481" customWidth="1"/>
    <col min="9219" max="9219" width="11.3984375" style="481" customWidth="1"/>
    <col min="9220" max="9221" width="10.796875" style="481" customWidth="1"/>
    <col min="9222" max="9223" width="10.19921875" style="481" customWidth="1"/>
    <col min="9224" max="9224" width="11.19921875" style="481" customWidth="1"/>
    <col min="9225" max="9225" width="9.3984375" style="481" customWidth="1"/>
    <col min="9226" max="9226" width="2" style="481" customWidth="1"/>
    <col min="9227" max="9227" width="12" style="481" customWidth="1"/>
    <col min="9228" max="9228" width="12.796875" style="481" customWidth="1"/>
    <col min="9229" max="9472" width="9.796875" style="481"/>
    <col min="9473" max="9473" width="7.3984375" style="481" customWidth="1"/>
    <col min="9474" max="9474" width="10.796875" style="481" customWidth="1"/>
    <col min="9475" max="9475" width="11.3984375" style="481" customWidth="1"/>
    <col min="9476" max="9477" width="10.796875" style="481" customWidth="1"/>
    <col min="9478" max="9479" width="10.19921875" style="481" customWidth="1"/>
    <col min="9480" max="9480" width="11.19921875" style="481" customWidth="1"/>
    <col min="9481" max="9481" width="9.3984375" style="481" customWidth="1"/>
    <col min="9482" max="9482" width="2" style="481" customWidth="1"/>
    <col min="9483" max="9483" width="12" style="481" customWidth="1"/>
    <col min="9484" max="9484" width="12.796875" style="481" customWidth="1"/>
    <col min="9485" max="9728" width="9.796875" style="481"/>
    <col min="9729" max="9729" width="7.3984375" style="481" customWidth="1"/>
    <col min="9730" max="9730" width="10.796875" style="481" customWidth="1"/>
    <col min="9731" max="9731" width="11.3984375" style="481" customWidth="1"/>
    <col min="9732" max="9733" width="10.796875" style="481" customWidth="1"/>
    <col min="9734" max="9735" width="10.19921875" style="481" customWidth="1"/>
    <col min="9736" max="9736" width="11.19921875" style="481" customWidth="1"/>
    <col min="9737" max="9737" width="9.3984375" style="481" customWidth="1"/>
    <col min="9738" max="9738" width="2" style="481" customWidth="1"/>
    <col min="9739" max="9739" width="12" style="481" customWidth="1"/>
    <col min="9740" max="9740" width="12.796875" style="481" customWidth="1"/>
    <col min="9741" max="9984" width="9.796875" style="481"/>
    <col min="9985" max="9985" width="7.3984375" style="481" customWidth="1"/>
    <col min="9986" max="9986" width="10.796875" style="481" customWidth="1"/>
    <col min="9987" max="9987" width="11.3984375" style="481" customWidth="1"/>
    <col min="9988" max="9989" width="10.796875" style="481" customWidth="1"/>
    <col min="9990" max="9991" width="10.19921875" style="481" customWidth="1"/>
    <col min="9992" max="9992" width="11.19921875" style="481" customWidth="1"/>
    <col min="9993" max="9993" width="9.3984375" style="481" customWidth="1"/>
    <col min="9994" max="9994" width="2" style="481" customWidth="1"/>
    <col min="9995" max="9995" width="12" style="481" customWidth="1"/>
    <col min="9996" max="9996" width="12.796875" style="481" customWidth="1"/>
    <col min="9997" max="10240" width="9.796875" style="481"/>
    <col min="10241" max="10241" width="7.3984375" style="481" customWidth="1"/>
    <col min="10242" max="10242" width="10.796875" style="481" customWidth="1"/>
    <col min="10243" max="10243" width="11.3984375" style="481" customWidth="1"/>
    <col min="10244" max="10245" width="10.796875" style="481" customWidth="1"/>
    <col min="10246" max="10247" width="10.19921875" style="481" customWidth="1"/>
    <col min="10248" max="10248" width="11.19921875" style="481" customWidth="1"/>
    <col min="10249" max="10249" width="9.3984375" style="481" customWidth="1"/>
    <col min="10250" max="10250" width="2" style="481" customWidth="1"/>
    <col min="10251" max="10251" width="12" style="481" customWidth="1"/>
    <col min="10252" max="10252" width="12.796875" style="481" customWidth="1"/>
    <col min="10253" max="10496" width="9.796875" style="481"/>
    <col min="10497" max="10497" width="7.3984375" style="481" customWidth="1"/>
    <col min="10498" max="10498" width="10.796875" style="481" customWidth="1"/>
    <col min="10499" max="10499" width="11.3984375" style="481" customWidth="1"/>
    <col min="10500" max="10501" width="10.796875" style="481" customWidth="1"/>
    <col min="10502" max="10503" width="10.19921875" style="481" customWidth="1"/>
    <col min="10504" max="10504" width="11.19921875" style="481" customWidth="1"/>
    <col min="10505" max="10505" width="9.3984375" style="481" customWidth="1"/>
    <col min="10506" max="10506" width="2" style="481" customWidth="1"/>
    <col min="10507" max="10507" width="12" style="481" customWidth="1"/>
    <col min="10508" max="10508" width="12.796875" style="481" customWidth="1"/>
    <col min="10509" max="10752" width="9.796875" style="481"/>
    <col min="10753" max="10753" width="7.3984375" style="481" customWidth="1"/>
    <col min="10754" max="10754" width="10.796875" style="481" customWidth="1"/>
    <col min="10755" max="10755" width="11.3984375" style="481" customWidth="1"/>
    <col min="10756" max="10757" width="10.796875" style="481" customWidth="1"/>
    <col min="10758" max="10759" width="10.19921875" style="481" customWidth="1"/>
    <col min="10760" max="10760" width="11.19921875" style="481" customWidth="1"/>
    <col min="10761" max="10761" width="9.3984375" style="481" customWidth="1"/>
    <col min="10762" max="10762" width="2" style="481" customWidth="1"/>
    <col min="10763" max="10763" width="12" style="481" customWidth="1"/>
    <col min="10764" max="10764" width="12.796875" style="481" customWidth="1"/>
    <col min="10765" max="11008" width="9.796875" style="481"/>
    <col min="11009" max="11009" width="7.3984375" style="481" customWidth="1"/>
    <col min="11010" max="11010" width="10.796875" style="481" customWidth="1"/>
    <col min="11011" max="11011" width="11.3984375" style="481" customWidth="1"/>
    <col min="11012" max="11013" width="10.796875" style="481" customWidth="1"/>
    <col min="11014" max="11015" width="10.19921875" style="481" customWidth="1"/>
    <col min="11016" max="11016" width="11.19921875" style="481" customWidth="1"/>
    <col min="11017" max="11017" width="9.3984375" style="481" customWidth="1"/>
    <col min="11018" max="11018" width="2" style="481" customWidth="1"/>
    <col min="11019" max="11019" width="12" style="481" customWidth="1"/>
    <col min="11020" max="11020" width="12.796875" style="481" customWidth="1"/>
    <col min="11021" max="11264" width="9.796875" style="481"/>
    <col min="11265" max="11265" width="7.3984375" style="481" customWidth="1"/>
    <col min="11266" max="11266" width="10.796875" style="481" customWidth="1"/>
    <col min="11267" max="11267" width="11.3984375" style="481" customWidth="1"/>
    <col min="11268" max="11269" width="10.796875" style="481" customWidth="1"/>
    <col min="11270" max="11271" width="10.19921875" style="481" customWidth="1"/>
    <col min="11272" max="11272" width="11.19921875" style="481" customWidth="1"/>
    <col min="11273" max="11273" width="9.3984375" style="481" customWidth="1"/>
    <col min="11274" max="11274" width="2" style="481" customWidth="1"/>
    <col min="11275" max="11275" width="12" style="481" customWidth="1"/>
    <col min="11276" max="11276" width="12.796875" style="481" customWidth="1"/>
    <col min="11277" max="11520" width="9.796875" style="481"/>
    <col min="11521" max="11521" width="7.3984375" style="481" customWidth="1"/>
    <col min="11522" max="11522" width="10.796875" style="481" customWidth="1"/>
    <col min="11523" max="11523" width="11.3984375" style="481" customWidth="1"/>
    <col min="11524" max="11525" width="10.796875" style="481" customWidth="1"/>
    <col min="11526" max="11527" width="10.19921875" style="481" customWidth="1"/>
    <col min="11528" max="11528" width="11.19921875" style="481" customWidth="1"/>
    <col min="11529" max="11529" width="9.3984375" style="481" customWidth="1"/>
    <col min="11530" max="11530" width="2" style="481" customWidth="1"/>
    <col min="11531" max="11531" width="12" style="481" customWidth="1"/>
    <col min="11532" max="11532" width="12.796875" style="481" customWidth="1"/>
    <col min="11533" max="11776" width="9.796875" style="481"/>
    <col min="11777" max="11777" width="7.3984375" style="481" customWidth="1"/>
    <col min="11778" max="11778" width="10.796875" style="481" customWidth="1"/>
    <col min="11779" max="11779" width="11.3984375" style="481" customWidth="1"/>
    <col min="11780" max="11781" width="10.796875" style="481" customWidth="1"/>
    <col min="11782" max="11783" width="10.19921875" style="481" customWidth="1"/>
    <col min="11784" max="11784" width="11.19921875" style="481" customWidth="1"/>
    <col min="11785" max="11785" width="9.3984375" style="481" customWidth="1"/>
    <col min="11786" max="11786" width="2" style="481" customWidth="1"/>
    <col min="11787" max="11787" width="12" style="481" customWidth="1"/>
    <col min="11788" max="11788" width="12.796875" style="481" customWidth="1"/>
    <col min="11789" max="12032" width="9.796875" style="481"/>
    <col min="12033" max="12033" width="7.3984375" style="481" customWidth="1"/>
    <col min="12034" max="12034" width="10.796875" style="481" customWidth="1"/>
    <col min="12035" max="12035" width="11.3984375" style="481" customWidth="1"/>
    <col min="12036" max="12037" width="10.796875" style="481" customWidth="1"/>
    <col min="12038" max="12039" width="10.19921875" style="481" customWidth="1"/>
    <col min="12040" max="12040" width="11.19921875" style="481" customWidth="1"/>
    <col min="12041" max="12041" width="9.3984375" style="481" customWidth="1"/>
    <col min="12042" max="12042" width="2" style="481" customWidth="1"/>
    <col min="12043" max="12043" width="12" style="481" customWidth="1"/>
    <col min="12044" max="12044" width="12.796875" style="481" customWidth="1"/>
    <col min="12045" max="12288" width="9.796875" style="481"/>
    <col min="12289" max="12289" width="7.3984375" style="481" customWidth="1"/>
    <col min="12290" max="12290" width="10.796875" style="481" customWidth="1"/>
    <col min="12291" max="12291" width="11.3984375" style="481" customWidth="1"/>
    <col min="12292" max="12293" width="10.796875" style="481" customWidth="1"/>
    <col min="12294" max="12295" width="10.19921875" style="481" customWidth="1"/>
    <col min="12296" max="12296" width="11.19921875" style="481" customWidth="1"/>
    <col min="12297" max="12297" width="9.3984375" style="481" customWidth="1"/>
    <col min="12298" max="12298" width="2" style="481" customWidth="1"/>
    <col min="12299" max="12299" width="12" style="481" customWidth="1"/>
    <col min="12300" max="12300" width="12.796875" style="481" customWidth="1"/>
    <col min="12301" max="12544" width="9.796875" style="481"/>
    <col min="12545" max="12545" width="7.3984375" style="481" customWidth="1"/>
    <col min="12546" max="12546" width="10.796875" style="481" customWidth="1"/>
    <col min="12547" max="12547" width="11.3984375" style="481" customWidth="1"/>
    <col min="12548" max="12549" width="10.796875" style="481" customWidth="1"/>
    <col min="12550" max="12551" width="10.19921875" style="481" customWidth="1"/>
    <col min="12552" max="12552" width="11.19921875" style="481" customWidth="1"/>
    <col min="12553" max="12553" width="9.3984375" style="481" customWidth="1"/>
    <col min="12554" max="12554" width="2" style="481" customWidth="1"/>
    <col min="12555" max="12555" width="12" style="481" customWidth="1"/>
    <col min="12556" max="12556" width="12.796875" style="481" customWidth="1"/>
    <col min="12557" max="12800" width="9.796875" style="481"/>
    <col min="12801" max="12801" width="7.3984375" style="481" customWidth="1"/>
    <col min="12802" max="12802" width="10.796875" style="481" customWidth="1"/>
    <col min="12803" max="12803" width="11.3984375" style="481" customWidth="1"/>
    <col min="12804" max="12805" width="10.796875" style="481" customWidth="1"/>
    <col min="12806" max="12807" width="10.19921875" style="481" customWidth="1"/>
    <col min="12808" max="12808" width="11.19921875" style="481" customWidth="1"/>
    <col min="12809" max="12809" width="9.3984375" style="481" customWidth="1"/>
    <col min="12810" max="12810" width="2" style="481" customWidth="1"/>
    <col min="12811" max="12811" width="12" style="481" customWidth="1"/>
    <col min="12812" max="12812" width="12.796875" style="481" customWidth="1"/>
    <col min="12813" max="13056" width="9.796875" style="481"/>
    <col min="13057" max="13057" width="7.3984375" style="481" customWidth="1"/>
    <col min="13058" max="13058" width="10.796875" style="481" customWidth="1"/>
    <col min="13059" max="13059" width="11.3984375" style="481" customWidth="1"/>
    <col min="13060" max="13061" width="10.796875" style="481" customWidth="1"/>
    <col min="13062" max="13063" width="10.19921875" style="481" customWidth="1"/>
    <col min="13064" max="13064" width="11.19921875" style="481" customWidth="1"/>
    <col min="13065" max="13065" width="9.3984375" style="481" customWidth="1"/>
    <col min="13066" max="13066" width="2" style="481" customWidth="1"/>
    <col min="13067" max="13067" width="12" style="481" customWidth="1"/>
    <col min="13068" max="13068" width="12.796875" style="481" customWidth="1"/>
    <col min="13069" max="13312" width="9.796875" style="481"/>
    <col min="13313" max="13313" width="7.3984375" style="481" customWidth="1"/>
    <col min="13314" max="13314" width="10.796875" style="481" customWidth="1"/>
    <col min="13315" max="13315" width="11.3984375" style="481" customWidth="1"/>
    <col min="13316" max="13317" width="10.796875" style="481" customWidth="1"/>
    <col min="13318" max="13319" width="10.19921875" style="481" customWidth="1"/>
    <col min="13320" max="13320" width="11.19921875" style="481" customWidth="1"/>
    <col min="13321" max="13321" width="9.3984375" style="481" customWidth="1"/>
    <col min="13322" max="13322" width="2" style="481" customWidth="1"/>
    <col min="13323" max="13323" width="12" style="481" customWidth="1"/>
    <col min="13324" max="13324" width="12.796875" style="481" customWidth="1"/>
    <col min="13325" max="13568" width="9.796875" style="481"/>
    <col min="13569" max="13569" width="7.3984375" style="481" customWidth="1"/>
    <col min="13570" max="13570" width="10.796875" style="481" customWidth="1"/>
    <col min="13571" max="13571" width="11.3984375" style="481" customWidth="1"/>
    <col min="13572" max="13573" width="10.796875" style="481" customWidth="1"/>
    <col min="13574" max="13575" width="10.19921875" style="481" customWidth="1"/>
    <col min="13576" max="13576" width="11.19921875" style="481" customWidth="1"/>
    <col min="13577" max="13577" width="9.3984375" style="481" customWidth="1"/>
    <col min="13578" max="13578" width="2" style="481" customWidth="1"/>
    <col min="13579" max="13579" width="12" style="481" customWidth="1"/>
    <col min="13580" max="13580" width="12.796875" style="481" customWidth="1"/>
    <col min="13581" max="13824" width="9.796875" style="481"/>
    <col min="13825" max="13825" width="7.3984375" style="481" customWidth="1"/>
    <col min="13826" max="13826" width="10.796875" style="481" customWidth="1"/>
    <col min="13827" max="13827" width="11.3984375" style="481" customWidth="1"/>
    <col min="13828" max="13829" width="10.796875" style="481" customWidth="1"/>
    <col min="13830" max="13831" width="10.19921875" style="481" customWidth="1"/>
    <col min="13832" max="13832" width="11.19921875" style="481" customWidth="1"/>
    <col min="13833" max="13833" width="9.3984375" style="481" customWidth="1"/>
    <col min="13834" max="13834" width="2" style="481" customWidth="1"/>
    <col min="13835" max="13835" width="12" style="481" customWidth="1"/>
    <col min="13836" max="13836" width="12.796875" style="481" customWidth="1"/>
    <col min="13837" max="14080" width="9.796875" style="481"/>
    <col min="14081" max="14081" width="7.3984375" style="481" customWidth="1"/>
    <col min="14082" max="14082" width="10.796875" style="481" customWidth="1"/>
    <col min="14083" max="14083" width="11.3984375" style="481" customWidth="1"/>
    <col min="14084" max="14085" width="10.796875" style="481" customWidth="1"/>
    <col min="14086" max="14087" width="10.19921875" style="481" customWidth="1"/>
    <col min="14088" max="14088" width="11.19921875" style="481" customWidth="1"/>
    <col min="14089" max="14089" width="9.3984375" style="481" customWidth="1"/>
    <col min="14090" max="14090" width="2" style="481" customWidth="1"/>
    <col min="14091" max="14091" width="12" style="481" customWidth="1"/>
    <col min="14092" max="14092" width="12.796875" style="481" customWidth="1"/>
    <col min="14093" max="14336" width="9.796875" style="481"/>
    <col min="14337" max="14337" width="7.3984375" style="481" customWidth="1"/>
    <col min="14338" max="14338" width="10.796875" style="481" customWidth="1"/>
    <col min="14339" max="14339" width="11.3984375" style="481" customWidth="1"/>
    <col min="14340" max="14341" width="10.796875" style="481" customWidth="1"/>
    <col min="14342" max="14343" width="10.19921875" style="481" customWidth="1"/>
    <col min="14344" max="14344" width="11.19921875" style="481" customWidth="1"/>
    <col min="14345" max="14345" width="9.3984375" style="481" customWidth="1"/>
    <col min="14346" max="14346" width="2" style="481" customWidth="1"/>
    <col min="14347" max="14347" width="12" style="481" customWidth="1"/>
    <col min="14348" max="14348" width="12.796875" style="481" customWidth="1"/>
    <col min="14349" max="14592" width="9.796875" style="481"/>
    <col min="14593" max="14593" width="7.3984375" style="481" customWidth="1"/>
    <col min="14594" max="14594" width="10.796875" style="481" customWidth="1"/>
    <col min="14595" max="14595" width="11.3984375" style="481" customWidth="1"/>
    <col min="14596" max="14597" width="10.796875" style="481" customWidth="1"/>
    <col min="14598" max="14599" width="10.19921875" style="481" customWidth="1"/>
    <col min="14600" max="14600" width="11.19921875" style="481" customWidth="1"/>
    <col min="14601" max="14601" width="9.3984375" style="481" customWidth="1"/>
    <col min="14602" max="14602" width="2" style="481" customWidth="1"/>
    <col min="14603" max="14603" width="12" style="481" customWidth="1"/>
    <col min="14604" max="14604" width="12.796875" style="481" customWidth="1"/>
    <col min="14605" max="14848" width="9.796875" style="481"/>
    <col min="14849" max="14849" width="7.3984375" style="481" customWidth="1"/>
    <col min="14850" max="14850" width="10.796875" style="481" customWidth="1"/>
    <col min="14851" max="14851" width="11.3984375" style="481" customWidth="1"/>
    <col min="14852" max="14853" width="10.796875" style="481" customWidth="1"/>
    <col min="14854" max="14855" width="10.19921875" style="481" customWidth="1"/>
    <col min="14856" max="14856" width="11.19921875" style="481" customWidth="1"/>
    <col min="14857" max="14857" width="9.3984375" style="481" customWidth="1"/>
    <col min="14858" max="14858" width="2" style="481" customWidth="1"/>
    <col min="14859" max="14859" width="12" style="481" customWidth="1"/>
    <col min="14860" max="14860" width="12.796875" style="481" customWidth="1"/>
    <col min="14861" max="15104" width="9.796875" style="481"/>
    <col min="15105" max="15105" width="7.3984375" style="481" customWidth="1"/>
    <col min="15106" max="15106" width="10.796875" style="481" customWidth="1"/>
    <col min="15107" max="15107" width="11.3984375" style="481" customWidth="1"/>
    <col min="15108" max="15109" width="10.796875" style="481" customWidth="1"/>
    <col min="15110" max="15111" width="10.19921875" style="481" customWidth="1"/>
    <col min="15112" max="15112" width="11.19921875" style="481" customWidth="1"/>
    <col min="15113" max="15113" width="9.3984375" style="481" customWidth="1"/>
    <col min="15114" max="15114" width="2" style="481" customWidth="1"/>
    <col min="15115" max="15115" width="12" style="481" customWidth="1"/>
    <col min="15116" max="15116" width="12.796875" style="481" customWidth="1"/>
    <col min="15117" max="15360" width="9.796875" style="481"/>
    <col min="15361" max="15361" width="7.3984375" style="481" customWidth="1"/>
    <col min="15362" max="15362" width="10.796875" style="481" customWidth="1"/>
    <col min="15363" max="15363" width="11.3984375" style="481" customWidth="1"/>
    <col min="15364" max="15365" width="10.796875" style="481" customWidth="1"/>
    <col min="15366" max="15367" width="10.19921875" style="481" customWidth="1"/>
    <col min="15368" max="15368" width="11.19921875" style="481" customWidth="1"/>
    <col min="15369" max="15369" width="9.3984375" style="481" customWidth="1"/>
    <col min="15370" max="15370" width="2" style="481" customWidth="1"/>
    <col min="15371" max="15371" width="12" style="481" customWidth="1"/>
    <col min="15372" max="15372" width="12.796875" style="481" customWidth="1"/>
    <col min="15373" max="15616" width="9.796875" style="481"/>
    <col min="15617" max="15617" width="7.3984375" style="481" customWidth="1"/>
    <col min="15618" max="15618" width="10.796875" style="481" customWidth="1"/>
    <col min="15619" max="15619" width="11.3984375" style="481" customWidth="1"/>
    <col min="15620" max="15621" width="10.796875" style="481" customWidth="1"/>
    <col min="15622" max="15623" width="10.19921875" style="481" customWidth="1"/>
    <col min="15624" max="15624" width="11.19921875" style="481" customWidth="1"/>
    <col min="15625" max="15625" width="9.3984375" style="481" customWidth="1"/>
    <col min="15626" max="15626" width="2" style="481" customWidth="1"/>
    <col min="15627" max="15627" width="12" style="481" customWidth="1"/>
    <col min="15628" max="15628" width="12.796875" style="481" customWidth="1"/>
    <col min="15629" max="15872" width="9.796875" style="481"/>
    <col min="15873" max="15873" width="7.3984375" style="481" customWidth="1"/>
    <col min="15874" max="15874" width="10.796875" style="481" customWidth="1"/>
    <col min="15875" max="15875" width="11.3984375" style="481" customWidth="1"/>
    <col min="15876" max="15877" width="10.796875" style="481" customWidth="1"/>
    <col min="15878" max="15879" width="10.19921875" style="481" customWidth="1"/>
    <col min="15880" max="15880" width="11.19921875" style="481" customWidth="1"/>
    <col min="15881" max="15881" width="9.3984375" style="481" customWidth="1"/>
    <col min="15882" max="15882" width="2" style="481" customWidth="1"/>
    <col min="15883" max="15883" width="12" style="481" customWidth="1"/>
    <col min="15884" max="15884" width="12.796875" style="481" customWidth="1"/>
    <col min="15885" max="16128" width="9.796875" style="481"/>
    <col min="16129" max="16129" width="7.3984375" style="481" customWidth="1"/>
    <col min="16130" max="16130" width="10.796875" style="481" customWidth="1"/>
    <col min="16131" max="16131" width="11.3984375" style="481" customWidth="1"/>
    <col min="16132" max="16133" width="10.796875" style="481" customWidth="1"/>
    <col min="16134" max="16135" width="10.19921875" style="481" customWidth="1"/>
    <col min="16136" max="16136" width="11.19921875" style="481" customWidth="1"/>
    <col min="16137" max="16137" width="9.3984375" style="481" customWidth="1"/>
    <col min="16138" max="16138" width="2" style="481" customWidth="1"/>
    <col min="16139" max="16139" width="12" style="481" customWidth="1"/>
    <col min="16140" max="16140" width="12.796875" style="481" customWidth="1"/>
    <col min="16141" max="16384" width="9.796875" style="481"/>
  </cols>
  <sheetData>
    <row r="1" spans="1:13" ht="15" customHeight="1">
      <c r="G1" s="482"/>
    </row>
    <row r="2" spans="1:13" ht="14" customHeight="1">
      <c r="A2" s="450" t="s">
        <v>339</v>
      </c>
      <c r="B2" s="531"/>
      <c r="C2" s="483"/>
      <c r="D2" s="483"/>
      <c r="E2" s="483"/>
      <c r="F2" s="483"/>
      <c r="G2" s="483"/>
      <c r="H2" s="483"/>
      <c r="I2" s="483"/>
      <c r="J2" s="483"/>
      <c r="K2" s="483"/>
    </row>
    <row r="3" spans="1:13" ht="12" customHeight="1">
      <c r="A3" s="531" t="s">
        <v>472</v>
      </c>
      <c r="B3" s="531"/>
      <c r="C3" s="483"/>
      <c r="D3" s="483"/>
      <c r="E3" s="483"/>
      <c r="F3" s="483"/>
      <c r="G3" s="483"/>
      <c r="H3" s="483"/>
      <c r="I3" s="483"/>
      <c r="J3" s="483"/>
      <c r="K3" s="483"/>
    </row>
    <row r="4" spans="1:13" ht="12" customHeight="1">
      <c r="A4" s="531" t="s">
        <v>291</v>
      </c>
      <c r="B4" s="531"/>
      <c r="C4" s="483"/>
      <c r="D4" s="483"/>
      <c r="E4" s="483"/>
      <c r="F4" s="483"/>
      <c r="G4" s="483"/>
      <c r="H4" s="483"/>
      <c r="I4" s="483"/>
      <c r="J4" s="483"/>
      <c r="K4" s="483"/>
    </row>
    <row r="5" spans="1:13" ht="4" customHeight="1" thickBot="1">
      <c r="A5" s="514"/>
      <c r="B5" s="514"/>
      <c r="C5" s="514"/>
      <c r="D5" s="514"/>
      <c r="E5" s="514"/>
      <c r="F5" s="514"/>
      <c r="G5" s="514"/>
      <c r="H5" s="514"/>
      <c r="I5" s="514"/>
      <c r="J5" s="514"/>
      <c r="K5" s="533"/>
      <c r="L5" s="489"/>
    </row>
    <row r="6" spans="1:13" ht="13" customHeight="1">
      <c r="A6" s="1194" t="s">
        <v>111</v>
      </c>
      <c r="B6" s="902" t="s">
        <v>109</v>
      </c>
      <c r="C6" s="1198" t="s">
        <v>114</v>
      </c>
      <c r="D6" s="1198"/>
      <c r="E6" s="1198"/>
      <c r="F6" s="1198"/>
      <c r="G6" s="1198"/>
      <c r="H6" s="1198"/>
      <c r="I6" s="1194" t="s">
        <v>189</v>
      </c>
      <c r="J6" s="1194" t="s">
        <v>16</v>
      </c>
      <c r="K6" s="489"/>
      <c r="L6" s="489"/>
    </row>
    <row r="7" spans="1:13" ht="13" customHeight="1">
      <c r="A7" s="1195"/>
      <c r="B7" s="894" t="s">
        <v>188</v>
      </c>
      <c r="C7" s="896" t="s">
        <v>283</v>
      </c>
      <c r="D7" s="896" t="s">
        <v>284</v>
      </c>
      <c r="E7" s="896" t="s">
        <v>285</v>
      </c>
      <c r="F7" s="896" t="s">
        <v>286</v>
      </c>
      <c r="G7" s="896" t="s">
        <v>287</v>
      </c>
      <c r="H7" s="896" t="s">
        <v>8</v>
      </c>
      <c r="I7" s="1195"/>
      <c r="J7" s="1195"/>
      <c r="K7" s="489"/>
      <c r="L7" s="489"/>
    </row>
    <row r="8" spans="1:13" ht="13" customHeight="1">
      <c r="A8" s="466">
        <v>2007</v>
      </c>
      <c r="B8" s="630">
        <f>(C8+E8+F8+G8+H8)</f>
        <v>609677.3854212244</v>
      </c>
      <c r="C8" s="630">
        <v>508998.28342122451</v>
      </c>
      <c r="D8" s="630">
        <v>478501</v>
      </c>
      <c r="E8" s="627">
        <v>1153.5830000000003</v>
      </c>
      <c r="F8" s="630">
        <v>33487.184000000001</v>
      </c>
      <c r="G8" s="630">
        <v>65672.335999999996</v>
      </c>
      <c r="H8" s="627">
        <v>365.99900000000002</v>
      </c>
      <c r="I8" s="630">
        <v>133445.57999999999</v>
      </c>
      <c r="J8" s="631">
        <v>122669</v>
      </c>
      <c r="K8" s="489"/>
      <c r="L8" s="489"/>
      <c r="M8" s="463"/>
    </row>
    <row r="9" spans="1:13" ht="13" customHeight="1">
      <c r="A9" s="466">
        <v>2008</v>
      </c>
      <c r="B9" s="630">
        <f t="shared" ref="B9:B22" si="0">(C9+E9+F9+G9+H9)</f>
        <v>689767.95457312732</v>
      </c>
      <c r="C9" s="630">
        <v>587333.59263212734</v>
      </c>
      <c r="D9" s="630">
        <v>548764.09509212745</v>
      </c>
      <c r="E9" s="627">
        <v>1256.2534860000001</v>
      </c>
      <c r="F9" s="630">
        <v>38146.355527</v>
      </c>
      <c r="G9" s="630">
        <v>62715.297928000007</v>
      </c>
      <c r="H9" s="627">
        <v>316.45499999999998</v>
      </c>
      <c r="I9" s="630">
        <v>127859.50599999999</v>
      </c>
      <c r="J9" s="631">
        <v>127939.45092951939</v>
      </c>
      <c r="K9" s="489"/>
      <c r="L9" s="489"/>
      <c r="M9" s="463"/>
    </row>
    <row r="10" spans="1:13" ht="13" customHeight="1">
      <c r="A10" s="466">
        <v>2009</v>
      </c>
      <c r="B10" s="630">
        <f t="shared" si="0"/>
        <v>705048.72762225277</v>
      </c>
      <c r="C10" s="630">
        <v>602724.30234725284</v>
      </c>
      <c r="D10" s="630">
        <v>557643.72009625286</v>
      </c>
      <c r="E10" s="627">
        <v>1229.8827300000003</v>
      </c>
      <c r="F10" s="630">
        <v>40646.414873999995</v>
      </c>
      <c r="G10" s="630">
        <v>60125.267670999994</v>
      </c>
      <c r="H10" s="627">
        <v>322.86</v>
      </c>
      <c r="I10" s="630">
        <v>133508.98200000002</v>
      </c>
      <c r="J10" s="631">
        <v>128979.36</v>
      </c>
      <c r="K10" s="489"/>
      <c r="L10" s="489"/>
      <c r="M10" s="463"/>
    </row>
    <row r="11" spans="1:13" ht="13" customHeight="1">
      <c r="A11" s="466">
        <v>2010</v>
      </c>
      <c r="B11" s="630">
        <f t="shared" si="0"/>
        <v>771381.18005864392</v>
      </c>
      <c r="C11" s="630">
        <v>663307.42969464406</v>
      </c>
      <c r="D11" s="630">
        <v>610167.58282064402</v>
      </c>
      <c r="E11" s="627">
        <v>1269.3516950000001</v>
      </c>
      <c r="F11" s="630">
        <v>44333.557131000001</v>
      </c>
      <c r="G11" s="630">
        <v>62068.896537999994</v>
      </c>
      <c r="H11" s="627">
        <v>401.94499999999999</v>
      </c>
      <c r="I11" s="630">
        <v>168506.12801400002</v>
      </c>
      <c r="J11" s="631">
        <v>136848.78877937753</v>
      </c>
      <c r="K11" s="489"/>
      <c r="L11" s="489"/>
      <c r="M11" s="463"/>
    </row>
    <row r="12" spans="1:13" ht="13" customHeight="1">
      <c r="A12" s="466">
        <v>2011</v>
      </c>
      <c r="B12" s="630">
        <f t="shared" si="0"/>
        <v>777939.32347959897</v>
      </c>
      <c r="C12" s="630">
        <v>667740.60120559891</v>
      </c>
      <c r="D12" s="630">
        <v>612925.65368459909</v>
      </c>
      <c r="E12" s="627">
        <v>1267.6287800000002</v>
      </c>
      <c r="F12" s="630">
        <v>46587.502505000004</v>
      </c>
      <c r="G12" s="630">
        <v>62003.590989000004</v>
      </c>
      <c r="H12" s="628">
        <v>340</v>
      </c>
      <c r="I12" s="630">
        <v>176538.76034010001</v>
      </c>
      <c r="J12" s="631">
        <v>139128.4346034661</v>
      </c>
      <c r="K12" s="489"/>
      <c r="L12" s="489"/>
      <c r="M12" s="463"/>
    </row>
    <row r="13" spans="1:13" ht="13" customHeight="1">
      <c r="A13" s="466">
        <v>2012</v>
      </c>
      <c r="B13" s="630">
        <f t="shared" si="0"/>
        <v>822534.37585674552</v>
      </c>
      <c r="C13" s="630">
        <v>700273.86930374545</v>
      </c>
      <c r="D13" s="630">
        <v>637376.27787174552</v>
      </c>
      <c r="E13" s="627">
        <v>1186</v>
      </c>
      <c r="F13" s="630">
        <v>52689.491824000004</v>
      </c>
      <c r="G13" s="630">
        <v>68035.334729000009</v>
      </c>
      <c r="H13" s="628">
        <v>349.68</v>
      </c>
      <c r="I13" s="630">
        <v>184190.09567439999</v>
      </c>
      <c r="J13" s="631">
        <v>138170.5201441487</v>
      </c>
      <c r="K13" s="489"/>
      <c r="L13" s="489"/>
      <c r="M13" s="463"/>
    </row>
    <row r="14" spans="1:13" ht="13" customHeight="1">
      <c r="A14" s="466">
        <v>2013</v>
      </c>
      <c r="B14" s="630">
        <f t="shared" si="0"/>
        <v>850232.79009600007</v>
      </c>
      <c r="C14" s="630">
        <v>714462.27032600017</v>
      </c>
      <c r="D14" s="630">
        <v>652363.61741465598</v>
      </c>
      <c r="E14" s="627">
        <v>1326.43048</v>
      </c>
      <c r="F14" s="630">
        <v>60667.142109</v>
      </c>
      <c r="G14" s="630">
        <v>73428.531180999998</v>
      </c>
      <c r="H14" s="628">
        <v>348.41600000000005</v>
      </c>
      <c r="I14" s="630">
        <v>186401.2976744</v>
      </c>
      <c r="J14" s="631">
        <v>145163.17495921013</v>
      </c>
      <c r="K14" s="489"/>
      <c r="L14" s="489"/>
      <c r="M14" s="463"/>
    </row>
    <row r="15" spans="1:13" ht="13" customHeight="1">
      <c r="A15" s="466">
        <v>2014</v>
      </c>
      <c r="B15" s="630">
        <f t="shared" si="0"/>
        <v>874761.0226861079</v>
      </c>
      <c r="C15" s="630">
        <v>728420.74170810787</v>
      </c>
      <c r="D15" s="630">
        <v>682187.13521710795</v>
      </c>
      <c r="E15" s="627">
        <v>1317.1521400000001</v>
      </c>
      <c r="F15" s="630">
        <v>63965.303750000006</v>
      </c>
      <c r="G15" s="630">
        <v>80739.825087999998</v>
      </c>
      <c r="H15" s="628">
        <v>318</v>
      </c>
      <c r="I15" s="630">
        <v>184146</v>
      </c>
      <c r="J15" s="631">
        <v>154210.87236127959</v>
      </c>
      <c r="K15" s="489"/>
      <c r="L15" s="489"/>
      <c r="M15" s="493"/>
    </row>
    <row r="16" spans="1:13" ht="13" customHeight="1">
      <c r="A16" s="466">
        <v>2015</v>
      </c>
      <c r="B16" s="630">
        <f t="shared" si="0"/>
        <v>894186.68629749597</v>
      </c>
      <c r="C16" s="630">
        <v>745684.865209496</v>
      </c>
      <c r="D16" s="630">
        <v>700033.91081849602</v>
      </c>
      <c r="E16" s="627">
        <v>1204.51</v>
      </c>
      <c r="F16" s="630">
        <v>64345.025999999998</v>
      </c>
      <c r="G16" s="630">
        <v>82705.223087999999</v>
      </c>
      <c r="H16" s="627">
        <v>247.06199999999998</v>
      </c>
      <c r="I16" s="630">
        <v>185000</v>
      </c>
      <c r="J16" s="632">
        <v>162226.94702468385</v>
      </c>
      <c r="K16" s="489"/>
      <c r="L16" s="489"/>
      <c r="M16" s="463"/>
    </row>
    <row r="17" spans="1:18" ht="13" customHeight="1">
      <c r="A17" s="466">
        <v>2016</v>
      </c>
      <c r="B17" s="630">
        <f t="shared" si="0"/>
        <v>932355.31632595544</v>
      </c>
      <c r="C17" s="630">
        <v>782264.26810795546</v>
      </c>
      <c r="D17" s="630">
        <v>726536.18015695503</v>
      </c>
      <c r="E17" s="627">
        <v>1179.98813</v>
      </c>
      <c r="F17" s="630">
        <v>68999.958799999993</v>
      </c>
      <c r="G17" s="630">
        <v>79667.430288000003</v>
      </c>
      <c r="H17" s="627">
        <v>243.67100000000002</v>
      </c>
      <c r="I17" s="630">
        <v>189500</v>
      </c>
      <c r="J17" s="631">
        <v>168411.6</v>
      </c>
      <c r="K17" s="489"/>
      <c r="L17" s="489"/>
      <c r="M17" s="463"/>
      <c r="N17" s="463"/>
      <c r="O17" s="463"/>
      <c r="P17" s="463"/>
      <c r="Q17" s="463"/>
      <c r="R17" s="463"/>
    </row>
    <row r="18" spans="1:18" ht="13" customHeight="1">
      <c r="A18" s="466" t="s">
        <v>195</v>
      </c>
      <c r="B18" s="630">
        <f t="shared" si="0"/>
        <v>970299.6897602781</v>
      </c>
      <c r="C18" s="630">
        <v>809019.57001027814</v>
      </c>
      <c r="D18" s="630">
        <v>755692.61556752794</v>
      </c>
      <c r="E18" s="627">
        <v>1067.4939999999999</v>
      </c>
      <c r="F18" s="630">
        <v>75933.183800000013</v>
      </c>
      <c r="G18" s="630">
        <v>84069.441950000008</v>
      </c>
      <c r="H18" s="627">
        <v>210</v>
      </c>
      <c r="I18" s="630">
        <v>195000</v>
      </c>
      <c r="J18" s="631">
        <v>174441.3263094789</v>
      </c>
      <c r="K18" s="489"/>
      <c r="L18" s="489"/>
      <c r="M18" s="493"/>
      <c r="N18" s="463"/>
      <c r="O18" s="463"/>
      <c r="P18" s="463"/>
      <c r="Q18" s="463"/>
      <c r="R18" s="463"/>
    </row>
    <row r="19" spans="1:18" ht="13" customHeight="1">
      <c r="A19" s="466" t="s">
        <v>197</v>
      </c>
      <c r="B19" s="630">
        <f>(C19+E19+F19+G19+H19)</f>
        <v>1003480.7458124325</v>
      </c>
      <c r="C19" s="630">
        <v>833995.79280743236</v>
      </c>
      <c r="D19" s="630">
        <v>759191.42021352786</v>
      </c>
      <c r="E19" s="627">
        <v>1050.5304999999998</v>
      </c>
      <c r="F19" s="630">
        <v>81996.421300000002</v>
      </c>
      <c r="G19" s="630">
        <v>86240.373905</v>
      </c>
      <c r="H19" s="627">
        <v>197.62729999999999</v>
      </c>
      <c r="I19" s="630">
        <v>198092.34099999999</v>
      </c>
      <c r="J19" s="631">
        <v>185416.08818638304</v>
      </c>
      <c r="K19" s="489"/>
      <c r="L19" s="489"/>
      <c r="M19" s="493"/>
      <c r="N19" s="463"/>
      <c r="O19" s="463"/>
      <c r="P19" s="463"/>
      <c r="Q19" s="463"/>
      <c r="R19" s="463"/>
    </row>
    <row r="20" spans="1:18" ht="13" customHeight="1">
      <c r="A20" s="466" t="s">
        <v>352</v>
      </c>
      <c r="B20" s="630">
        <f t="shared" ref="B20:B21" si="1">(C20+E20+F20+G20+H20)</f>
        <v>1030303.5872829469</v>
      </c>
      <c r="C20" s="630">
        <v>856946.57891794702</v>
      </c>
      <c r="D20" s="630">
        <v>772967.19569893018</v>
      </c>
      <c r="E20" s="627">
        <v>1003.53837</v>
      </c>
      <c r="F20" s="630">
        <v>86720.009389999992</v>
      </c>
      <c r="G20" s="630">
        <v>85440.737854999999</v>
      </c>
      <c r="H20" s="627">
        <v>192.72275000000002</v>
      </c>
      <c r="I20" s="630">
        <v>199500</v>
      </c>
      <c r="J20" s="631">
        <v>195393.77494341761</v>
      </c>
      <c r="K20" s="489"/>
      <c r="L20" s="489"/>
      <c r="M20" s="493"/>
      <c r="N20" s="463"/>
      <c r="O20" s="463"/>
      <c r="P20" s="463"/>
      <c r="Q20" s="463"/>
      <c r="R20" s="463"/>
    </row>
    <row r="21" spans="1:18" ht="13" customHeight="1">
      <c r="A21" s="466" t="s">
        <v>357</v>
      </c>
      <c r="B21" s="630">
        <f t="shared" si="1"/>
        <v>1008854.0292201949</v>
      </c>
      <c r="C21" s="630">
        <v>827377.73082219483</v>
      </c>
      <c r="D21" s="630">
        <v>777584.14957999997</v>
      </c>
      <c r="E21" s="627">
        <v>732.58990000000006</v>
      </c>
      <c r="F21" s="630">
        <v>101796.24867</v>
      </c>
      <c r="G21" s="630">
        <v>78781.716937999998</v>
      </c>
      <c r="H21" s="627">
        <v>165.74288999999999</v>
      </c>
      <c r="I21" s="630">
        <v>184069</v>
      </c>
      <c r="J21" s="631">
        <v>199110.155008626</v>
      </c>
      <c r="K21" s="489"/>
      <c r="L21" s="489"/>
      <c r="M21" s="493"/>
      <c r="N21" s="463"/>
      <c r="O21" s="463"/>
      <c r="P21" s="463"/>
      <c r="Q21" s="463"/>
      <c r="R21" s="463"/>
    </row>
    <row r="22" spans="1:18" ht="13" customHeight="1" thickBot="1">
      <c r="A22" s="693" t="s">
        <v>467</v>
      </c>
      <c r="B22" s="633">
        <f t="shared" si="0"/>
        <v>1048486.4236580001</v>
      </c>
      <c r="C22" s="633">
        <v>856507.85462000011</v>
      </c>
      <c r="D22" s="633">
        <v>805787.71894000005</v>
      </c>
      <c r="E22" s="629">
        <v>807.22099999999989</v>
      </c>
      <c r="F22" s="633">
        <v>106323.2411</v>
      </c>
      <c r="G22" s="633">
        <v>84679.012237999996</v>
      </c>
      <c r="H22" s="629">
        <v>169.09470000000002</v>
      </c>
      <c r="I22" s="633">
        <v>186924.54500000001</v>
      </c>
      <c r="J22" s="634">
        <v>206685.93612652831</v>
      </c>
      <c r="K22" s="489"/>
      <c r="L22" s="489"/>
      <c r="M22" s="463"/>
      <c r="N22" s="463"/>
      <c r="O22" s="463"/>
      <c r="P22" s="463"/>
      <c r="Q22" s="463"/>
      <c r="R22" s="463"/>
    </row>
    <row r="23" spans="1:18" ht="9" customHeight="1">
      <c r="A23" s="1084" t="s">
        <v>548</v>
      </c>
      <c r="B23" s="1087"/>
      <c r="C23" s="1087"/>
      <c r="D23" s="1089" t="s">
        <v>551</v>
      </c>
      <c r="E23" s="1087"/>
      <c r="F23" s="1087"/>
      <c r="G23" s="1087"/>
      <c r="H23" s="1089"/>
      <c r="I23" s="461"/>
      <c r="J23" s="460"/>
      <c r="K23" s="536"/>
      <c r="L23" s="489"/>
    </row>
    <row r="24" spans="1:18" ht="9" customHeight="1">
      <c r="A24" s="999" t="s">
        <v>538</v>
      </c>
      <c r="B24" s="1087"/>
      <c r="C24" s="1087"/>
      <c r="D24" s="1087"/>
      <c r="E24" s="1087"/>
      <c r="F24" s="1087"/>
      <c r="G24" s="1087"/>
      <c r="H24" s="1087"/>
      <c r="I24" s="460"/>
      <c r="J24" s="460"/>
      <c r="K24" s="536"/>
      <c r="L24" s="489"/>
    </row>
    <row r="25" spans="1:18" ht="9" customHeight="1">
      <c r="A25" s="1073" t="s">
        <v>367</v>
      </c>
      <c r="B25" s="1067"/>
      <c r="C25" s="1087"/>
      <c r="D25" s="1087"/>
      <c r="E25" s="1087"/>
      <c r="F25" s="1087"/>
      <c r="G25" s="1087"/>
      <c r="H25" s="1087"/>
      <c r="I25" s="460"/>
      <c r="J25" s="460"/>
      <c r="K25" s="536"/>
      <c r="L25" s="489"/>
    </row>
    <row r="26" spans="1:18" ht="9" customHeight="1">
      <c r="A26" s="1001" t="s">
        <v>366</v>
      </c>
      <c r="B26" s="1067"/>
      <c r="C26" s="1087"/>
      <c r="D26" s="1087"/>
      <c r="E26" s="1087"/>
      <c r="F26" s="1087"/>
      <c r="G26" s="1087"/>
      <c r="H26" s="1087"/>
      <c r="I26" s="460"/>
      <c r="J26" s="460"/>
      <c r="K26" s="536"/>
      <c r="L26" s="489"/>
    </row>
    <row r="27" spans="1:18" ht="10" customHeight="1">
      <c r="B27" s="460"/>
      <c r="C27" s="460"/>
      <c r="D27" s="460"/>
      <c r="E27" s="460"/>
      <c r="F27" s="460"/>
      <c r="G27" s="460"/>
      <c r="H27" s="460"/>
      <c r="I27" s="460"/>
      <c r="J27" s="460"/>
      <c r="K27" s="536"/>
      <c r="L27" s="536"/>
    </row>
    <row r="28" spans="1:18" ht="12" customHeight="1">
      <c r="A28" s="531" t="s">
        <v>340</v>
      </c>
      <c r="B28" s="531"/>
      <c r="C28" s="483"/>
      <c r="D28" s="483"/>
      <c r="E28" s="483"/>
      <c r="F28" s="483"/>
      <c r="G28" s="483"/>
      <c r="H28" s="483"/>
      <c r="I28" s="483"/>
      <c r="J28" s="483"/>
      <c r="K28" s="483"/>
      <c r="L28" s="483"/>
    </row>
    <row r="29" spans="1:18" ht="12" customHeight="1">
      <c r="A29" s="531" t="s">
        <v>472</v>
      </c>
      <c r="B29" s="531"/>
      <c r="C29" s="483"/>
      <c r="D29" s="483"/>
      <c r="E29" s="483"/>
      <c r="F29" s="483"/>
      <c r="G29" s="483"/>
      <c r="H29" s="483"/>
      <c r="I29" s="483"/>
      <c r="J29" s="483"/>
      <c r="K29" s="483"/>
      <c r="L29" s="483"/>
    </row>
    <row r="30" spans="1:18" ht="12" customHeight="1">
      <c r="A30" s="532" t="s">
        <v>593</v>
      </c>
      <c r="B30" s="531"/>
      <c r="C30" s="483"/>
      <c r="D30" s="483"/>
      <c r="E30" s="483"/>
      <c r="F30" s="483"/>
      <c r="G30" s="483"/>
      <c r="H30" s="483"/>
      <c r="I30" s="483"/>
      <c r="J30" s="483"/>
      <c r="K30" s="483"/>
      <c r="L30" s="483"/>
    </row>
    <row r="31" spans="1:18" ht="4" customHeight="1" thickBot="1">
      <c r="A31" s="515"/>
      <c r="B31" s="515"/>
      <c r="C31" s="515"/>
      <c r="D31" s="515"/>
      <c r="E31" s="515"/>
      <c r="F31" s="515"/>
      <c r="G31" s="515"/>
      <c r="H31" s="515"/>
      <c r="I31" s="515"/>
      <c r="J31" s="515"/>
      <c r="K31" s="515"/>
      <c r="L31" s="516"/>
      <c r="M31" s="489"/>
    </row>
    <row r="32" spans="1:18" ht="13" customHeight="1">
      <c r="A32" s="1196" t="s">
        <v>111</v>
      </c>
      <c r="B32" s="903" t="s">
        <v>125</v>
      </c>
      <c r="C32" s="904" t="s">
        <v>109</v>
      </c>
      <c r="D32" s="1198" t="s">
        <v>114</v>
      </c>
      <c r="E32" s="1198"/>
      <c r="F32" s="1198"/>
      <c r="G32" s="1198"/>
      <c r="H32" s="1198"/>
      <c r="I32" s="1198"/>
      <c r="J32" s="1194" t="s">
        <v>290</v>
      </c>
      <c r="K32" s="1194" t="s">
        <v>16</v>
      </c>
      <c r="L32" s="537"/>
      <c r="M32" s="489"/>
    </row>
    <row r="33" spans="1:13" ht="13" customHeight="1">
      <c r="A33" s="1197"/>
      <c r="B33" s="897" t="s">
        <v>133</v>
      </c>
      <c r="C33" s="895" t="s">
        <v>188</v>
      </c>
      <c r="D33" s="895" t="s">
        <v>283</v>
      </c>
      <c r="E33" s="895" t="s">
        <v>284</v>
      </c>
      <c r="F33" s="895" t="s">
        <v>285</v>
      </c>
      <c r="G33" s="895" t="s">
        <v>286</v>
      </c>
      <c r="H33" s="895" t="s">
        <v>287</v>
      </c>
      <c r="I33" s="895" t="s">
        <v>8</v>
      </c>
      <c r="J33" s="1195"/>
      <c r="K33" s="1195"/>
      <c r="L33" s="466"/>
      <c r="M33" s="489"/>
    </row>
    <row r="34" spans="1:13" ht="13" customHeight="1">
      <c r="A34" s="471">
        <v>2007</v>
      </c>
      <c r="B34" s="467">
        <v>8922.5349999999999</v>
      </c>
      <c r="C34" s="468">
        <v>75.453148142029931</v>
      </c>
      <c r="D34" s="468">
        <f t="shared" ref="D34:D46" si="2">C8/B34</f>
        <v>57.046375656831216</v>
      </c>
      <c r="E34" s="468">
        <f t="shared" ref="E34:E46" si="3">D8/B34</f>
        <v>53.62836906775933</v>
      </c>
      <c r="F34" s="468">
        <f t="shared" ref="F34:F46" si="4">E8/B34</f>
        <v>0.12928870550801991</v>
      </c>
      <c r="G34" s="468">
        <f t="shared" ref="G34:G46" si="5">F8/B34</f>
        <v>3.7531020052036781</v>
      </c>
      <c r="H34" s="468">
        <f t="shared" ref="H34:H46" si="6">G8/B34</f>
        <v>7.3602777685937903</v>
      </c>
      <c r="I34" s="468">
        <f t="shared" ref="I34:I46" si="7">H8/B34</f>
        <v>4.1019620545058109E-2</v>
      </c>
      <c r="J34" s="464">
        <f t="shared" ref="J34:J46" si="8">I8/B34</f>
        <v>14.956016423583655</v>
      </c>
      <c r="K34" s="464">
        <f t="shared" ref="K34:K46" si="9">J8/B34</f>
        <v>13.748222898537243</v>
      </c>
      <c r="L34" s="517"/>
      <c r="M34" s="489"/>
    </row>
    <row r="35" spans="1:13" ht="13" customHeight="1">
      <c r="A35" s="471">
        <v>2008</v>
      </c>
      <c r="B35" s="467">
        <v>9022.5349999999999</v>
      </c>
      <c r="C35" s="468">
        <v>81.085680624101485</v>
      </c>
      <c r="D35" s="468">
        <f t="shared" si="2"/>
        <v>65.0962941825249</v>
      </c>
      <c r="E35" s="468">
        <f t="shared" si="3"/>
        <v>60.821498070345804</v>
      </c>
      <c r="F35" s="468">
        <f t="shared" si="4"/>
        <v>0.13923509146819604</v>
      </c>
      <c r="G35" s="468">
        <f t="shared" si="5"/>
        <v>4.2278977612167754</v>
      </c>
      <c r="H35" s="468">
        <f t="shared" si="6"/>
        <v>6.9509619999257426</v>
      </c>
      <c r="I35" s="468">
        <f t="shared" si="7"/>
        <v>3.5073845654242403E-2</v>
      </c>
      <c r="J35" s="464">
        <f t="shared" si="8"/>
        <v>14.171128845717972</v>
      </c>
      <c r="K35" s="464">
        <f t="shared" si="9"/>
        <v>14.179989429746671</v>
      </c>
      <c r="L35" s="517"/>
      <c r="M35" s="489"/>
    </row>
    <row r="36" spans="1:13" ht="13" customHeight="1">
      <c r="A36" s="471">
        <v>2009</v>
      </c>
      <c r="B36" s="467">
        <v>9122.5349999999999</v>
      </c>
      <c r="C36" s="468">
        <v>82.830331458765755</v>
      </c>
      <c r="D36" s="468">
        <f t="shared" si="2"/>
        <v>66.069826243171761</v>
      </c>
      <c r="E36" s="468">
        <f t="shared" si="3"/>
        <v>61.128153533667216</v>
      </c>
      <c r="F36" s="468">
        <f t="shared" si="4"/>
        <v>0.13481808839319337</v>
      </c>
      <c r="G36" s="468">
        <f t="shared" si="5"/>
        <v>4.4556052538028075</v>
      </c>
      <c r="H36" s="468">
        <f t="shared" si="6"/>
        <v>6.5908508622877298</v>
      </c>
      <c r="I36" s="468">
        <f t="shared" si="7"/>
        <v>3.5391478355522893E-2</v>
      </c>
      <c r="J36" s="464">
        <f t="shared" si="8"/>
        <v>14.635074790066579</v>
      </c>
      <c r="K36" s="464">
        <f t="shared" si="9"/>
        <v>14.138543727154788</v>
      </c>
      <c r="L36" s="517"/>
      <c r="M36" s="489"/>
    </row>
    <row r="37" spans="1:13" ht="13" customHeight="1">
      <c r="A37" s="471">
        <v>2010</v>
      </c>
      <c r="B37" s="467">
        <v>9160.384</v>
      </c>
      <c r="C37" s="468">
        <v>91.071704124167326</v>
      </c>
      <c r="D37" s="468">
        <f t="shared" si="2"/>
        <v>72.410439310693093</v>
      </c>
      <c r="E37" s="468">
        <f t="shared" si="3"/>
        <v>66.609389171965276</v>
      </c>
      <c r="F37" s="468">
        <f t="shared" si="4"/>
        <v>0.13856970351897913</v>
      </c>
      <c r="G37" s="468">
        <f t="shared" si="5"/>
        <v>4.8397050965330717</v>
      </c>
      <c r="H37" s="468">
        <f t="shared" si="6"/>
        <v>6.7757963572269455</v>
      </c>
      <c r="I37" s="468">
        <f t="shared" si="7"/>
        <v>4.3878619062257651E-2</v>
      </c>
      <c r="J37" s="464">
        <f t="shared" si="8"/>
        <v>18.395094355651469</v>
      </c>
      <c r="K37" s="464">
        <f t="shared" si="9"/>
        <v>14.939197830503343</v>
      </c>
      <c r="L37" s="517"/>
      <c r="M37" s="489"/>
    </row>
    <row r="38" spans="1:13" ht="13" customHeight="1">
      <c r="A38" s="471">
        <v>2011</v>
      </c>
      <c r="B38" s="467">
        <v>9303.7880000000005</v>
      </c>
      <c r="C38" s="468">
        <f t="shared" ref="C38" si="10">(B12/$B$38)</f>
        <v>83.615332107696233</v>
      </c>
      <c r="D38" s="468">
        <f t="shared" si="2"/>
        <v>71.770831537175923</v>
      </c>
      <c r="E38" s="468">
        <f t="shared" si="3"/>
        <v>65.879150909779867</v>
      </c>
      <c r="F38" s="468">
        <f t="shared" si="4"/>
        <v>0.13624867419592968</v>
      </c>
      <c r="G38" s="468">
        <f t="shared" si="5"/>
        <v>5.0073693107581558</v>
      </c>
      <c r="H38" s="468">
        <f t="shared" si="6"/>
        <v>6.6643383306885324</v>
      </c>
      <c r="I38" s="468">
        <f t="shared" si="7"/>
        <v>3.6544254877690675E-2</v>
      </c>
      <c r="J38" s="464">
        <f t="shared" si="8"/>
        <v>18.974933687235779</v>
      </c>
      <c r="K38" s="464">
        <f t="shared" si="9"/>
        <v>14.953955808479954</v>
      </c>
      <c r="L38" s="517"/>
      <c r="M38" s="489"/>
    </row>
    <row r="39" spans="1:13" ht="13" customHeight="1">
      <c r="A39" s="471">
        <v>2012</v>
      </c>
      <c r="B39" s="467">
        <v>9450.5849999999991</v>
      </c>
      <c r="C39" s="468">
        <f t="shared" ref="C39" si="11">(B13/$B$39)</f>
        <v>87.035286795129153</v>
      </c>
      <c r="D39" s="468">
        <f t="shared" si="2"/>
        <v>74.098467904764149</v>
      </c>
      <c r="E39" s="468">
        <f t="shared" si="3"/>
        <v>67.44305012565313</v>
      </c>
      <c r="F39" s="468">
        <f t="shared" si="4"/>
        <v>0.12549487677217866</v>
      </c>
      <c r="G39" s="468">
        <f t="shared" si="5"/>
        <v>5.5752624651278211</v>
      </c>
      <c r="H39" s="468">
        <f t="shared" si="6"/>
        <v>7.1990606643927348</v>
      </c>
      <c r="I39" s="468">
        <f t="shared" si="7"/>
        <v>3.7000884072255852E-2</v>
      </c>
      <c r="J39" s="464">
        <f t="shared" si="8"/>
        <v>19.489808903300695</v>
      </c>
      <c r="K39" s="464">
        <f t="shared" si="9"/>
        <v>14.620313995815996</v>
      </c>
      <c r="L39" s="517"/>
      <c r="M39" s="489"/>
    </row>
    <row r="40" spans="1:13" ht="13" customHeight="1">
      <c r="A40" s="471">
        <v>2013</v>
      </c>
      <c r="B40" s="467">
        <v>9600.1139999999996</v>
      </c>
      <c r="C40" s="468">
        <f t="shared" ref="C40" si="12">(B14/$B$40)</f>
        <v>88.564863927240879</v>
      </c>
      <c r="D40" s="468">
        <f t="shared" si="2"/>
        <v>74.4222693945093</v>
      </c>
      <c r="E40" s="468">
        <f t="shared" si="3"/>
        <v>67.953736530072035</v>
      </c>
      <c r="F40" s="468">
        <f t="shared" si="4"/>
        <v>0.13816820091928075</v>
      </c>
      <c r="G40" s="468">
        <f t="shared" si="5"/>
        <v>6.3194189265877467</v>
      </c>
      <c r="H40" s="468">
        <f t="shared" si="6"/>
        <v>7.6487145028694457</v>
      </c>
      <c r="I40" s="468">
        <f t="shared" si="7"/>
        <v>3.6292902355117874E-2</v>
      </c>
      <c r="J40" s="464">
        <f t="shared" si="8"/>
        <v>19.41657126929951</v>
      </c>
      <c r="K40" s="464">
        <f t="shared" si="9"/>
        <v>15.120984496560158</v>
      </c>
      <c r="L40" s="517"/>
      <c r="M40" s="489"/>
    </row>
    <row r="41" spans="1:13" ht="13" customHeight="1">
      <c r="A41" s="471">
        <v>2014</v>
      </c>
      <c r="B41" s="467">
        <v>9751.7170000000006</v>
      </c>
      <c r="C41" s="468">
        <f t="shared" ref="C41" si="13">(B15/$B$41)</f>
        <v>89.703282271840735</v>
      </c>
      <c r="D41" s="468">
        <f t="shared" si="2"/>
        <v>74.696665388065284</v>
      </c>
      <c r="E41" s="468">
        <f t="shared" si="3"/>
        <v>69.955591945203892</v>
      </c>
      <c r="F41" s="468">
        <f t="shared" si="4"/>
        <v>0.13506874122782686</v>
      </c>
      <c r="G41" s="468">
        <f t="shared" si="5"/>
        <v>6.5593888491636916</v>
      </c>
      <c r="H41" s="468">
        <f t="shared" si="6"/>
        <v>8.2795496514101057</v>
      </c>
      <c r="I41" s="468">
        <f t="shared" si="7"/>
        <v>3.2609641973818555E-2</v>
      </c>
      <c r="J41" s="464">
        <f t="shared" si="8"/>
        <v>18.883443807895574</v>
      </c>
      <c r="K41" s="464">
        <f t="shared" si="9"/>
        <v>15.813714893621254</v>
      </c>
      <c r="L41" s="517"/>
      <c r="M41" s="489"/>
    </row>
    <row r="42" spans="1:13" ht="13" customHeight="1">
      <c r="A42" s="471">
        <v>2015</v>
      </c>
      <c r="B42" s="467">
        <v>9904.7270000000008</v>
      </c>
      <c r="C42" s="468">
        <f t="shared" ref="C42" si="14">(B16/$B$42)</f>
        <v>90.278781666319105</v>
      </c>
      <c r="D42" s="468">
        <f t="shared" si="2"/>
        <v>75.285756508937197</v>
      </c>
      <c r="E42" s="468">
        <f t="shared" si="3"/>
        <v>70.676749679066972</v>
      </c>
      <c r="F42" s="468">
        <f t="shared" si="4"/>
        <v>0.12160961124925501</v>
      </c>
      <c r="G42" s="468">
        <f t="shared" si="5"/>
        <v>6.4963957108560377</v>
      </c>
      <c r="H42" s="468">
        <f t="shared" si="6"/>
        <v>8.3500759877581672</v>
      </c>
      <c r="I42" s="468">
        <f t="shared" si="7"/>
        <v>2.4943847518462646E-2</v>
      </c>
      <c r="J42" s="464">
        <f t="shared" si="8"/>
        <v>18.677950437200337</v>
      </c>
      <c r="K42" s="464">
        <f t="shared" si="9"/>
        <v>16.378739870839837</v>
      </c>
      <c r="L42" s="517"/>
      <c r="M42" s="489"/>
    </row>
    <row r="43" spans="1:13" ht="13" customHeight="1">
      <c r="A43" s="471">
        <v>2016</v>
      </c>
      <c r="B43" s="467">
        <v>10059.157058112307</v>
      </c>
      <c r="C43" s="468">
        <f t="shared" ref="C43" si="15">(B17/$B$43)</f>
        <v>92.687221298930638</v>
      </c>
      <c r="D43" s="468">
        <f t="shared" si="2"/>
        <v>77.7663837624536</v>
      </c>
      <c r="E43" s="468">
        <f t="shared" si="3"/>
        <v>72.226348187995811</v>
      </c>
      <c r="F43" s="468">
        <f t="shared" si="4"/>
        <v>0.11730487188768833</v>
      </c>
      <c r="G43" s="468">
        <f t="shared" si="5"/>
        <v>6.8594175835393969</v>
      </c>
      <c r="H43" s="468">
        <f t="shared" si="6"/>
        <v>7.9198912819192353</v>
      </c>
      <c r="I43" s="468">
        <f t="shared" si="7"/>
        <v>2.4223799130712362E-2</v>
      </c>
      <c r="J43" s="464">
        <f t="shared" si="8"/>
        <v>18.838556641003617</v>
      </c>
      <c r="K43" s="464">
        <f t="shared" si="9"/>
        <v>16.742118551989684</v>
      </c>
      <c r="L43" s="517"/>
      <c r="M43" s="489"/>
    </row>
    <row r="44" spans="1:13" ht="13" customHeight="1">
      <c r="A44" s="466" t="s">
        <v>196</v>
      </c>
      <c r="B44" s="467">
        <v>10217.9871</v>
      </c>
      <c r="C44" s="468">
        <f t="shared" ref="C44" si="16">(B18/$B$44)</f>
        <v>94.959964253652075</v>
      </c>
      <c r="D44" s="468">
        <f t="shared" si="2"/>
        <v>79.176021861514982</v>
      </c>
      <c r="E44" s="468">
        <f t="shared" si="3"/>
        <v>73.957092348210921</v>
      </c>
      <c r="F44" s="468">
        <f t="shared" si="4"/>
        <v>0.10447204420526229</v>
      </c>
      <c r="G44" s="468">
        <f t="shared" si="5"/>
        <v>7.4313250796724937</v>
      </c>
      <c r="H44" s="468">
        <f t="shared" si="6"/>
        <v>8.2275932751960514</v>
      </c>
      <c r="I44" s="468">
        <f t="shared" si="7"/>
        <v>2.05519930632913E-2</v>
      </c>
      <c r="J44" s="464">
        <f t="shared" si="8"/>
        <v>19.083993558770494</v>
      </c>
      <c r="K44" s="464">
        <f t="shared" si="9"/>
        <v>17.071985372684498</v>
      </c>
      <c r="L44" s="517"/>
      <c r="M44" s="489"/>
    </row>
    <row r="45" spans="1:13" ht="13" customHeight="1">
      <c r="A45" s="466" t="s">
        <v>197</v>
      </c>
      <c r="B45" s="467">
        <v>10378.313199999999</v>
      </c>
      <c r="C45" s="468">
        <f t="shared" ref="C45" si="17">(B19/$B$45)</f>
        <v>96.690158263139779</v>
      </c>
      <c r="D45" s="468">
        <f t="shared" si="2"/>
        <v>80.35947429370627</v>
      </c>
      <c r="E45" s="468">
        <f t="shared" si="3"/>
        <v>73.151716043174332</v>
      </c>
      <c r="F45" s="468">
        <f t="shared" si="4"/>
        <v>0.10122362659087991</v>
      </c>
      <c r="G45" s="468">
        <f t="shared" si="5"/>
        <v>7.9007464623441903</v>
      </c>
      <c r="H45" s="468">
        <f t="shared" si="6"/>
        <v>8.3096715471065199</v>
      </c>
      <c r="I45" s="468">
        <f t="shared" si="7"/>
        <v>1.9042333391904188E-2</v>
      </c>
      <c r="J45" s="464">
        <f t="shared" si="8"/>
        <v>19.087142311334372</v>
      </c>
      <c r="K45" s="464">
        <f t="shared" si="9"/>
        <v>17.865724864266291</v>
      </c>
      <c r="L45" s="517"/>
      <c r="M45" s="489"/>
    </row>
    <row r="46" spans="1:13" ht="13" customHeight="1">
      <c r="A46" s="466" t="s">
        <v>352</v>
      </c>
      <c r="B46" s="467">
        <v>10541.1548</v>
      </c>
      <c r="C46" s="468">
        <f>(B20/$B$46)</f>
        <v>97.741054640706622</v>
      </c>
      <c r="D46" s="468">
        <f t="shared" si="2"/>
        <v>81.295322493314202</v>
      </c>
      <c r="E46" s="468">
        <f t="shared" si="3"/>
        <v>73.328511948134008</v>
      </c>
      <c r="F46" s="468">
        <f t="shared" si="4"/>
        <v>9.5201938406217115E-2</v>
      </c>
      <c r="G46" s="468">
        <f t="shared" si="5"/>
        <v>8.2268035177701773</v>
      </c>
      <c r="H46" s="468">
        <f t="shared" si="6"/>
        <v>8.1054438034625953</v>
      </c>
      <c r="I46" s="468">
        <f t="shared" si="7"/>
        <v>1.8282887753436654E-2</v>
      </c>
      <c r="J46" s="464">
        <f t="shared" si="8"/>
        <v>18.925820157768673</v>
      </c>
      <c r="K46" s="464">
        <f t="shared" si="9"/>
        <v>18.536277917426808</v>
      </c>
      <c r="L46" s="517"/>
      <c r="M46" s="489"/>
    </row>
    <row r="47" spans="1:13" ht="13" customHeight="1">
      <c r="A47" s="466" t="s">
        <v>357</v>
      </c>
      <c r="B47" s="467">
        <v>10706.5515</v>
      </c>
      <c r="C47" s="468">
        <f t="shared" ref="C47" si="18">(B21/$B$48)</f>
        <v>92.772081742778724</v>
      </c>
      <c r="D47" s="468">
        <f t="shared" ref="D47" si="19">C21/B47</f>
        <v>77.277705227700523</v>
      </c>
      <c r="E47" s="468">
        <f t="shared" ref="E47" si="20">D21/B47</f>
        <v>72.62694711551147</v>
      </c>
      <c r="F47" s="468">
        <f t="shared" ref="F47" si="21">E21/B47</f>
        <v>6.8424450206959739E-2</v>
      </c>
      <c r="G47" s="468">
        <f t="shared" ref="G47" si="22">F21/B47</f>
        <v>9.5078465433057513</v>
      </c>
      <c r="H47" s="468">
        <f t="shared" ref="H47" si="23">G21/B47</f>
        <v>7.3582718896929604</v>
      </c>
      <c r="I47" s="468">
        <f t="shared" ref="I47" si="24">H21/B47</f>
        <v>1.5480511161787247E-2</v>
      </c>
      <c r="J47" s="464">
        <f t="shared" ref="J47" si="25">I21/B47</f>
        <v>17.192183683046778</v>
      </c>
      <c r="K47" s="464">
        <f t="shared" ref="K47" si="26">J21/B47</f>
        <v>18.597038925990876</v>
      </c>
      <c r="L47" s="517"/>
      <c r="M47" s="489"/>
    </row>
    <row r="48" spans="1:13" ht="13" customHeight="1" thickBot="1">
      <c r="A48" s="693" t="s">
        <v>467</v>
      </c>
      <c r="B48" s="469">
        <v>10874.5434</v>
      </c>
      <c r="C48" s="470">
        <f t="shared" ref="C48" si="27">(B22/$B$48)</f>
        <v>96.416592871200464</v>
      </c>
      <c r="D48" s="470">
        <f t="shared" ref="D48" si="28">C22/B48</f>
        <v>78.762649898477591</v>
      </c>
      <c r="E48" s="470">
        <f t="shared" ref="E48" si="29">D22/B48</f>
        <v>74.098533547624626</v>
      </c>
      <c r="F48" s="470">
        <f t="shared" ref="F48" si="30">E22/B48</f>
        <v>7.4230335041009621E-2</v>
      </c>
      <c r="G48" s="470">
        <f t="shared" ref="G48" si="31">F22/B48</f>
        <v>9.7772602663942649</v>
      </c>
      <c r="H48" s="470">
        <f t="shared" ref="H48" si="32">G22/B48</f>
        <v>7.7869027804882354</v>
      </c>
      <c r="I48" s="470">
        <v>1.5549590799370943E-2</v>
      </c>
      <c r="J48" s="465">
        <f t="shared" ref="J48" si="33">I22/B48</f>
        <v>17.189185616749665</v>
      </c>
      <c r="K48" s="465">
        <f t="shared" ref="K48" si="34">J22/B48</f>
        <v>19.006401328678159</v>
      </c>
      <c r="L48" s="517"/>
      <c r="M48" s="489"/>
    </row>
    <row r="49" spans="1:13" ht="9" customHeight="1">
      <c r="A49" s="1084" t="s">
        <v>373</v>
      </c>
      <c r="B49" s="1087"/>
      <c r="C49" s="1087"/>
      <c r="D49" s="1089"/>
      <c r="E49" s="1089" t="s">
        <v>374</v>
      </c>
      <c r="F49" s="1087"/>
      <c r="G49" s="1087"/>
      <c r="H49" s="1089"/>
      <c r="I49" s="461"/>
      <c r="J49" s="461"/>
      <c r="K49" s="460"/>
      <c r="L49" s="489"/>
      <c r="M49" s="489"/>
    </row>
    <row r="50" spans="1:13" ht="9" customHeight="1">
      <c r="A50" s="999" t="s">
        <v>538</v>
      </c>
      <c r="B50" s="1087"/>
      <c r="C50" s="1087"/>
      <c r="D50" s="1089"/>
      <c r="E50" s="1090"/>
      <c r="F50" s="1090"/>
      <c r="G50" s="1090"/>
      <c r="H50" s="1090"/>
      <c r="I50" s="706"/>
      <c r="J50" s="706"/>
      <c r="K50" s="706"/>
      <c r="L50" s="538"/>
      <c r="M50" s="489"/>
    </row>
    <row r="51" spans="1:13" ht="9" customHeight="1">
      <c r="A51" s="1073" t="s">
        <v>367</v>
      </c>
      <c r="B51" s="1067"/>
      <c r="C51" s="1087"/>
      <c r="D51" s="1087"/>
      <c r="E51" s="1087"/>
      <c r="F51" s="1087"/>
      <c r="G51" s="1087"/>
      <c r="H51" s="1087"/>
      <c r="I51" s="460"/>
      <c r="J51" s="460"/>
      <c r="K51" s="460"/>
      <c r="L51" s="489"/>
      <c r="M51" s="489"/>
    </row>
    <row r="52" spans="1:13" ht="9" customHeight="1">
      <c r="A52" s="1001" t="s">
        <v>366</v>
      </c>
      <c r="B52" s="1067"/>
      <c r="C52" s="1087"/>
      <c r="D52" s="1087"/>
      <c r="E52" s="1087"/>
      <c r="F52" s="1087"/>
      <c r="G52" s="1087"/>
      <c r="H52" s="1087"/>
      <c r="I52" s="460"/>
      <c r="J52" s="460"/>
      <c r="K52" s="460"/>
      <c r="L52" s="489"/>
      <c r="M52" s="489"/>
    </row>
    <row r="53" spans="1:13" ht="10" customHeight="1">
      <c r="A53" s="437"/>
      <c r="B53" s="460"/>
      <c r="C53" s="460"/>
      <c r="D53" s="460"/>
      <c r="E53" s="460"/>
      <c r="F53" s="460"/>
      <c r="G53" s="460"/>
      <c r="H53" s="460"/>
      <c r="I53" s="460"/>
      <c r="J53" s="460"/>
      <c r="K53" s="460"/>
    </row>
    <row r="54" spans="1:13" ht="15" customHeight="1">
      <c r="A54" s="437"/>
      <c r="D54" s="708"/>
      <c r="E54" s="708"/>
      <c r="F54" s="708"/>
      <c r="G54" s="708"/>
      <c r="H54" s="708"/>
      <c r="I54" s="708"/>
      <c r="J54" s="708"/>
      <c r="K54" s="708"/>
    </row>
    <row r="55" spans="1:13" ht="15" customHeight="1">
      <c r="B55" s="518"/>
      <c r="I55" s="707"/>
    </row>
    <row r="56" spans="1:13" ht="15" customHeight="1">
      <c r="B56" s="518"/>
    </row>
    <row r="57" spans="1:13" ht="15" customHeight="1">
      <c r="B57" s="518"/>
    </row>
    <row r="58" spans="1:13" ht="15" customHeight="1">
      <c r="B58" s="518"/>
    </row>
    <row r="59" spans="1:13" ht="15" customHeight="1">
      <c r="B59" s="518"/>
    </row>
    <row r="60" spans="1:13" ht="15" customHeight="1">
      <c r="B60" s="518"/>
    </row>
    <row r="61" spans="1:13" ht="15" customHeight="1">
      <c r="B61" s="518"/>
    </row>
    <row r="62" spans="1:13" ht="15" customHeight="1">
      <c r="B62" s="518"/>
    </row>
    <row r="63" spans="1:13" ht="15" customHeight="1">
      <c r="B63" s="518"/>
    </row>
    <row r="64" spans="1:13" ht="15" customHeight="1">
      <c r="B64" s="518"/>
    </row>
    <row r="65" spans="2:2" ht="15" customHeight="1">
      <c r="B65" s="518"/>
    </row>
    <row r="66" spans="2:2" ht="15" customHeight="1">
      <c r="B66" s="518"/>
    </row>
  </sheetData>
  <mergeCells count="8">
    <mergeCell ref="K32:K33"/>
    <mergeCell ref="A32:A33"/>
    <mergeCell ref="D32:I32"/>
    <mergeCell ref="A6:A7"/>
    <mergeCell ref="I6:I7"/>
    <mergeCell ref="J6:J7"/>
    <mergeCell ref="C6:H6"/>
    <mergeCell ref="J32:J33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7" max="10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syncVertical="1" syncRef="A1" transitionEvaluation="1" codeName="Hoja97">
    <tabColor theme="9" tint="0.59999389629810485"/>
  </sheetPr>
  <dimension ref="A1:BZ48"/>
  <sheetViews>
    <sheetView showGridLines="0" tabSelected="1" zoomScaleNormal="100" workbookViewId="0">
      <selection activeCell="C6" sqref="C6:E44"/>
    </sheetView>
  </sheetViews>
  <sheetFormatPr baseColWidth="10" defaultColWidth="9.796875" defaultRowHeight="15" customHeight="1"/>
  <cols>
    <col min="1" max="1" width="9.3984375" style="481" customWidth="1"/>
    <col min="2" max="8" width="10" style="481" customWidth="1"/>
    <col min="9" max="9" width="10.3984375" style="481" hidden="1" customWidth="1"/>
    <col min="10" max="255" width="9.796875" style="481"/>
    <col min="256" max="256" width="9" style="481" customWidth="1"/>
    <col min="257" max="257" width="11" style="481" customWidth="1"/>
    <col min="258" max="258" width="10.796875" style="481" customWidth="1"/>
    <col min="259" max="259" width="10" style="481" customWidth="1"/>
    <col min="260" max="260" width="11.3984375" style="481" customWidth="1"/>
    <col min="261" max="261" width="11.19921875" style="481" customWidth="1"/>
    <col min="262" max="262" width="12.19921875" style="481" customWidth="1"/>
    <col min="263" max="263" width="1.796875" style="481" customWidth="1"/>
    <col min="264" max="264" width="10.3984375" style="481" customWidth="1"/>
    <col min="265" max="265" width="0" style="481" hidden="1" customWidth="1"/>
    <col min="266" max="511" width="9.796875" style="481"/>
    <col min="512" max="512" width="9" style="481" customWidth="1"/>
    <col min="513" max="513" width="11" style="481" customWidth="1"/>
    <col min="514" max="514" width="10.796875" style="481" customWidth="1"/>
    <col min="515" max="515" width="10" style="481" customWidth="1"/>
    <col min="516" max="516" width="11.3984375" style="481" customWidth="1"/>
    <col min="517" max="517" width="11.19921875" style="481" customWidth="1"/>
    <col min="518" max="518" width="12.19921875" style="481" customWidth="1"/>
    <col min="519" max="519" width="1.796875" style="481" customWidth="1"/>
    <col min="520" max="520" width="10.3984375" style="481" customWidth="1"/>
    <col min="521" max="521" width="0" style="481" hidden="1" customWidth="1"/>
    <col min="522" max="767" width="9.796875" style="481"/>
    <col min="768" max="768" width="9" style="481" customWidth="1"/>
    <col min="769" max="769" width="11" style="481" customWidth="1"/>
    <col min="770" max="770" width="10.796875" style="481" customWidth="1"/>
    <col min="771" max="771" width="10" style="481" customWidth="1"/>
    <col min="772" max="772" width="11.3984375" style="481" customWidth="1"/>
    <col min="773" max="773" width="11.19921875" style="481" customWidth="1"/>
    <col min="774" max="774" width="12.19921875" style="481" customWidth="1"/>
    <col min="775" max="775" width="1.796875" style="481" customWidth="1"/>
    <col min="776" max="776" width="10.3984375" style="481" customWidth="1"/>
    <col min="777" max="777" width="0" style="481" hidden="1" customWidth="1"/>
    <col min="778" max="1023" width="9.796875" style="481"/>
    <col min="1024" max="1024" width="9" style="481" customWidth="1"/>
    <col min="1025" max="1025" width="11" style="481" customWidth="1"/>
    <col min="1026" max="1026" width="10.796875" style="481" customWidth="1"/>
    <col min="1027" max="1027" width="10" style="481" customWidth="1"/>
    <col min="1028" max="1028" width="11.3984375" style="481" customWidth="1"/>
    <col min="1029" max="1029" width="11.19921875" style="481" customWidth="1"/>
    <col min="1030" max="1030" width="12.19921875" style="481" customWidth="1"/>
    <col min="1031" max="1031" width="1.796875" style="481" customWidth="1"/>
    <col min="1032" max="1032" width="10.3984375" style="481" customWidth="1"/>
    <col min="1033" max="1033" width="0" style="481" hidden="1" customWidth="1"/>
    <col min="1034" max="1279" width="9.796875" style="481"/>
    <col min="1280" max="1280" width="9" style="481" customWidth="1"/>
    <col min="1281" max="1281" width="11" style="481" customWidth="1"/>
    <col min="1282" max="1282" width="10.796875" style="481" customWidth="1"/>
    <col min="1283" max="1283" width="10" style="481" customWidth="1"/>
    <col min="1284" max="1284" width="11.3984375" style="481" customWidth="1"/>
    <col min="1285" max="1285" width="11.19921875" style="481" customWidth="1"/>
    <col min="1286" max="1286" width="12.19921875" style="481" customWidth="1"/>
    <col min="1287" max="1287" width="1.796875" style="481" customWidth="1"/>
    <col min="1288" max="1288" width="10.3984375" style="481" customWidth="1"/>
    <col min="1289" max="1289" width="0" style="481" hidden="1" customWidth="1"/>
    <col min="1290" max="1535" width="9.796875" style="481"/>
    <col min="1536" max="1536" width="9" style="481" customWidth="1"/>
    <col min="1537" max="1537" width="11" style="481" customWidth="1"/>
    <col min="1538" max="1538" width="10.796875" style="481" customWidth="1"/>
    <col min="1539" max="1539" width="10" style="481" customWidth="1"/>
    <col min="1540" max="1540" width="11.3984375" style="481" customWidth="1"/>
    <col min="1541" max="1541" width="11.19921875" style="481" customWidth="1"/>
    <col min="1542" max="1542" width="12.19921875" style="481" customWidth="1"/>
    <col min="1543" max="1543" width="1.796875" style="481" customWidth="1"/>
    <col min="1544" max="1544" width="10.3984375" style="481" customWidth="1"/>
    <col min="1545" max="1545" width="0" style="481" hidden="1" customWidth="1"/>
    <col min="1546" max="1791" width="9.796875" style="481"/>
    <col min="1792" max="1792" width="9" style="481" customWidth="1"/>
    <col min="1793" max="1793" width="11" style="481" customWidth="1"/>
    <col min="1794" max="1794" width="10.796875" style="481" customWidth="1"/>
    <col min="1795" max="1795" width="10" style="481" customWidth="1"/>
    <col min="1796" max="1796" width="11.3984375" style="481" customWidth="1"/>
    <col min="1797" max="1797" width="11.19921875" style="481" customWidth="1"/>
    <col min="1798" max="1798" width="12.19921875" style="481" customWidth="1"/>
    <col min="1799" max="1799" width="1.796875" style="481" customWidth="1"/>
    <col min="1800" max="1800" width="10.3984375" style="481" customWidth="1"/>
    <col min="1801" max="1801" width="0" style="481" hidden="1" customWidth="1"/>
    <col min="1802" max="2047" width="9.796875" style="481"/>
    <col min="2048" max="2048" width="9" style="481" customWidth="1"/>
    <col min="2049" max="2049" width="11" style="481" customWidth="1"/>
    <col min="2050" max="2050" width="10.796875" style="481" customWidth="1"/>
    <col min="2051" max="2051" width="10" style="481" customWidth="1"/>
    <col min="2052" max="2052" width="11.3984375" style="481" customWidth="1"/>
    <col min="2053" max="2053" width="11.19921875" style="481" customWidth="1"/>
    <col min="2054" max="2054" width="12.19921875" style="481" customWidth="1"/>
    <col min="2055" max="2055" width="1.796875" style="481" customWidth="1"/>
    <col min="2056" max="2056" width="10.3984375" style="481" customWidth="1"/>
    <col min="2057" max="2057" width="0" style="481" hidden="1" customWidth="1"/>
    <col min="2058" max="2303" width="9.796875" style="481"/>
    <col min="2304" max="2304" width="9" style="481" customWidth="1"/>
    <col min="2305" max="2305" width="11" style="481" customWidth="1"/>
    <col min="2306" max="2306" width="10.796875" style="481" customWidth="1"/>
    <col min="2307" max="2307" width="10" style="481" customWidth="1"/>
    <col min="2308" max="2308" width="11.3984375" style="481" customWidth="1"/>
    <col min="2309" max="2309" width="11.19921875" style="481" customWidth="1"/>
    <col min="2310" max="2310" width="12.19921875" style="481" customWidth="1"/>
    <col min="2311" max="2311" width="1.796875" style="481" customWidth="1"/>
    <col min="2312" max="2312" width="10.3984375" style="481" customWidth="1"/>
    <col min="2313" max="2313" width="0" style="481" hidden="1" customWidth="1"/>
    <col min="2314" max="2559" width="9.796875" style="481"/>
    <col min="2560" max="2560" width="9" style="481" customWidth="1"/>
    <col min="2561" max="2561" width="11" style="481" customWidth="1"/>
    <col min="2562" max="2562" width="10.796875" style="481" customWidth="1"/>
    <col min="2563" max="2563" width="10" style="481" customWidth="1"/>
    <col min="2564" max="2564" width="11.3984375" style="481" customWidth="1"/>
    <col min="2565" max="2565" width="11.19921875" style="481" customWidth="1"/>
    <col min="2566" max="2566" width="12.19921875" style="481" customWidth="1"/>
    <col min="2567" max="2567" width="1.796875" style="481" customWidth="1"/>
    <col min="2568" max="2568" width="10.3984375" style="481" customWidth="1"/>
    <col min="2569" max="2569" width="0" style="481" hidden="1" customWidth="1"/>
    <col min="2570" max="2815" width="9.796875" style="481"/>
    <col min="2816" max="2816" width="9" style="481" customWidth="1"/>
    <col min="2817" max="2817" width="11" style="481" customWidth="1"/>
    <col min="2818" max="2818" width="10.796875" style="481" customWidth="1"/>
    <col min="2819" max="2819" width="10" style="481" customWidth="1"/>
    <col min="2820" max="2820" width="11.3984375" style="481" customWidth="1"/>
    <col min="2821" max="2821" width="11.19921875" style="481" customWidth="1"/>
    <col min="2822" max="2822" width="12.19921875" style="481" customWidth="1"/>
    <col min="2823" max="2823" width="1.796875" style="481" customWidth="1"/>
    <col min="2824" max="2824" width="10.3984375" style="481" customWidth="1"/>
    <col min="2825" max="2825" width="0" style="481" hidden="1" customWidth="1"/>
    <col min="2826" max="3071" width="9.796875" style="481"/>
    <col min="3072" max="3072" width="9" style="481" customWidth="1"/>
    <col min="3073" max="3073" width="11" style="481" customWidth="1"/>
    <col min="3074" max="3074" width="10.796875" style="481" customWidth="1"/>
    <col min="3075" max="3075" width="10" style="481" customWidth="1"/>
    <col min="3076" max="3076" width="11.3984375" style="481" customWidth="1"/>
    <col min="3077" max="3077" width="11.19921875" style="481" customWidth="1"/>
    <col min="3078" max="3078" width="12.19921875" style="481" customWidth="1"/>
    <col min="3079" max="3079" width="1.796875" style="481" customWidth="1"/>
    <col min="3080" max="3080" width="10.3984375" style="481" customWidth="1"/>
    <col min="3081" max="3081" width="0" style="481" hidden="1" customWidth="1"/>
    <col min="3082" max="3327" width="9.796875" style="481"/>
    <col min="3328" max="3328" width="9" style="481" customWidth="1"/>
    <col min="3329" max="3329" width="11" style="481" customWidth="1"/>
    <col min="3330" max="3330" width="10.796875" style="481" customWidth="1"/>
    <col min="3331" max="3331" width="10" style="481" customWidth="1"/>
    <col min="3332" max="3332" width="11.3984375" style="481" customWidth="1"/>
    <col min="3333" max="3333" width="11.19921875" style="481" customWidth="1"/>
    <col min="3334" max="3334" width="12.19921875" style="481" customWidth="1"/>
    <col min="3335" max="3335" width="1.796875" style="481" customWidth="1"/>
    <col min="3336" max="3336" width="10.3984375" style="481" customWidth="1"/>
    <col min="3337" max="3337" width="0" style="481" hidden="1" customWidth="1"/>
    <col min="3338" max="3583" width="9.796875" style="481"/>
    <col min="3584" max="3584" width="9" style="481" customWidth="1"/>
    <col min="3585" max="3585" width="11" style="481" customWidth="1"/>
    <col min="3586" max="3586" width="10.796875" style="481" customWidth="1"/>
    <col min="3587" max="3587" width="10" style="481" customWidth="1"/>
    <col min="3588" max="3588" width="11.3984375" style="481" customWidth="1"/>
    <col min="3589" max="3589" width="11.19921875" style="481" customWidth="1"/>
    <col min="3590" max="3590" width="12.19921875" style="481" customWidth="1"/>
    <col min="3591" max="3591" width="1.796875" style="481" customWidth="1"/>
    <col min="3592" max="3592" width="10.3984375" style="481" customWidth="1"/>
    <col min="3593" max="3593" width="0" style="481" hidden="1" customWidth="1"/>
    <col min="3594" max="3839" width="9.796875" style="481"/>
    <col min="3840" max="3840" width="9" style="481" customWidth="1"/>
    <col min="3841" max="3841" width="11" style="481" customWidth="1"/>
    <col min="3842" max="3842" width="10.796875" style="481" customWidth="1"/>
    <col min="3843" max="3843" width="10" style="481" customWidth="1"/>
    <col min="3844" max="3844" width="11.3984375" style="481" customWidth="1"/>
    <col min="3845" max="3845" width="11.19921875" style="481" customWidth="1"/>
    <col min="3846" max="3846" width="12.19921875" style="481" customWidth="1"/>
    <col min="3847" max="3847" width="1.796875" style="481" customWidth="1"/>
    <col min="3848" max="3848" width="10.3984375" style="481" customWidth="1"/>
    <col min="3849" max="3849" width="0" style="481" hidden="1" customWidth="1"/>
    <col min="3850" max="4095" width="9.796875" style="481"/>
    <col min="4096" max="4096" width="9" style="481" customWidth="1"/>
    <col min="4097" max="4097" width="11" style="481" customWidth="1"/>
    <col min="4098" max="4098" width="10.796875" style="481" customWidth="1"/>
    <col min="4099" max="4099" width="10" style="481" customWidth="1"/>
    <col min="4100" max="4100" width="11.3984375" style="481" customWidth="1"/>
    <col min="4101" max="4101" width="11.19921875" style="481" customWidth="1"/>
    <col min="4102" max="4102" width="12.19921875" style="481" customWidth="1"/>
    <col min="4103" max="4103" width="1.796875" style="481" customWidth="1"/>
    <col min="4104" max="4104" width="10.3984375" style="481" customWidth="1"/>
    <col min="4105" max="4105" width="0" style="481" hidden="1" customWidth="1"/>
    <col min="4106" max="4351" width="9.796875" style="481"/>
    <col min="4352" max="4352" width="9" style="481" customWidth="1"/>
    <col min="4353" max="4353" width="11" style="481" customWidth="1"/>
    <col min="4354" max="4354" width="10.796875" style="481" customWidth="1"/>
    <col min="4355" max="4355" width="10" style="481" customWidth="1"/>
    <col min="4356" max="4356" width="11.3984375" style="481" customWidth="1"/>
    <col min="4357" max="4357" width="11.19921875" style="481" customWidth="1"/>
    <col min="4358" max="4358" width="12.19921875" style="481" customWidth="1"/>
    <col min="4359" max="4359" width="1.796875" style="481" customWidth="1"/>
    <col min="4360" max="4360" width="10.3984375" style="481" customWidth="1"/>
    <col min="4361" max="4361" width="0" style="481" hidden="1" customWidth="1"/>
    <col min="4362" max="4607" width="9.796875" style="481"/>
    <col min="4608" max="4608" width="9" style="481" customWidth="1"/>
    <col min="4609" max="4609" width="11" style="481" customWidth="1"/>
    <col min="4610" max="4610" width="10.796875" style="481" customWidth="1"/>
    <col min="4611" max="4611" width="10" style="481" customWidth="1"/>
    <col min="4612" max="4612" width="11.3984375" style="481" customWidth="1"/>
    <col min="4613" max="4613" width="11.19921875" style="481" customWidth="1"/>
    <col min="4614" max="4614" width="12.19921875" style="481" customWidth="1"/>
    <col min="4615" max="4615" width="1.796875" style="481" customWidth="1"/>
    <col min="4616" max="4616" width="10.3984375" style="481" customWidth="1"/>
    <col min="4617" max="4617" width="0" style="481" hidden="1" customWidth="1"/>
    <col min="4618" max="4863" width="9.796875" style="481"/>
    <col min="4864" max="4864" width="9" style="481" customWidth="1"/>
    <col min="4865" max="4865" width="11" style="481" customWidth="1"/>
    <col min="4866" max="4866" width="10.796875" style="481" customWidth="1"/>
    <col min="4867" max="4867" width="10" style="481" customWidth="1"/>
    <col min="4868" max="4868" width="11.3984375" style="481" customWidth="1"/>
    <col min="4869" max="4869" width="11.19921875" style="481" customWidth="1"/>
    <col min="4870" max="4870" width="12.19921875" style="481" customWidth="1"/>
    <col min="4871" max="4871" width="1.796875" style="481" customWidth="1"/>
    <col min="4872" max="4872" width="10.3984375" style="481" customWidth="1"/>
    <col min="4873" max="4873" width="0" style="481" hidden="1" customWidth="1"/>
    <col min="4874" max="5119" width="9.796875" style="481"/>
    <col min="5120" max="5120" width="9" style="481" customWidth="1"/>
    <col min="5121" max="5121" width="11" style="481" customWidth="1"/>
    <col min="5122" max="5122" width="10.796875" style="481" customWidth="1"/>
    <col min="5123" max="5123" width="10" style="481" customWidth="1"/>
    <col min="5124" max="5124" width="11.3984375" style="481" customWidth="1"/>
    <col min="5125" max="5125" width="11.19921875" style="481" customWidth="1"/>
    <col min="5126" max="5126" width="12.19921875" style="481" customWidth="1"/>
    <col min="5127" max="5127" width="1.796875" style="481" customWidth="1"/>
    <col min="5128" max="5128" width="10.3984375" style="481" customWidth="1"/>
    <col min="5129" max="5129" width="0" style="481" hidden="1" customWidth="1"/>
    <col min="5130" max="5375" width="9.796875" style="481"/>
    <col min="5376" max="5376" width="9" style="481" customWidth="1"/>
    <col min="5377" max="5377" width="11" style="481" customWidth="1"/>
    <col min="5378" max="5378" width="10.796875" style="481" customWidth="1"/>
    <col min="5379" max="5379" width="10" style="481" customWidth="1"/>
    <col min="5380" max="5380" width="11.3984375" style="481" customWidth="1"/>
    <col min="5381" max="5381" width="11.19921875" style="481" customWidth="1"/>
    <col min="5382" max="5382" width="12.19921875" style="481" customWidth="1"/>
    <col min="5383" max="5383" width="1.796875" style="481" customWidth="1"/>
    <col min="5384" max="5384" width="10.3984375" style="481" customWidth="1"/>
    <col min="5385" max="5385" width="0" style="481" hidden="1" customWidth="1"/>
    <col min="5386" max="5631" width="9.796875" style="481"/>
    <col min="5632" max="5632" width="9" style="481" customWidth="1"/>
    <col min="5633" max="5633" width="11" style="481" customWidth="1"/>
    <col min="5634" max="5634" width="10.796875" style="481" customWidth="1"/>
    <col min="5635" max="5635" width="10" style="481" customWidth="1"/>
    <col min="5636" max="5636" width="11.3984375" style="481" customWidth="1"/>
    <col min="5637" max="5637" width="11.19921875" style="481" customWidth="1"/>
    <col min="5638" max="5638" width="12.19921875" style="481" customWidth="1"/>
    <col min="5639" max="5639" width="1.796875" style="481" customWidth="1"/>
    <col min="5640" max="5640" width="10.3984375" style="481" customWidth="1"/>
    <col min="5641" max="5641" width="0" style="481" hidden="1" customWidth="1"/>
    <col min="5642" max="5887" width="9.796875" style="481"/>
    <col min="5888" max="5888" width="9" style="481" customWidth="1"/>
    <col min="5889" max="5889" width="11" style="481" customWidth="1"/>
    <col min="5890" max="5890" width="10.796875" style="481" customWidth="1"/>
    <col min="5891" max="5891" width="10" style="481" customWidth="1"/>
    <col min="5892" max="5892" width="11.3984375" style="481" customWidth="1"/>
    <col min="5893" max="5893" width="11.19921875" style="481" customWidth="1"/>
    <col min="5894" max="5894" width="12.19921875" style="481" customWidth="1"/>
    <col min="5895" max="5895" width="1.796875" style="481" customWidth="1"/>
    <col min="5896" max="5896" width="10.3984375" style="481" customWidth="1"/>
    <col min="5897" max="5897" width="0" style="481" hidden="1" customWidth="1"/>
    <col min="5898" max="6143" width="9.796875" style="481"/>
    <col min="6144" max="6144" width="9" style="481" customWidth="1"/>
    <col min="6145" max="6145" width="11" style="481" customWidth="1"/>
    <col min="6146" max="6146" width="10.796875" style="481" customWidth="1"/>
    <col min="6147" max="6147" width="10" style="481" customWidth="1"/>
    <col min="6148" max="6148" width="11.3984375" style="481" customWidth="1"/>
    <col min="6149" max="6149" width="11.19921875" style="481" customWidth="1"/>
    <col min="6150" max="6150" width="12.19921875" style="481" customWidth="1"/>
    <col min="6151" max="6151" width="1.796875" style="481" customWidth="1"/>
    <col min="6152" max="6152" width="10.3984375" style="481" customWidth="1"/>
    <col min="6153" max="6153" width="0" style="481" hidden="1" customWidth="1"/>
    <col min="6154" max="6399" width="9.796875" style="481"/>
    <col min="6400" max="6400" width="9" style="481" customWidth="1"/>
    <col min="6401" max="6401" width="11" style="481" customWidth="1"/>
    <col min="6402" max="6402" width="10.796875" style="481" customWidth="1"/>
    <col min="6403" max="6403" width="10" style="481" customWidth="1"/>
    <col min="6404" max="6404" width="11.3984375" style="481" customWidth="1"/>
    <col min="6405" max="6405" width="11.19921875" style="481" customWidth="1"/>
    <col min="6406" max="6406" width="12.19921875" style="481" customWidth="1"/>
    <col min="6407" max="6407" width="1.796875" style="481" customWidth="1"/>
    <col min="6408" max="6408" width="10.3984375" style="481" customWidth="1"/>
    <col min="6409" max="6409" width="0" style="481" hidden="1" customWidth="1"/>
    <col min="6410" max="6655" width="9.796875" style="481"/>
    <col min="6656" max="6656" width="9" style="481" customWidth="1"/>
    <col min="6657" max="6657" width="11" style="481" customWidth="1"/>
    <col min="6658" max="6658" width="10.796875" style="481" customWidth="1"/>
    <col min="6659" max="6659" width="10" style="481" customWidth="1"/>
    <col min="6660" max="6660" width="11.3984375" style="481" customWidth="1"/>
    <col min="6661" max="6661" width="11.19921875" style="481" customWidth="1"/>
    <col min="6662" max="6662" width="12.19921875" style="481" customWidth="1"/>
    <col min="6663" max="6663" width="1.796875" style="481" customWidth="1"/>
    <col min="6664" max="6664" width="10.3984375" style="481" customWidth="1"/>
    <col min="6665" max="6665" width="0" style="481" hidden="1" customWidth="1"/>
    <col min="6666" max="6911" width="9.796875" style="481"/>
    <col min="6912" max="6912" width="9" style="481" customWidth="1"/>
    <col min="6913" max="6913" width="11" style="481" customWidth="1"/>
    <col min="6914" max="6914" width="10.796875" style="481" customWidth="1"/>
    <col min="6915" max="6915" width="10" style="481" customWidth="1"/>
    <col min="6916" max="6916" width="11.3984375" style="481" customWidth="1"/>
    <col min="6917" max="6917" width="11.19921875" style="481" customWidth="1"/>
    <col min="6918" max="6918" width="12.19921875" style="481" customWidth="1"/>
    <col min="6919" max="6919" width="1.796875" style="481" customWidth="1"/>
    <col min="6920" max="6920" width="10.3984375" style="481" customWidth="1"/>
    <col min="6921" max="6921" width="0" style="481" hidden="1" customWidth="1"/>
    <col min="6922" max="7167" width="9.796875" style="481"/>
    <col min="7168" max="7168" width="9" style="481" customWidth="1"/>
    <col min="7169" max="7169" width="11" style="481" customWidth="1"/>
    <col min="7170" max="7170" width="10.796875" style="481" customWidth="1"/>
    <col min="7171" max="7171" width="10" style="481" customWidth="1"/>
    <col min="7172" max="7172" width="11.3984375" style="481" customWidth="1"/>
    <col min="7173" max="7173" width="11.19921875" style="481" customWidth="1"/>
    <col min="7174" max="7174" width="12.19921875" style="481" customWidth="1"/>
    <col min="7175" max="7175" width="1.796875" style="481" customWidth="1"/>
    <col min="7176" max="7176" width="10.3984375" style="481" customWidth="1"/>
    <col min="7177" max="7177" width="0" style="481" hidden="1" customWidth="1"/>
    <col min="7178" max="7423" width="9.796875" style="481"/>
    <col min="7424" max="7424" width="9" style="481" customWidth="1"/>
    <col min="7425" max="7425" width="11" style="481" customWidth="1"/>
    <col min="7426" max="7426" width="10.796875" style="481" customWidth="1"/>
    <col min="7427" max="7427" width="10" style="481" customWidth="1"/>
    <col min="7428" max="7428" width="11.3984375" style="481" customWidth="1"/>
    <col min="7429" max="7429" width="11.19921875" style="481" customWidth="1"/>
    <col min="7430" max="7430" width="12.19921875" style="481" customWidth="1"/>
    <col min="7431" max="7431" width="1.796875" style="481" customWidth="1"/>
    <col min="7432" max="7432" width="10.3984375" style="481" customWidth="1"/>
    <col min="7433" max="7433" width="0" style="481" hidden="1" customWidth="1"/>
    <col min="7434" max="7679" width="9.796875" style="481"/>
    <col min="7680" max="7680" width="9" style="481" customWidth="1"/>
    <col min="7681" max="7681" width="11" style="481" customWidth="1"/>
    <col min="7682" max="7682" width="10.796875" style="481" customWidth="1"/>
    <col min="7683" max="7683" width="10" style="481" customWidth="1"/>
    <col min="7684" max="7684" width="11.3984375" style="481" customWidth="1"/>
    <col min="7685" max="7685" width="11.19921875" style="481" customWidth="1"/>
    <col min="7686" max="7686" width="12.19921875" style="481" customWidth="1"/>
    <col min="7687" max="7687" width="1.796875" style="481" customWidth="1"/>
    <col min="7688" max="7688" width="10.3984375" style="481" customWidth="1"/>
    <col min="7689" max="7689" width="0" style="481" hidden="1" customWidth="1"/>
    <col min="7690" max="7935" width="9.796875" style="481"/>
    <col min="7936" max="7936" width="9" style="481" customWidth="1"/>
    <col min="7937" max="7937" width="11" style="481" customWidth="1"/>
    <col min="7938" max="7938" width="10.796875" style="481" customWidth="1"/>
    <col min="7939" max="7939" width="10" style="481" customWidth="1"/>
    <col min="7940" max="7940" width="11.3984375" style="481" customWidth="1"/>
    <col min="7941" max="7941" width="11.19921875" style="481" customWidth="1"/>
    <col min="7942" max="7942" width="12.19921875" style="481" customWidth="1"/>
    <col min="7943" max="7943" width="1.796875" style="481" customWidth="1"/>
    <col min="7944" max="7944" width="10.3984375" style="481" customWidth="1"/>
    <col min="7945" max="7945" width="0" style="481" hidden="1" customWidth="1"/>
    <col min="7946" max="8191" width="9.796875" style="481"/>
    <col min="8192" max="8192" width="9" style="481" customWidth="1"/>
    <col min="8193" max="8193" width="11" style="481" customWidth="1"/>
    <col min="8194" max="8194" width="10.796875" style="481" customWidth="1"/>
    <col min="8195" max="8195" width="10" style="481" customWidth="1"/>
    <col min="8196" max="8196" width="11.3984375" style="481" customWidth="1"/>
    <col min="8197" max="8197" width="11.19921875" style="481" customWidth="1"/>
    <col min="8198" max="8198" width="12.19921875" style="481" customWidth="1"/>
    <col min="8199" max="8199" width="1.796875" style="481" customWidth="1"/>
    <col min="8200" max="8200" width="10.3984375" style="481" customWidth="1"/>
    <col min="8201" max="8201" width="0" style="481" hidden="1" customWidth="1"/>
    <col min="8202" max="8447" width="9.796875" style="481"/>
    <col min="8448" max="8448" width="9" style="481" customWidth="1"/>
    <col min="8449" max="8449" width="11" style="481" customWidth="1"/>
    <col min="8450" max="8450" width="10.796875" style="481" customWidth="1"/>
    <col min="8451" max="8451" width="10" style="481" customWidth="1"/>
    <col min="8452" max="8452" width="11.3984375" style="481" customWidth="1"/>
    <col min="8453" max="8453" width="11.19921875" style="481" customWidth="1"/>
    <col min="8454" max="8454" width="12.19921875" style="481" customWidth="1"/>
    <col min="8455" max="8455" width="1.796875" style="481" customWidth="1"/>
    <col min="8456" max="8456" width="10.3984375" style="481" customWidth="1"/>
    <col min="8457" max="8457" width="0" style="481" hidden="1" customWidth="1"/>
    <col min="8458" max="8703" width="9.796875" style="481"/>
    <col min="8704" max="8704" width="9" style="481" customWidth="1"/>
    <col min="8705" max="8705" width="11" style="481" customWidth="1"/>
    <col min="8706" max="8706" width="10.796875" style="481" customWidth="1"/>
    <col min="8707" max="8707" width="10" style="481" customWidth="1"/>
    <col min="8708" max="8708" width="11.3984375" style="481" customWidth="1"/>
    <col min="8709" max="8709" width="11.19921875" style="481" customWidth="1"/>
    <col min="8710" max="8710" width="12.19921875" style="481" customWidth="1"/>
    <col min="8711" max="8711" width="1.796875" style="481" customWidth="1"/>
    <col min="8712" max="8712" width="10.3984375" style="481" customWidth="1"/>
    <col min="8713" max="8713" width="0" style="481" hidden="1" customWidth="1"/>
    <col min="8714" max="8959" width="9.796875" style="481"/>
    <col min="8960" max="8960" width="9" style="481" customWidth="1"/>
    <col min="8961" max="8961" width="11" style="481" customWidth="1"/>
    <col min="8962" max="8962" width="10.796875" style="481" customWidth="1"/>
    <col min="8963" max="8963" width="10" style="481" customWidth="1"/>
    <col min="8964" max="8964" width="11.3984375" style="481" customWidth="1"/>
    <col min="8965" max="8965" width="11.19921875" style="481" customWidth="1"/>
    <col min="8966" max="8966" width="12.19921875" style="481" customWidth="1"/>
    <col min="8967" max="8967" width="1.796875" style="481" customWidth="1"/>
    <col min="8968" max="8968" width="10.3984375" style="481" customWidth="1"/>
    <col min="8969" max="8969" width="0" style="481" hidden="1" customWidth="1"/>
    <col min="8970" max="9215" width="9.796875" style="481"/>
    <col min="9216" max="9216" width="9" style="481" customWidth="1"/>
    <col min="9217" max="9217" width="11" style="481" customWidth="1"/>
    <col min="9218" max="9218" width="10.796875" style="481" customWidth="1"/>
    <col min="9219" max="9219" width="10" style="481" customWidth="1"/>
    <col min="9220" max="9220" width="11.3984375" style="481" customWidth="1"/>
    <col min="9221" max="9221" width="11.19921875" style="481" customWidth="1"/>
    <col min="9222" max="9222" width="12.19921875" style="481" customWidth="1"/>
    <col min="9223" max="9223" width="1.796875" style="481" customWidth="1"/>
    <col min="9224" max="9224" width="10.3984375" style="481" customWidth="1"/>
    <col min="9225" max="9225" width="0" style="481" hidden="1" customWidth="1"/>
    <col min="9226" max="9471" width="9.796875" style="481"/>
    <col min="9472" max="9472" width="9" style="481" customWidth="1"/>
    <col min="9473" max="9473" width="11" style="481" customWidth="1"/>
    <col min="9474" max="9474" width="10.796875" style="481" customWidth="1"/>
    <col min="9475" max="9475" width="10" style="481" customWidth="1"/>
    <col min="9476" max="9476" width="11.3984375" style="481" customWidth="1"/>
    <col min="9477" max="9477" width="11.19921875" style="481" customWidth="1"/>
    <col min="9478" max="9478" width="12.19921875" style="481" customWidth="1"/>
    <col min="9479" max="9479" width="1.796875" style="481" customWidth="1"/>
    <col min="9480" max="9480" width="10.3984375" style="481" customWidth="1"/>
    <col min="9481" max="9481" width="0" style="481" hidden="1" customWidth="1"/>
    <col min="9482" max="9727" width="9.796875" style="481"/>
    <col min="9728" max="9728" width="9" style="481" customWidth="1"/>
    <col min="9729" max="9729" width="11" style="481" customWidth="1"/>
    <col min="9730" max="9730" width="10.796875" style="481" customWidth="1"/>
    <col min="9731" max="9731" width="10" style="481" customWidth="1"/>
    <col min="9732" max="9732" width="11.3984375" style="481" customWidth="1"/>
    <col min="9733" max="9733" width="11.19921875" style="481" customWidth="1"/>
    <col min="9734" max="9734" width="12.19921875" style="481" customWidth="1"/>
    <col min="9735" max="9735" width="1.796875" style="481" customWidth="1"/>
    <col min="9736" max="9736" width="10.3984375" style="481" customWidth="1"/>
    <col min="9737" max="9737" width="0" style="481" hidden="1" customWidth="1"/>
    <col min="9738" max="9983" width="9.796875" style="481"/>
    <col min="9984" max="9984" width="9" style="481" customWidth="1"/>
    <col min="9985" max="9985" width="11" style="481" customWidth="1"/>
    <col min="9986" max="9986" width="10.796875" style="481" customWidth="1"/>
    <col min="9987" max="9987" width="10" style="481" customWidth="1"/>
    <col min="9988" max="9988" width="11.3984375" style="481" customWidth="1"/>
    <col min="9989" max="9989" width="11.19921875" style="481" customWidth="1"/>
    <col min="9990" max="9990" width="12.19921875" style="481" customWidth="1"/>
    <col min="9991" max="9991" width="1.796875" style="481" customWidth="1"/>
    <col min="9992" max="9992" width="10.3984375" style="481" customWidth="1"/>
    <col min="9993" max="9993" width="0" style="481" hidden="1" customWidth="1"/>
    <col min="9994" max="10239" width="9.796875" style="481"/>
    <col min="10240" max="10240" width="9" style="481" customWidth="1"/>
    <col min="10241" max="10241" width="11" style="481" customWidth="1"/>
    <col min="10242" max="10242" width="10.796875" style="481" customWidth="1"/>
    <col min="10243" max="10243" width="10" style="481" customWidth="1"/>
    <col min="10244" max="10244" width="11.3984375" style="481" customWidth="1"/>
    <col min="10245" max="10245" width="11.19921875" style="481" customWidth="1"/>
    <col min="10246" max="10246" width="12.19921875" style="481" customWidth="1"/>
    <col min="10247" max="10247" width="1.796875" style="481" customWidth="1"/>
    <col min="10248" max="10248" width="10.3984375" style="481" customWidth="1"/>
    <col min="10249" max="10249" width="0" style="481" hidden="1" customWidth="1"/>
    <col min="10250" max="10495" width="9.796875" style="481"/>
    <col min="10496" max="10496" width="9" style="481" customWidth="1"/>
    <col min="10497" max="10497" width="11" style="481" customWidth="1"/>
    <col min="10498" max="10498" width="10.796875" style="481" customWidth="1"/>
    <col min="10499" max="10499" width="10" style="481" customWidth="1"/>
    <col min="10500" max="10500" width="11.3984375" style="481" customWidth="1"/>
    <col min="10501" max="10501" width="11.19921875" style="481" customWidth="1"/>
    <col min="10502" max="10502" width="12.19921875" style="481" customWidth="1"/>
    <col min="10503" max="10503" width="1.796875" style="481" customWidth="1"/>
    <col min="10504" max="10504" width="10.3984375" style="481" customWidth="1"/>
    <col min="10505" max="10505" width="0" style="481" hidden="1" customWidth="1"/>
    <col min="10506" max="10751" width="9.796875" style="481"/>
    <col min="10752" max="10752" width="9" style="481" customWidth="1"/>
    <col min="10753" max="10753" width="11" style="481" customWidth="1"/>
    <col min="10754" max="10754" width="10.796875" style="481" customWidth="1"/>
    <col min="10755" max="10755" width="10" style="481" customWidth="1"/>
    <col min="10756" max="10756" width="11.3984375" style="481" customWidth="1"/>
    <col min="10757" max="10757" width="11.19921875" style="481" customWidth="1"/>
    <col min="10758" max="10758" width="12.19921875" style="481" customWidth="1"/>
    <col min="10759" max="10759" width="1.796875" style="481" customWidth="1"/>
    <col min="10760" max="10760" width="10.3984375" style="481" customWidth="1"/>
    <col min="10761" max="10761" width="0" style="481" hidden="1" customWidth="1"/>
    <col min="10762" max="11007" width="9.796875" style="481"/>
    <col min="11008" max="11008" width="9" style="481" customWidth="1"/>
    <col min="11009" max="11009" width="11" style="481" customWidth="1"/>
    <col min="11010" max="11010" width="10.796875" style="481" customWidth="1"/>
    <col min="11011" max="11011" width="10" style="481" customWidth="1"/>
    <col min="11012" max="11012" width="11.3984375" style="481" customWidth="1"/>
    <col min="11013" max="11013" width="11.19921875" style="481" customWidth="1"/>
    <col min="11014" max="11014" width="12.19921875" style="481" customWidth="1"/>
    <col min="11015" max="11015" width="1.796875" style="481" customWidth="1"/>
    <col min="11016" max="11016" width="10.3984375" style="481" customWidth="1"/>
    <col min="11017" max="11017" width="0" style="481" hidden="1" customWidth="1"/>
    <col min="11018" max="11263" width="9.796875" style="481"/>
    <col min="11264" max="11264" width="9" style="481" customWidth="1"/>
    <col min="11265" max="11265" width="11" style="481" customWidth="1"/>
    <col min="11266" max="11266" width="10.796875" style="481" customWidth="1"/>
    <col min="11267" max="11267" width="10" style="481" customWidth="1"/>
    <col min="11268" max="11268" width="11.3984375" style="481" customWidth="1"/>
    <col min="11269" max="11269" width="11.19921875" style="481" customWidth="1"/>
    <col min="11270" max="11270" width="12.19921875" style="481" customWidth="1"/>
    <col min="11271" max="11271" width="1.796875" style="481" customWidth="1"/>
    <col min="11272" max="11272" width="10.3984375" style="481" customWidth="1"/>
    <col min="11273" max="11273" width="0" style="481" hidden="1" customWidth="1"/>
    <col min="11274" max="11519" width="9.796875" style="481"/>
    <col min="11520" max="11520" width="9" style="481" customWidth="1"/>
    <col min="11521" max="11521" width="11" style="481" customWidth="1"/>
    <col min="11522" max="11522" width="10.796875" style="481" customWidth="1"/>
    <col min="11523" max="11523" width="10" style="481" customWidth="1"/>
    <col min="11524" max="11524" width="11.3984375" style="481" customWidth="1"/>
    <col min="11525" max="11525" width="11.19921875" style="481" customWidth="1"/>
    <col min="11526" max="11526" width="12.19921875" style="481" customWidth="1"/>
    <col min="11527" max="11527" width="1.796875" style="481" customWidth="1"/>
    <col min="11528" max="11528" width="10.3984375" style="481" customWidth="1"/>
    <col min="11529" max="11529" width="0" style="481" hidden="1" customWidth="1"/>
    <col min="11530" max="11775" width="9.796875" style="481"/>
    <col min="11776" max="11776" width="9" style="481" customWidth="1"/>
    <col min="11777" max="11777" width="11" style="481" customWidth="1"/>
    <col min="11778" max="11778" width="10.796875" style="481" customWidth="1"/>
    <col min="11779" max="11779" width="10" style="481" customWidth="1"/>
    <col min="11780" max="11780" width="11.3984375" style="481" customWidth="1"/>
    <col min="11781" max="11781" width="11.19921875" style="481" customWidth="1"/>
    <col min="11782" max="11782" width="12.19921875" style="481" customWidth="1"/>
    <col min="11783" max="11783" width="1.796875" style="481" customWidth="1"/>
    <col min="11784" max="11784" width="10.3984375" style="481" customWidth="1"/>
    <col min="11785" max="11785" width="0" style="481" hidden="1" customWidth="1"/>
    <col min="11786" max="12031" width="9.796875" style="481"/>
    <col min="12032" max="12032" width="9" style="481" customWidth="1"/>
    <col min="12033" max="12033" width="11" style="481" customWidth="1"/>
    <col min="12034" max="12034" width="10.796875" style="481" customWidth="1"/>
    <col min="12035" max="12035" width="10" style="481" customWidth="1"/>
    <col min="12036" max="12036" width="11.3984375" style="481" customWidth="1"/>
    <col min="12037" max="12037" width="11.19921875" style="481" customWidth="1"/>
    <col min="12038" max="12038" width="12.19921875" style="481" customWidth="1"/>
    <col min="12039" max="12039" width="1.796875" style="481" customWidth="1"/>
    <col min="12040" max="12040" width="10.3984375" style="481" customWidth="1"/>
    <col min="12041" max="12041" width="0" style="481" hidden="1" customWidth="1"/>
    <col min="12042" max="12287" width="9.796875" style="481"/>
    <col min="12288" max="12288" width="9" style="481" customWidth="1"/>
    <col min="12289" max="12289" width="11" style="481" customWidth="1"/>
    <col min="12290" max="12290" width="10.796875" style="481" customWidth="1"/>
    <col min="12291" max="12291" width="10" style="481" customWidth="1"/>
    <col min="12292" max="12292" width="11.3984375" style="481" customWidth="1"/>
    <col min="12293" max="12293" width="11.19921875" style="481" customWidth="1"/>
    <col min="12294" max="12294" width="12.19921875" style="481" customWidth="1"/>
    <col min="12295" max="12295" width="1.796875" style="481" customWidth="1"/>
    <col min="12296" max="12296" width="10.3984375" style="481" customWidth="1"/>
    <col min="12297" max="12297" width="0" style="481" hidden="1" customWidth="1"/>
    <col min="12298" max="12543" width="9.796875" style="481"/>
    <col min="12544" max="12544" width="9" style="481" customWidth="1"/>
    <col min="12545" max="12545" width="11" style="481" customWidth="1"/>
    <col min="12546" max="12546" width="10.796875" style="481" customWidth="1"/>
    <col min="12547" max="12547" width="10" style="481" customWidth="1"/>
    <col min="12548" max="12548" width="11.3984375" style="481" customWidth="1"/>
    <col min="12549" max="12549" width="11.19921875" style="481" customWidth="1"/>
    <col min="12550" max="12550" width="12.19921875" style="481" customWidth="1"/>
    <col min="12551" max="12551" width="1.796875" style="481" customWidth="1"/>
    <col min="12552" max="12552" width="10.3984375" style="481" customWidth="1"/>
    <col min="12553" max="12553" width="0" style="481" hidden="1" customWidth="1"/>
    <col min="12554" max="12799" width="9.796875" style="481"/>
    <col min="12800" max="12800" width="9" style="481" customWidth="1"/>
    <col min="12801" max="12801" width="11" style="481" customWidth="1"/>
    <col min="12802" max="12802" width="10.796875" style="481" customWidth="1"/>
    <col min="12803" max="12803" width="10" style="481" customWidth="1"/>
    <col min="12804" max="12804" width="11.3984375" style="481" customWidth="1"/>
    <col min="12805" max="12805" width="11.19921875" style="481" customWidth="1"/>
    <col min="12806" max="12806" width="12.19921875" style="481" customWidth="1"/>
    <col min="12807" max="12807" width="1.796875" style="481" customWidth="1"/>
    <col min="12808" max="12808" width="10.3984375" style="481" customWidth="1"/>
    <col min="12809" max="12809" width="0" style="481" hidden="1" customWidth="1"/>
    <col min="12810" max="13055" width="9.796875" style="481"/>
    <col min="13056" max="13056" width="9" style="481" customWidth="1"/>
    <col min="13057" max="13057" width="11" style="481" customWidth="1"/>
    <col min="13058" max="13058" width="10.796875" style="481" customWidth="1"/>
    <col min="13059" max="13059" width="10" style="481" customWidth="1"/>
    <col min="13060" max="13060" width="11.3984375" style="481" customWidth="1"/>
    <col min="13061" max="13061" width="11.19921875" style="481" customWidth="1"/>
    <col min="13062" max="13062" width="12.19921875" style="481" customWidth="1"/>
    <col min="13063" max="13063" width="1.796875" style="481" customWidth="1"/>
    <col min="13064" max="13064" width="10.3984375" style="481" customWidth="1"/>
    <col min="13065" max="13065" width="0" style="481" hidden="1" customWidth="1"/>
    <col min="13066" max="13311" width="9.796875" style="481"/>
    <col min="13312" max="13312" width="9" style="481" customWidth="1"/>
    <col min="13313" max="13313" width="11" style="481" customWidth="1"/>
    <col min="13314" max="13314" width="10.796875" style="481" customWidth="1"/>
    <col min="13315" max="13315" width="10" style="481" customWidth="1"/>
    <col min="13316" max="13316" width="11.3984375" style="481" customWidth="1"/>
    <col min="13317" max="13317" width="11.19921875" style="481" customWidth="1"/>
    <col min="13318" max="13318" width="12.19921875" style="481" customWidth="1"/>
    <col min="13319" max="13319" width="1.796875" style="481" customWidth="1"/>
    <col min="13320" max="13320" width="10.3984375" style="481" customWidth="1"/>
    <col min="13321" max="13321" width="0" style="481" hidden="1" customWidth="1"/>
    <col min="13322" max="13567" width="9.796875" style="481"/>
    <col min="13568" max="13568" width="9" style="481" customWidth="1"/>
    <col min="13569" max="13569" width="11" style="481" customWidth="1"/>
    <col min="13570" max="13570" width="10.796875" style="481" customWidth="1"/>
    <col min="13571" max="13571" width="10" style="481" customWidth="1"/>
    <col min="13572" max="13572" width="11.3984375" style="481" customWidth="1"/>
    <col min="13573" max="13573" width="11.19921875" style="481" customWidth="1"/>
    <col min="13574" max="13574" width="12.19921875" style="481" customWidth="1"/>
    <col min="13575" max="13575" width="1.796875" style="481" customWidth="1"/>
    <col min="13576" max="13576" width="10.3984375" style="481" customWidth="1"/>
    <col min="13577" max="13577" width="0" style="481" hidden="1" customWidth="1"/>
    <col min="13578" max="13823" width="9.796875" style="481"/>
    <col min="13824" max="13824" width="9" style="481" customWidth="1"/>
    <col min="13825" max="13825" width="11" style="481" customWidth="1"/>
    <col min="13826" max="13826" width="10.796875" style="481" customWidth="1"/>
    <col min="13827" max="13827" width="10" style="481" customWidth="1"/>
    <col min="13828" max="13828" width="11.3984375" style="481" customWidth="1"/>
    <col min="13829" max="13829" width="11.19921875" style="481" customWidth="1"/>
    <col min="13830" max="13830" width="12.19921875" style="481" customWidth="1"/>
    <col min="13831" max="13831" width="1.796875" style="481" customWidth="1"/>
    <col min="13832" max="13832" width="10.3984375" style="481" customWidth="1"/>
    <col min="13833" max="13833" width="0" style="481" hidden="1" customWidth="1"/>
    <col min="13834" max="14079" width="9.796875" style="481"/>
    <col min="14080" max="14080" width="9" style="481" customWidth="1"/>
    <col min="14081" max="14081" width="11" style="481" customWidth="1"/>
    <col min="14082" max="14082" width="10.796875" style="481" customWidth="1"/>
    <col min="14083" max="14083" width="10" style="481" customWidth="1"/>
    <col min="14084" max="14084" width="11.3984375" style="481" customWidth="1"/>
    <col min="14085" max="14085" width="11.19921875" style="481" customWidth="1"/>
    <col min="14086" max="14086" width="12.19921875" style="481" customWidth="1"/>
    <col min="14087" max="14087" width="1.796875" style="481" customWidth="1"/>
    <col min="14088" max="14088" width="10.3984375" style="481" customWidth="1"/>
    <col min="14089" max="14089" width="0" style="481" hidden="1" customWidth="1"/>
    <col min="14090" max="14335" width="9.796875" style="481"/>
    <col min="14336" max="14336" width="9" style="481" customWidth="1"/>
    <col min="14337" max="14337" width="11" style="481" customWidth="1"/>
    <col min="14338" max="14338" width="10.796875" style="481" customWidth="1"/>
    <col min="14339" max="14339" width="10" style="481" customWidth="1"/>
    <col min="14340" max="14340" width="11.3984375" style="481" customWidth="1"/>
    <col min="14341" max="14341" width="11.19921875" style="481" customWidth="1"/>
    <col min="14342" max="14342" width="12.19921875" style="481" customWidth="1"/>
    <col min="14343" max="14343" width="1.796875" style="481" customWidth="1"/>
    <col min="14344" max="14344" width="10.3984375" style="481" customWidth="1"/>
    <col min="14345" max="14345" width="0" style="481" hidden="1" customWidth="1"/>
    <col min="14346" max="14591" width="9.796875" style="481"/>
    <col min="14592" max="14592" width="9" style="481" customWidth="1"/>
    <col min="14593" max="14593" width="11" style="481" customWidth="1"/>
    <col min="14594" max="14594" width="10.796875" style="481" customWidth="1"/>
    <col min="14595" max="14595" width="10" style="481" customWidth="1"/>
    <col min="14596" max="14596" width="11.3984375" style="481" customWidth="1"/>
    <col min="14597" max="14597" width="11.19921875" style="481" customWidth="1"/>
    <col min="14598" max="14598" width="12.19921875" style="481" customWidth="1"/>
    <col min="14599" max="14599" width="1.796875" style="481" customWidth="1"/>
    <col min="14600" max="14600" width="10.3984375" style="481" customWidth="1"/>
    <col min="14601" max="14601" width="0" style="481" hidden="1" customWidth="1"/>
    <col min="14602" max="14847" width="9.796875" style="481"/>
    <col min="14848" max="14848" width="9" style="481" customWidth="1"/>
    <col min="14849" max="14849" width="11" style="481" customWidth="1"/>
    <col min="14850" max="14850" width="10.796875" style="481" customWidth="1"/>
    <col min="14851" max="14851" width="10" style="481" customWidth="1"/>
    <col min="14852" max="14852" width="11.3984375" style="481" customWidth="1"/>
    <col min="14853" max="14853" width="11.19921875" style="481" customWidth="1"/>
    <col min="14854" max="14854" width="12.19921875" style="481" customWidth="1"/>
    <col min="14855" max="14855" width="1.796875" style="481" customWidth="1"/>
    <col min="14856" max="14856" width="10.3984375" style="481" customWidth="1"/>
    <col min="14857" max="14857" width="0" style="481" hidden="1" customWidth="1"/>
    <col min="14858" max="15103" width="9.796875" style="481"/>
    <col min="15104" max="15104" width="9" style="481" customWidth="1"/>
    <col min="15105" max="15105" width="11" style="481" customWidth="1"/>
    <col min="15106" max="15106" width="10.796875" style="481" customWidth="1"/>
    <col min="15107" max="15107" width="10" style="481" customWidth="1"/>
    <col min="15108" max="15108" width="11.3984375" style="481" customWidth="1"/>
    <col min="15109" max="15109" width="11.19921875" style="481" customWidth="1"/>
    <col min="15110" max="15110" width="12.19921875" style="481" customWidth="1"/>
    <col min="15111" max="15111" width="1.796875" style="481" customWidth="1"/>
    <col min="15112" max="15112" width="10.3984375" style="481" customWidth="1"/>
    <col min="15113" max="15113" width="0" style="481" hidden="1" customWidth="1"/>
    <col min="15114" max="15359" width="9.796875" style="481"/>
    <col min="15360" max="15360" width="9" style="481" customWidth="1"/>
    <col min="15361" max="15361" width="11" style="481" customWidth="1"/>
    <col min="15362" max="15362" width="10.796875" style="481" customWidth="1"/>
    <col min="15363" max="15363" width="10" style="481" customWidth="1"/>
    <col min="15364" max="15364" width="11.3984375" style="481" customWidth="1"/>
    <col min="15365" max="15365" width="11.19921875" style="481" customWidth="1"/>
    <col min="15366" max="15366" width="12.19921875" style="481" customWidth="1"/>
    <col min="15367" max="15367" width="1.796875" style="481" customWidth="1"/>
    <col min="15368" max="15368" width="10.3984375" style="481" customWidth="1"/>
    <col min="15369" max="15369" width="0" style="481" hidden="1" customWidth="1"/>
    <col min="15370" max="15615" width="9.796875" style="481"/>
    <col min="15616" max="15616" width="9" style="481" customWidth="1"/>
    <col min="15617" max="15617" width="11" style="481" customWidth="1"/>
    <col min="15618" max="15618" width="10.796875" style="481" customWidth="1"/>
    <col min="15619" max="15619" width="10" style="481" customWidth="1"/>
    <col min="15620" max="15620" width="11.3984375" style="481" customWidth="1"/>
    <col min="15621" max="15621" width="11.19921875" style="481" customWidth="1"/>
    <col min="15622" max="15622" width="12.19921875" style="481" customWidth="1"/>
    <col min="15623" max="15623" width="1.796875" style="481" customWidth="1"/>
    <col min="15624" max="15624" width="10.3984375" style="481" customWidth="1"/>
    <col min="15625" max="15625" width="0" style="481" hidden="1" customWidth="1"/>
    <col min="15626" max="15871" width="9.796875" style="481"/>
    <col min="15872" max="15872" width="9" style="481" customWidth="1"/>
    <col min="15873" max="15873" width="11" style="481" customWidth="1"/>
    <col min="15874" max="15874" width="10.796875" style="481" customWidth="1"/>
    <col min="15875" max="15875" width="10" style="481" customWidth="1"/>
    <col min="15876" max="15876" width="11.3984375" style="481" customWidth="1"/>
    <col min="15877" max="15877" width="11.19921875" style="481" customWidth="1"/>
    <col min="15878" max="15878" width="12.19921875" style="481" customWidth="1"/>
    <col min="15879" max="15879" width="1.796875" style="481" customWidth="1"/>
    <col min="15880" max="15880" width="10.3984375" style="481" customWidth="1"/>
    <col min="15881" max="15881" width="0" style="481" hidden="1" customWidth="1"/>
    <col min="15882" max="16127" width="9.796875" style="481"/>
    <col min="16128" max="16128" width="9" style="481" customWidth="1"/>
    <col min="16129" max="16129" width="11" style="481" customWidth="1"/>
    <col min="16130" max="16130" width="10.796875" style="481" customWidth="1"/>
    <col min="16131" max="16131" width="10" style="481" customWidth="1"/>
    <col min="16132" max="16132" width="11.3984375" style="481" customWidth="1"/>
    <col min="16133" max="16133" width="11.19921875" style="481" customWidth="1"/>
    <col min="16134" max="16134" width="12.19921875" style="481" customWidth="1"/>
    <col min="16135" max="16135" width="1.796875" style="481" customWidth="1"/>
    <col min="16136" max="16136" width="10.3984375" style="481" customWidth="1"/>
    <col min="16137" max="16137" width="0" style="481" hidden="1" customWidth="1"/>
    <col min="16138" max="16384" width="9.796875" style="481"/>
  </cols>
  <sheetData>
    <row r="1" spans="1:78" ht="15" customHeight="1">
      <c r="E1" s="482"/>
    </row>
    <row r="3" spans="1:78" ht="15" customHeight="1">
      <c r="A3" s="450" t="s">
        <v>474</v>
      </c>
      <c r="B3" s="483"/>
      <c r="C3" s="483"/>
      <c r="D3" s="483"/>
      <c r="E3" s="483"/>
      <c r="F3" s="483"/>
      <c r="G3" s="483"/>
      <c r="H3" s="483"/>
      <c r="I3" s="483"/>
      <c r="BQ3" s="1202" t="s">
        <v>113</v>
      </c>
      <c r="BR3" s="1202"/>
      <c r="BS3" s="1202"/>
      <c r="BT3" s="1202"/>
      <c r="BU3" s="1202"/>
      <c r="BV3" s="1202"/>
      <c r="BW3" s="1202"/>
      <c r="BX3" s="1202"/>
      <c r="BY3" s="1202"/>
      <c r="BZ3" s="1202"/>
    </row>
    <row r="4" spans="1:78" ht="15" customHeight="1">
      <c r="A4" s="453" t="s">
        <v>289</v>
      </c>
      <c r="B4" s="484"/>
      <c r="C4" s="484"/>
      <c r="D4" s="484"/>
      <c r="E4" s="484"/>
      <c r="F4" s="484"/>
      <c r="G4" s="484"/>
      <c r="H4" s="484"/>
      <c r="I4" s="485"/>
      <c r="BQ4" s="486"/>
      <c r="BR4" s="486"/>
      <c r="BS4" s="486"/>
      <c r="BT4" s="486"/>
      <c r="BU4" s="486"/>
      <c r="BV4" s="486"/>
      <c r="BW4" s="486"/>
      <c r="BX4" s="486"/>
      <c r="BY4" s="486"/>
      <c r="BZ4" s="486"/>
    </row>
    <row r="5" spans="1:78" ht="4" customHeight="1" thickBot="1">
      <c r="A5" s="1204"/>
      <c r="B5" s="1204"/>
      <c r="C5" s="1204"/>
      <c r="D5" s="1204"/>
      <c r="E5" s="1204"/>
      <c r="F5" s="1204"/>
      <c r="G5" s="1204"/>
      <c r="H5" s="1204"/>
      <c r="I5" s="1204"/>
      <c r="BQ5" s="1203" t="s">
        <v>277</v>
      </c>
      <c r="BR5" s="1203"/>
      <c r="BS5" s="1203"/>
      <c r="BT5" s="1203"/>
      <c r="BU5" s="1203"/>
      <c r="BV5" s="1203"/>
      <c r="BW5" s="1203"/>
      <c r="BX5" s="1203"/>
      <c r="BY5" s="1203"/>
      <c r="BZ5" s="1203"/>
    </row>
    <row r="6" spans="1:78" ht="13" customHeight="1">
      <c r="A6" s="1196" t="s">
        <v>110</v>
      </c>
      <c r="B6" s="898"/>
      <c r="C6" s="898"/>
      <c r="D6" s="898"/>
      <c r="E6" s="899" t="s">
        <v>114</v>
      </c>
      <c r="F6" s="898"/>
      <c r="G6" s="898"/>
      <c r="H6" s="1196" t="s">
        <v>282</v>
      </c>
      <c r="I6" s="471"/>
      <c r="BQ6" s="471" t="s">
        <v>110</v>
      </c>
      <c r="BR6" s="487"/>
      <c r="BS6" s="487"/>
      <c r="BT6" s="487"/>
      <c r="BU6" s="488" t="s">
        <v>114</v>
      </c>
      <c r="BV6" s="487"/>
      <c r="BW6" s="487"/>
      <c r="BX6" s="489"/>
      <c r="BY6" s="471" t="s">
        <v>115</v>
      </c>
      <c r="BZ6" s="471"/>
    </row>
    <row r="7" spans="1:78" ht="13" customHeight="1">
      <c r="A7" s="1197"/>
      <c r="B7" s="895" t="s">
        <v>283</v>
      </c>
      <c r="C7" s="895" t="s">
        <v>284</v>
      </c>
      <c r="D7" s="895" t="s">
        <v>285</v>
      </c>
      <c r="E7" s="895" t="s">
        <v>286</v>
      </c>
      <c r="F7" s="895" t="s">
        <v>287</v>
      </c>
      <c r="G7" s="895" t="s">
        <v>8</v>
      </c>
      <c r="H7" s="1197"/>
      <c r="I7" s="447" t="s">
        <v>16</v>
      </c>
      <c r="BQ7" s="487"/>
      <c r="BR7" s="448" t="s">
        <v>19</v>
      </c>
      <c r="BS7" s="448" t="s">
        <v>117</v>
      </c>
      <c r="BT7" s="447" t="s">
        <v>14</v>
      </c>
      <c r="BU7" s="448" t="s">
        <v>6</v>
      </c>
      <c r="BV7" s="447" t="s">
        <v>15</v>
      </c>
      <c r="BW7" s="448" t="s">
        <v>8</v>
      </c>
      <c r="BX7" s="448"/>
      <c r="BY7" s="447" t="s">
        <v>116</v>
      </c>
      <c r="BZ7" s="447" t="s">
        <v>16</v>
      </c>
    </row>
    <row r="8" spans="1:78" ht="15" customHeight="1">
      <c r="A8" s="900" t="s">
        <v>54</v>
      </c>
      <c r="B8" s="908">
        <f t="shared" ref="B8:G8" si="0">SUM(B9:B20)</f>
        <v>850798.1918978967</v>
      </c>
      <c r="C8" s="908">
        <f t="shared" si="0"/>
        <v>805787.71894000005</v>
      </c>
      <c r="D8" s="909">
        <f t="shared" si="0"/>
        <v>807.22099999999989</v>
      </c>
      <c r="E8" s="908">
        <f t="shared" si="0"/>
        <v>101796.24867</v>
      </c>
      <c r="F8" s="908">
        <f t="shared" si="0"/>
        <v>78781.716937999998</v>
      </c>
      <c r="G8" s="909">
        <f t="shared" si="0"/>
        <v>169.09470000000002</v>
      </c>
      <c r="H8" s="908">
        <f>SUM(H9:H20)</f>
        <v>184069.00000000003</v>
      </c>
      <c r="I8" s="491">
        <f>SUM(I9:I20)</f>
        <v>181601</v>
      </c>
      <c r="BQ8" s="490" t="s">
        <v>54</v>
      </c>
      <c r="BR8" s="491">
        <f t="shared" ref="BR8:BW8" si="1">SUM(BR9:BR20)</f>
        <v>617417</v>
      </c>
      <c r="BS8" s="491">
        <f t="shared" si="1"/>
        <v>0</v>
      </c>
      <c r="BT8" s="491">
        <f t="shared" si="1"/>
        <v>31999.5</v>
      </c>
      <c r="BU8" s="491">
        <f t="shared" si="1"/>
        <v>84973.919999999984</v>
      </c>
      <c r="BV8" s="491">
        <f t="shared" si="1"/>
        <v>145475</v>
      </c>
      <c r="BW8" s="491">
        <f t="shared" si="1"/>
        <v>6217.7999999999993</v>
      </c>
      <c r="BX8" s="491"/>
      <c r="BY8" s="491">
        <f>SUM(BY9:BY20)</f>
        <v>325300</v>
      </c>
      <c r="BZ8" s="491">
        <f>SUM(BZ9:BZ20)</f>
        <v>181601</v>
      </c>
    </row>
    <row r="9" spans="1:78" ht="13" customHeight="1">
      <c r="A9" s="482" t="s">
        <v>55</v>
      </c>
      <c r="B9" s="680">
        <v>69813.55856734133</v>
      </c>
      <c r="C9" s="680">
        <v>63939.270230000002</v>
      </c>
      <c r="D9" s="534">
        <v>57.247</v>
      </c>
      <c r="E9" s="680">
        <v>7011.3019999999997</v>
      </c>
      <c r="F9" s="680">
        <v>7142.326924</v>
      </c>
      <c r="G9" s="534">
        <v>10.912000000000001</v>
      </c>
      <c r="H9" s="680">
        <v>19586.321154279005</v>
      </c>
      <c r="I9" s="463">
        <v>13971</v>
      </c>
      <c r="BQ9" s="482" t="s">
        <v>78</v>
      </c>
      <c r="BR9" s="463">
        <v>45967</v>
      </c>
      <c r="BS9" s="463"/>
      <c r="BT9" s="463">
        <v>2297.5</v>
      </c>
      <c r="BU9" s="463">
        <v>6299.45</v>
      </c>
      <c r="BV9" s="463">
        <v>10942</v>
      </c>
      <c r="BW9" s="463">
        <v>490</v>
      </c>
      <c r="BX9" s="463"/>
      <c r="BY9" s="463">
        <v>36000</v>
      </c>
      <c r="BZ9" s="463">
        <v>13971</v>
      </c>
    </row>
    <row r="10" spans="1:78" ht="13" customHeight="1">
      <c r="A10" s="482" t="s">
        <v>56</v>
      </c>
      <c r="B10" s="680">
        <v>67827.527905069175</v>
      </c>
      <c r="C10" s="680">
        <v>61465.864299999994</v>
      </c>
      <c r="D10" s="534">
        <v>53.2</v>
      </c>
      <c r="E10" s="680">
        <v>7130.0585000000001</v>
      </c>
      <c r="F10" s="680">
        <v>6623.1517240000003</v>
      </c>
      <c r="G10" s="534">
        <v>3</v>
      </c>
      <c r="H10" s="681">
        <v>16696.794270191189</v>
      </c>
      <c r="I10" s="463">
        <v>13892</v>
      </c>
      <c r="BQ10" s="482" t="s">
        <v>79</v>
      </c>
      <c r="BR10" s="463">
        <v>48922</v>
      </c>
      <c r="BS10" s="463"/>
      <c r="BT10" s="463">
        <v>2329</v>
      </c>
      <c r="BU10" s="463">
        <v>6890.01</v>
      </c>
      <c r="BV10" s="463">
        <v>11392</v>
      </c>
      <c r="BW10" s="463">
        <v>500</v>
      </c>
      <c r="BX10" s="463"/>
      <c r="BY10" s="463">
        <v>28200</v>
      </c>
      <c r="BZ10" s="463">
        <v>13892</v>
      </c>
    </row>
    <row r="11" spans="1:78" ht="13" customHeight="1">
      <c r="A11" s="482" t="s">
        <v>57</v>
      </c>
      <c r="B11" s="680">
        <v>71798.635956417027</v>
      </c>
      <c r="C11" s="680">
        <v>68394.298970000003</v>
      </c>
      <c r="D11" s="534">
        <v>50.31</v>
      </c>
      <c r="E11" s="680">
        <v>6845.4777999999997</v>
      </c>
      <c r="F11" s="680">
        <v>6437.7073240000009</v>
      </c>
      <c r="G11" s="534">
        <v>4</v>
      </c>
      <c r="H11" s="681">
        <v>17490.064554547091</v>
      </c>
      <c r="I11" s="463">
        <v>13866</v>
      </c>
      <c r="BQ11" s="482" t="s">
        <v>80</v>
      </c>
      <c r="BR11" s="463">
        <v>50546</v>
      </c>
      <c r="BS11" s="463"/>
      <c r="BT11" s="463">
        <v>2550</v>
      </c>
      <c r="BU11" s="463">
        <v>6877.14</v>
      </c>
      <c r="BV11" s="463">
        <v>11670</v>
      </c>
      <c r="BW11" s="463">
        <v>539</v>
      </c>
      <c r="BX11" s="463"/>
      <c r="BY11" s="463">
        <v>29600</v>
      </c>
      <c r="BZ11" s="463">
        <v>13866</v>
      </c>
    </row>
    <row r="12" spans="1:78" ht="13" customHeight="1">
      <c r="A12" s="482" t="s">
        <v>58</v>
      </c>
      <c r="B12" s="680">
        <v>68720.049333116447</v>
      </c>
      <c r="C12" s="680">
        <v>70960.504919999992</v>
      </c>
      <c r="D12" s="534">
        <v>62.525499999999994</v>
      </c>
      <c r="E12" s="680">
        <v>6543.8759</v>
      </c>
      <c r="F12" s="680">
        <v>5639.1744239999998</v>
      </c>
      <c r="G12" s="534">
        <v>13.689500000000001</v>
      </c>
      <c r="H12" s="681">
        <v>14294.932525720553</v>
      </c>
      <c r="I12" s="463">
        <v>15832</v>
      </c>
      <c r="BQ12" s="482" t="s">
        <v>81</v>
      </c>
      <c r="BR12" s="463">
        <v>49120</v>
      </c>
      <c r="BS12" s="463"/>
      <c r="BT12" s="463">
        <v>3012</v>
      </c>
      <c r="BU12" s="463">
        <v>7264.02</v>
      </c>
      <c r="BV12" s="463">
        <v>12385</v>
      </c>
      <c r="BW12" s="463">
        <v>520</v>
      </c>
      <c r="BX12" s="463"/>
      <c r="BY12" s="463">
        <v>23800</v>
      </c>
      <c r="BZ12" s="463">
        <v>15832</v>
      </c>
    </row>
    <row r="13" spans="1:78" ht="13" customHeight="1">
      <c r="A13" s="482" t="s">
        <v>59</v>
      </c>
      <c r="B13" s="680">
        <v>68307.309180882905</v>
      </c>
      <c r="C13" s="680">
        <v>66723.6443</v>
      </c>
      <c r="D13" s="534">
        <v>72.617500000000007</v>
      </c>
      <c r="E13" s="680">
        <v>7746.9355999999998</v>
      </c>
      <c r="F13" s="680">
        <v>5984.6319240000003</v>
      </c>
      <c r="G13" s="534">
        <v>17.352</v>
      </c>
      <c r="H13" s="681">
        <v>14296.745966369732</v>
      </c>
      <c r="I13" s="463">
        <v>15061</v>
      </c>
      <c r="BQ13" s="482" t="s">
        <v>82</v>
      </c>
      <c r="BR13" s="463">
        <v>52577</v>
      </c>
      <c r="BS13" s="463"/>
      <c r="BT13" s="463">
        <v>3181</v>
      </c>
      <c r="BU13" s="463">
        <v>7132</v>
      </c>
      <c r="BV13" s="463">
        <v>12536</v>
      </c>
      <c r="BW13" s="463">
        <v>515</v>
      </c>
      <c r="BX13" s="463"/>
      <c r="BY13" s="463">
        <v>27800</v>
      </c>
      <c r="BZ13" s="463">
        <v>15061</v>
      </c>
    </row>
    <row r="14" spans="1:78" ht="13" customHeight="1">
      <c r="A14" s="482" t="s">
        <v>60</v>
      </c>
      <c r="B14" s="680">
        <v>65251.121535173661</v>
      </c>
      <c r="C14" s="680">
        <v>66132.055640000006</v>
      </c>
      <c r="D14" s="534">
        <v>73.253500000000003</v>
      </c>
      <c r="E14" s="680">
        <v>9431.2649899999997</v>
      </c>
      <c r="F14" s="680">
        <v>6045.1054240000003</v>
      </c>
      <c r="G14" s="534">
        <v>15.959</v>
      </c>
      <c r="H14" s="681">
        <v>12891.282231773215</v>
      </c>
      <c r="I14" s="463">
        <v>15631</v>
      </c>
      <c r="BQ14" s="482" t="s">
        <v>83</v>
      </c>
      <c r="BR14" s="463">
        <v>52595</v>
      </c>
      <c r="BS14" s="463"/>
      <c r="BT14" s="463">
        <v>3247</v>
      </c>
      <c r="BU14" s="463">
        <v>7283</v>
      </c>
      <c r="BV14" s="463">
        <v>12799</v>
      </c>
      <c r="BW14" s="463">
        <v>531</v>
      </c>
      <c r="BX14" s="463"/>
      <c r="BY14" s="463">
        <v>26100</v>
      </c>
      <c r="BZ14" s="463">
        <v>15631</v>
      </c>
    </row>
    <row r="15" spans="1:78" ht="13" customHeight="1">
      <c r="A15" s="482" t="s">
        <v>61</v>
      </c>
      <c r="B15" s="680">
        <v>71975.693831797777</v>
      </c>
      <c r="C15" s="680">
        <v>68004.906840000011</v>
      </c>
      <c r="D15" s="534">
        <v>72.525499999999994</v>
      </c>
      <c r="E15" s="680">
        <v>10310.945800000001</v>
      </c>
      <c r="F15" s="680">
        <v>7366.139424</v>
      </c>
      <c r="G15" s="534">
        <v>12.182499999999999</v>
      </c>
      <c r="H15" s="681">
        <v>16647.713293937333</v>
      </c>
      <c r="I15" s="463">
        <v>15460</v>
      </c>
      <c r="BQ15" s="482" t="s">
        <v>84</v>
      </c>
      <c r="BR15" s="463">
        <v>50656</v>
      </c>
      <c r="BS15" s="463"/>
      <c r="BT15" s="463">
        <v>3037</v>
      </c>
      <c r="BU15" s="463">
        <v>7173.07</v>
      </c>
      <c r="BV15" s="463">
        <v>12739</v>
      </c>
      <c r="BW15" s="463">
        <v>517</v>
      </c>
      <c r="BX15" s="463"/>
      <c r="BY15" s="463">
        <v>25600</v>
      </c>
      <c r="BZ15" s="463">
        <v>15460</v>
      </c>
    </row>
    <row r="16" spans="1:78" ht="13" customHeight="1">
      <c r="A16" s="482" t="s">
        <v>62</v>
      </c>
      <c r="B16" s="680">
        <v>71055.899209214782</v>
      </c>
      <c r="C16" s="680">
        <v>65656.099700000021</v>
      </c>
      <c r="D16" s="534">
        <v>70.704700000000003</v>
      </c>
      <c r="E16" s="680">
        <v>9136.6157000000003</v>
      </c>
      <c r="F16" s="680">
        <v>6716.6766240000006</v>
      </c>
      <c r="G16" s="534">
        <v>13.267299999999999</v>
      </c>
      <c r="H16" s="681">
        <v>13494.345089135975</v>
      </c>
      <c r="I16" s="463">
        <v>15509</v>
      </c>
      <c r="BQ16" s="482" t="s">
        <v>85</v>
      </c>
      <c r="BR16" s="463">
        <v>52402</v>
      </c>
      <c r="BS16" s="463"/>
      <c r="BT16" s="463">
        <v>2799</v>
      </c>
      <c r="BU16" s="463">
        <v>7036</v>
      </c>
      <c r="BV16" s="463">
        <v>12539</v>
      </c>
      <c r="BW16" s="463">
        <v>531</v>
      </c>
      <c r="BX16" s="463"/>
      <c r="BY16" s="463">
        <v>26500</v>
      </c>
      <c r="BZ16" s="463">
        <v>15509</v>
      </c>
    </row>
    <row r="17" spans="1:78" ht="13" customHeight="1">
      <c r="A17" s="482" t="s">
        <v>63</v>
      </c>
      <c r="B17" s="680">
        <v>72737.009694218694</v>
      </c>
      <c r="C17" s="680">
        <v>67794.05088000001</v>
      </c>
      <c r="D17" s="534">
        <v>73.317999999999998</v>
      </c>
      <c r="E17" s="680">
        <v>9389.0302000000011</v>
      </c>
      <c r="F17" s="680">
        <v>6728.9079240000001</v>
      </c>
      <c r="G17" s="534">
        <v>16</v>
      </c>
      <c r="H17" s="681">
        <v>11545.601134835191</v>
      </c>
      <c r="I17" s="463">
        <v>15501</v>
      </c>
      <c r="BQ17" s="482" t="s">
        <v>86</v>
      </c>
      <c r="BR17" s="463">
        <v>53163</v>
      </c>
      <c r="BS17" s="463"/>
      <c r="BT17" s="463">
        <v>2618</v>
      </c>
      <c r="BU17" s="463">
        <v>7105.38</v>
      </c>
      <c r="BV17" s="463">
        <v>12041.5</v>
      </c>
      <c r="BW17" s="463">
        <v>519</v>
      </c>
      <c r="BX17" s="463"/>
      <c r="BY17" s="463">
        <v>25800</v>
      </c>
      <c r="BZ17" s="463">
        <v>15501</v>
      </c>
    </row>
    <row r="18" spans="1:78" ht="13" customHeight="1">
      <c r="A18" s="482" t="s">
        <v>64</v>
      </c>
      <c r="B18" s="680">
        <v>73132.590720432941</v>
      </c>
      <c r="C18" s="680">
        <v>64997.029590000006</v>
      </c>
      <c r="D18" s="534">
        <v>75.688500000000005</v>
      </c>
      <c r="E18" s="680">
        <v>9652.9445999999989</v>
      </c>
      <c r="F18" s="680">
        <v>6714.8662240000003</v>
      </c>
      <c r="G18" s="534">
        <v>18.5534</v>
      </c>
      <c r="H18" s="681">
        <v>14569.347485640736</v>
      </c>
      <c r="I18" s="463">
        <v>15767</v>
      </c>
      <c r="BQ18" s="482" t="s">
        <v>87</v>
      </c>
      <c r="BR18" s="463">
        <v>51559</v>
      </c>
      <c r="BS18" s="463"/>
      <c r="BT18" s="463">
        <v>2325</v>
      </c>
      <c r="BU18" s="463">
        <v>6985.01</v>
      </c>
      <c r="BV18" s="463">
        <v>12554.5</v>
      </c>
      <c r="BW18" s="463">
        <v>493</v>
      </c>
      <c r="BX18" s="463"/>
      <c r="BY18" s="463">
        <v>23800</v>
      </c>
      <c r="BZ18" s="463">
        <v>15767</v>
      </c>
    </row>
    <row r="19" spans="1:78" ht="13" customHeight="1">
      <c r="A19" s="482" t="s">
        <v>65</v>
      </c>
      <c r="B19" s="680">
        <v>73754.168139999994</v>
      </c>
      <c r="C19" s="680">
        <v>68542.287929999991</v>
      </c>
      <c r="D19" s="534">
        <v>67.355999999999995</v>
      </c>
      <c r="E19" s="680">
        <v>8204.9537</v>
      </c>
      <c r="F19" s="680">
        <v>6647.8430740000003</v>
      </c>
      <c r="G19" s="534">
        <v>26.084499999999998</v>
      </c>
      <c r="H19" s="681">
        <v>15908.138999632669</v>
      </c>
      <c r="I19" s="463">
        <v>15834</v>
      </c>
      <c r="BQ19" s="482" t="s">
        <v>88</v>
      </c>
      <c r="BR19" s="463">
        <v>52680</v>
      </c>
      <c r="BS19" s="463"/>
      <c r="BT19" s="463">
        <v>2301</v>
      </c>
      <c r="BU19" s="463">
        <v>7307.39</v>
      </c>
      <c r="BV19" s="463">
        <v>11820.5</v>
      </c>
      <c r="BW19" s="463">
        <v>529.4</v>
      </c>
      <c r="BX19" s="463"/>
      <c r="BY19" s="463">
        <v>23800</v>
      </c>
      <c r="BZ19" s="463">
        <v>15834</v>
      </c>
    </row>
    <row r="20" spans="1:78" ht="13" customHeight="1" thickBot="1">
      <c r="A20" s="494" t="s">
        <v>66</v>
      </c>
      <c r="B20" s="682">
        <v>76424.627824231997</v>
      </c>
      <c r="C20" s="682">
        <v>73177.70564</v>
      </c>
      <c r="D20" s="535">
        <v>78.474800000000002</v>
      </c>
      <c r="E20" s="682">
        <v>10392.843879999999</v>
      </c>
      <c r="F20" s="682">
        <v>6735.1859240000003</v>
      </c>
      <c r="G20" s="535">
        <v>18.0945</v>
      </c>
      <c r="H20" s="682">
        <v>16647.713293937333</v>
      </c>
      <c r="I20" s="495">
        <v>15277</v>
      </c>
      <c r="BQ20" s="494" t="s">
        <v>89</v>
      </c>
      <c r="BR20" s="495">
        <v>57230</v>
      </c>
      <c r="BS20" s="495"/>
      <c r="BT20" s="495">
        <v>2303</v>
      </c>
      <c r="BU20" s="495">
        <v>7621.45</v>
      </c>
      <c r="BV20" s="495">
        <v>12056.5</v>
      </c>
      <c r="BW20" s="495">
        <v>533.4</v>
      </c>
      <c r="BX20" s="495"/>
      <c r="BY20" s="495">
        <v>28300</v>
      </c>
      <c r="BZ20" s="495">
        <v>15277</v>
      </c>
    </row>
    <row r="21" spans="1:78" ht="9" customHeight="1">
      <c r="A21" s="1084" t="s">
        <v>373</v>
      </c>
      <c r="B21" s="1085"/>
      <c r="C21" s="1086" t="s">
        <v>375</v>
      </c>
      <c r="D21" s="1085"/>
      <c r="E21" s="1086"/>
      <c r="F21" s="1085"/>
      <c r="G21" s="1086"/>
      <c r="H21" s="529"/>
      <c r="I21" s="460"/>
      <c r="J21" s="460"/>
      <c r="K21" s="489"/>
      <c r="BQ21" s="496" t="s">
        <v>118</v>
      </c>
      <c r="BT21" s="496" t="s">
        <v>278</v>
      </c>
      <c r="BW21" s="496" t="s">
        <v>119</v>
      </c>
      <c r="BY21" s="497"/>
    </row>
    <row r="22" spans="1:78" ht="9" customHeight="1">
      <c r="A22" s="999" t="s">
        <v>538</v>
      </c>
      <c r="B22" s="1087"/>
      <c r="C22" s="1087"/>
      <c r="D22" s="1086"/>
      <c r="E22" s="1087"/>
      <c r="F22" s="1087"/>
      <c r="G22" s="1087"/>
      <c r="H22" s="530"/>
      <c r="I22" s="460"/>
      <c r="J22" s="460"/>
      <c r="BQ22" s="462"/>
      <c r="BY22" s="497"/>
    </row>
    <row r="23" spans="1:78" ht="9" customHeight="1">
      <c r="A23" s="1073" t="s">
        <v>367</v>
      </c>
      <c r="B23" s="1067"/>
      <c r="C23" s="1087"/>
      <c r="D23" s="1087"/>
      <c r="E23" s="1087"/>
      <c r="F23" s="1087"/>
      <c r="G23" s="1087"/>
      <c r="H23" s="530"/>
      <c r="I23" s="460"/>
      <c r="J23" s="460"/>
      <c r="BQ23" s="462"/>
      <c r="BY23" s="497"/>
    </row>
    <row r="24" spans="1:78" ht="9" customHeight="1">
      <c r="A24" s="1001" t="s">
        <v>366</v>
      </c>
      <c r="B24" s="1067"/>
      <c r="C24" s="1087"/>
      <c r="D24" s="1087"/>
      <c r="E24" s="1087"/>
      <c r="F24" s="1087"/>
      <c r="G24" s="1087"/>
      <c r="H24" s="530"/>
      <c r="I24" s="460"/>
      <c r="J24" s="460"/>
      <c r="BQ24" s="462"/>
      <c r="BY24" s="497"/>
    </row>
    <row r="25" spans="1:78" ht="15" customHeight="1">
      <c r="A25" s="462"/>
      <c r="H25" s="497"/>
      <c r="BQ25" s="462"/>
      <c r="BY25" s="497"/>
    </row>
    <row r="26" spans="1:78" ht="15" customHeight="1">
      <c r="A26" s="450" t="s">
        <v>473</v>
      </c>
      <c r="B26" s="531"/>
      <c r="C26" s="483"/>
      <c r="D26" s="483"/>
      <c r="E26" s="483"/>
      <c r="F26" s="483"/>
      <c r="G26" s="483"/>
      <c r="H26" s="483"/>
      <c r="I26" s="483"/>
      <c r="BQ26" s="1202" t="s">
        <v>279</v>
      </c>
      <c r="BR26" s="1202"/>
      <c r="BS26" s="1202"/>
      <c r="BT26" s="1202"/>
      <c r="BU26" s="1202"/>
      <c r="BV26" s="1202"/>
      <c r="BW26" s="1202"/>
      <c r="BX26" s="1202"/>
      <c r="BY26" s="1202"/>
      <c r="BZ26" s="1202"/>
    </row>
    <row r="27" spans="1:78" ht="15" customHeight="1">
      <c r="A27" s="453" t="s">
        <v>291</v>
      </c>
      <c r="B27" s="532"/>
      <c r="C27" s="484"/>
      <c r="D27" s="484"/>
      <c r="E27" s="484"/>
      <c r="F27" s="484"/>
      <c r="G27" s="484"/>
      <c r="H27" s="484"/>
      <c r="I27" s="485"/>
      <c r="BQ27" s="486"/>
      <c r="BR27" s="486"/>
      <c r="BS27" s="486"/>
      <c r="BT27" s="486"/>
      <c r="BU27" s="486"/>
      <c r="BV27" s="486"/>
      <c r="BW27" s="486"/>
      <c r="BX27" s="486"/>
      <c r="BY27" s="486"/>
      <c r="BZ27" s="486"/>
    </row>
    <row r="28" spans="1:78" ht="4" customHeight="1" thickBot="1">
      <c r="A28" s="1204"/>
      <c r="B28" s="1204"/>
      <c r="C28" s="1204"/>
      <c r="D28" s="1204"/>
      <c r="E28" s="1204"/>
      <c r="F28" s="1204"/>
      <c r="G28" s="1204"/>
      <c r="H28" s="1204"/>
      <c r="I28" s="1204"/>
      <c r="BQ28" s="1203" t="s">
        <v>277</v>
      </c>
      <c r="BR28" s="1203"/>
      <c r="BS28" s="1203"/>
      <c r="BT28" s="1203"/>
      <c r="BU28" s="1203"/>
      <c r="BV28" s="1203"/>
      <c r="BW28" s="1203"/>
      <c r="BX28" s="1203"/>
      <c r="BY28" s="1203"/>
      <c r="BZ28" s="1203"/>
    </row>
    <row r="29" spans="1:78" ht="13" customHeight="1">
      <c r="A29" s="1196" t="s">
        <v>110</v>
      </c>
      <c r="B29" s="905"/>
      <c r="C29" s="905"/>
      <c r="D29" s="905"/>
      <c r="E29" s="906" t="s">
        <v>114</v>
      </c>
      <c r="F29" s="905"/>
      <c r="G29" s="905"/>
      <c r="H29" s="1196" t="s">
        <v>282</v>
      </c>
      <c r="I29" s="471"/>
      <c r="BQ29" s="471" t="s">
        <v>110</v>
      </c>
      <c r="BR29" s="487"/>
      <c r="BS29" s="487"/>
      <c r="BT29" s="487"/>
      <c r="BU29" s="488" t="s">
        <v>114</v>
      </c>
      <c r="BV29" s="487"/>
      <c r="BW29" s="487"/>
      <c r="BX29" s="489"/>
      <c r="BY29" s="471" t="s">
        <v>115</v>
      </c>
      <c r="BZ29" s="471"/>
    </row>
    <row r="30" spans="1:78" ht="13" customHeight="1">
      <c r="A30" s="1197"/>
      <c r="B30" s="907" t="s">
        <v>283</v>
      </c>
      <c r="C30" s="907" t="s">
        <v>284</v>
      </c>
      <c r="D30" s="907" t="s">
        <v>285</v>
      </c>
      <c r="E30" s="907" t="s">
        <v>286</v>
      </c>
      <c r="F30" s="907" t="s">
        <v>287</v>
      </c>
      <c r="G30" s="907" t="s">
        <v>8</v>
      </c>
      <c r="H30" s="1197"/>
      <c r="I30" s="447" t="s">
        <v>16</v>
      </c>
      <c r="BQ30" s="487"/>
      <c r="BR30" s="448" t="s">
        <v>19</v>
      </c>
      <c r="BS30" s="448" t="s">
        <v>117</v>
      </c>
      <c r="BT30" s="447" t="s">
        <v>14</v>
      </c>
      <c r="BU30" s="448" t="s">
        <v>6</v>
      </c>
      <c r="BV30" s="447" t="s">
        <v>15</v>
      </c>
      <c r="BW30" s="448" t="s">
        <v>8</v>
      </c>
      <c r="BX30" s="448"/>
      <c r="BY30" s="447" t="s">
        <v>116</v>
      </c>
      <c r="BZ30" s="447" t="s">
        <v>16</v>
      </c>
    </row>
    <row r="31" spans="1:78" ht="15" customHeight="1">
      <c r="A31" s="900" t="s">
        <v>54</v>
      </c>
      <c r="B31" s="908">
        <f t="shared" ref="B31:G31" si="2">SUM(B32:B43)</f>
        <v>850798.1918978967</v>
      </c>
      <c r="C31" s="908">
        <f t="shared" si="2"/>
        <v>780573.43161322235</v>
      </c>
      <c r="D31" s="909">
        <f t="shared" si="2"/>
        <v>732.58990000000006</v>
      </c>
      <c r="E31" s="908">
        <f t="shared" si="2"/>
        <v>101796.24867</v>
      </c>
      <c r="F31" s="908">
        <f t="shared" si="2"/>
        <v>78781.716937999998</v>
      </c>
      <c r="G31" s="909">
        <f t="shared" si="2"/>
        <v>165.74288999999999</v>
      </c>
      <c r="H31" s="908">
        <f>SUM(H32:H43)</f>
        <v>184069.00000000003</v>
      </c>
      <c r="I31" s="492">
        <f>SUM(I32:I43)</f>
        <v>152241.59999999998</v>
      </c>
      <c r="BQ31" s="490" t="s">
        <v>54</v>
      </c>
      <c r="BR31" s="492">
        <f t="shared" ref="BR31:BW31" si="3">SUM(BR32:BR43)</f>
        <v>578248</v>
      </c>
      <c r="BS31" s="492">
        <f t="shared" si="3"/>
        <v>380402</v>
      </c>
      <c r="BT31" s="492">
        <f t="shared" si="3"/>
        <v>32068</v>
      </c>
      <c r="BU31" s="492">
        <f t="shared" si="3"/>
        <v>94959.5</v>
      </c>
      <c r="BV31" s="492">
        <f t="shared" si="3"/>
        <v>139885</v>
      </c>
      <c r="BW31" s="492">
        <f t="shared" si="3"/>
        <v>6467</v>
      </c>
      <c r="BX31" s="492"/>
      <c r="BY31" s="492">
        <f>SUM(BY32:BY43)</f>
        <v>374700</v>
      </c>
      <c r="BZ31" s="492">
        <f>SUM(BZ32:BZ43)</f>
        <v>152241.59999999998</v>
      </c>
    </row>
    <row r="32" spans="1:78" ht="13" customHeight="1">
      <c r="A32" s="482" t="s">
        <v>55</v>
      </c>
      <c r="B32" s="680">
        <v>69813.55856734133</v>
      </c>
      <c r="C32" s="680">
        <v>64143.739104875902</v>
      </c>
      <c r="D32" s="534">
        <v>78.25</v>
      </c>
      <c r="E32" s="680">
        <v>7011.3019999999997</v>
      </c>
      <c r="F32" s="680">
        <v>7142.326924</v>
      </c>
      <c r="G32" s="534">
        <v>17.994</v>
      </c>
      <c r="H32" s="680">
        <v>19586.321154279005</v>
      </c>
      <c r="I32" s="463">
        <v>11459</v>
      </c>
      <c r="N32" s="463"/>
      <c r="BQ32" s="482" t="s">
        <v>78</v>
      </c>
      <c r="BR32" s="463">
        <v>45102</v>
      </c>
      <c r="BS32" s="463">
        <v>30844</v>
      </c>
      <c r="BT32" s="463">
        <v>2229</v>
      </c>
      <c r="BU32" s="463">
        <v>7225</v>
      </c>
      <c r="BV32" s="463">
        <v>10586</v>
      </c>
      <c r="BW32" s="463">
        <v>524</v>
      </c>
      <c r="BX32" s="463"/>
      <c r="BY32" s="463">
        <v>41900</v>
      </c>
      <c r="BZ32" s="463">
        <v>11459</v>
      </c>
    </row>
    <row r="33" spans="1:78" ht="13" customHeight="1">
      <c r="A33" s="482" t="s">
        <v>56</v>
      </c>
      <c r="B33" s="680">
        <v>67827.527905069175</v>
      </c>
      <c r="C33" s="680">
        <v>62540.216074584205</v>
      </c>
      <c r="D33" s="534">
        <v>70.316500000000005</v>
      </c>
      <c r="E33" s="680">
        <v>7130.0585000000001</v>
      </c>
      <c r="F33" s="680">
        <v>6623.1517240000003</v>
      </c>
      <c r="G33" s="534">
        <v>5.6369999999999996</v>
      </c>
      <c r="H33" s="681">
        <v>16696.794270191189</v>
      </c>
      <c r="I33" s="463">
        <v>15954</v>
      </c>
      <c r="N33" s="463"/>
      <c r="BQ33" s="482" t="s">
        <v>79</v>
      </c>
      <c r="BR33" s="463">
        <v>46879</v>
      </c>
      <c r="BS33" s="463">
        <v>29083</v>
      </c>
      <c r="BT33" s="463">
        <v>2347</v>
      </c>
      <c r="BU33" s="463">
        <v>7309</v>
      </c>
      <c r="BV33" s="463">
        <v>11169</v>
      </c>
      <c r="BW33" s="463">
        <v>568</v>
      </c>
      <c r="BX33" s="463"/>
      <c r="BY33" s="463">
        <v>35300</v>
      </c>
      <c r="BZ33" s="463">
        <v>15954</v>
      </c>
    </row>
    <row r="34" spans="1:78" ht="13" customHeight="1">
      <c r="A34" s="482" t="s">
        <v>57</v>
      </c>
      <c r="B34" s="680">
        <v>71798.635956417027</v>
      </c>
      <c r="C34" s="680">
        <v>65260.446407763004</v>
      </c>
      <c r="D34" s="534">
        <v>57.975000000000001</v>
      </c>
      <c r="E34" s="680">
        <v>6845.4777999999997</v>
      </c>
      <c r="F34" s="680">
        <v>6437.7073240000009</v>
      </c>
      <c r="G34" s="534">
        <v>4.9805000000000001</v>
      </c>
      <c r="H34" s="681">
        <v>17490.064554547091</v>
      </c>
      <c r="I34" s="463">
        <v>12217</v>
      </c>
      <c r="N34" s="463"/>
      <c r="BQ34" s="482" t="s">
        <v>80</v>
      </c>
      <c r="BR34" s="463">
        <v>48278</v>
      </c>
      <c r="BS34" s="463">
        <v>28603</v>
      </c>
      <c r="BT34" s="463">
        <v>2513</v>
      </c>
      <c r="BU34" s="463">
        <v>7501</v>
      </c>
      <c r="BV34" s="463">
        <v>11410</v>
      </c>
      <c r="BW34" s="463">
        <v>572</v>
      </c>
      <c r="BX34" s="463"/>
      <c r="BY34" s="463">
        <v>32500</v>
      </c>
      <c r="BZ34" s="463">
        <v>12217</v>
      </c>
    </row>
    <row r="35" spans="1:78" ht="13" customHeight="1">
      <c r="A35" s="482" t="s">
        <v>58</v>
      </c>
      <c r="B35" s="680">
        <v>68720.049333116447</v>
      </c>
      <c r="C35" s="680">
        <v>63012.470799999996</v>
      </c>
      <c r="D35" s="534">
        <v>45.645099999999992</v>
      </c>
      <c r="E35" s="680">
        <v>6543.8759</v>
      </c>
      <c r="F35" s="680">
        <v>5639.1744239999998</v>
      </c>
      <c r="G35" s="534">
        <v>2.7734999999999999</v>
      </c>
      <c r="H35" s="681">
        <v>14294.932525720553</v>
      </c>
      <c r="I35" s="463">
        <v>12738</v>
      </c>
      <c r="N35" s="463"/>
      <c r="BQ35" s="482" t="s">
        <v>81</v>
      </c>
      <c r="BR35" s="463">
        <v>47609</v>
      </c>
      <c r="BS35" s="463">
        <v>27196</v>
      </c>
      <c r="BT35" s="463">
        <v>2914</v>
      </c>
      <c r="BU35" s="463">
        <v>7592</v>
      </c>
      <c r="BV35" s="463">
        <v>11593</v>
      </c>
      <c r="BW35" s="463">
        <v>576</v>
      </c>
      <c r="BX35" s="463"/>
      <c r="BY35" s="463">
        <v>30600</v>
      </c>
      <c r="BZ35" s="463">
        <v>12738</v>
      </c>
    </row>
    <row r="36" spans="1:78" ht="13" customHeight="1">
      <c r="A36" s="482" t="s">
        <v>59</v>
      </c>
      <c r="B36" s="680">
        <v>68307.309180882905</v>
      </c>
      <c r="C36" s="680">
        <v>63311.7883</v>
      </c>
      <c r="D36" s="534">
        <v>50.667000000000002</v>
      </c>
      <c r="E36" s="680">
        <v>7746.9355999999998</v>
      </c>
      <c r="F36" s="680">
        <v>5984.6319240000003</v>
      </c>
      <c r="G36" s="534">
        <v>7.8365</v>
      </c>
      <c r="H36" s="681">
        <v>14296.745966369732</v>
      </c>
      <c r="I36" s="463">
        <v>12579</v>
      </c>
      <c r="N36" s="463"/>
      <c r="BQ36" s="482" t="s">
        <v>82</v>
      </c>
      <c r="BR36" s="463">
        <v>46240</v>
      </c>
      <c r="BS36" s="463">
        <v>31239</v>
      </c>
      <c r="BT36" s="463">
        <v>3018</v>
      </c>
      <c r="BU36" s="463">
        <v>7816</v>
      </c>
      <c r="BV36" s="463">
        <v>12063</v>
      </c>
      <c r="BW36" s="463">
        <v>565</v>
      </c>
      <c r="BX36" s="463"/>
      <c r="BY36" s="463">
        <v>29100</v>
      </c>
      <c r="BZ36" s="463">
        <v>12579</v>
      </c>
    </row>
    <row r="37" spans="1:78" ht="13" customHeight="1">
      <c r="A37" s="482" t="s">
        <v>60</v>
      </c>
      <c r="B37" s="680">
        <v>65251.121535173661</v>
      </c>
      <c r="C37" s="680">
        <v>60697.079770000004</v>
      </c>
      <c r="D37" s="534">
        <v>64.743800000000007</v>
      </c>
      <c r="E37" s="680">
        <v>9431.2649899999997</v>
      </c>
      <c r="F37" s="680">
        <v>6045.1054240000003</v>
      </c>
      <c r="G37" s="534">
        <v>9.9145000000000003</v>
      </c>
      <c r="H37" s="681">
        <v>12891.282231773215</v>
      </c>
      <c r="I37" s="463">
        <v>12545</v>
      </c>
      <c r="N37" s="463"/>
      <c r="BQ37" s="482" t="s">
        <v>83</v>
      </c>
      <c r="BR37" s="463">
        <v>47405</v>
      </c>
      <c r="BS37" s="463">
        <v>29856</v>
      </c>
      <c r="BT37" s="463">
        <v>3328</v>
      </c>
      <c r="BU37" s="463">
        <v>8014</v>
      </c>
      <c r="BV37" s="463">
        <v>12094</v>
      </c>
      <c r="BW37" s="463">
        <v>548</v>
      </c>
      <c r="BX37" s="463"/>
      <c r="BY37" s="463">
        <v>25900</v>
      </c>
      <c r="BZ37" s="463">
        <v>12545</v>
      </c>
    </row>
    <row r="38" spans="1:78" ht="13" customHeight="1">
      <c r="A38" s="482" t="s">
        <v>61</v>
      </c>
      <c r="B38" s="680">
        <v>71975.693831797777</v>
      </c>
      <c r="C38" s="680">
        <v>67169.293449999997</v>
      </c>
      <c r="D38" s="534">
        <v>70.049499999999995</v>
      </c>
      <c r="E38" s="680">
        <v>10310.945800000001</v>
      </c>
      <c r="F38" s="680">
        <v>7366.139424</v>
      </c>
      <c r="G38" s="534">
        <v>17.787790000000001</v>
      </c>
      <c r="H38" s="681">
        <v>16647.713293937333</v>
      </c>
      <c r="I38" s="463">
        <v>12467</v>
      </c>
      <c r="N38" s="463"/>
      <c r="BQ38" s="482" t="s">
        <v>84</v>
      </c>
      <c r="BR38" s="463">
        <v>48535</v>
      </c>
      <c r="BS38" s="463">
        <v>31568</v>
      </c>
      <c r="BT38" s="463">
        <v>3287</v>
      </c>
      <c r="BU38" s="463">
        <v>8529</v>
      </c>
      <c r="BV38" s="463">
        <v>12033</v>
      </c>
      <c r="BW38" s="463">
        <v>517.5</v>
      </c>
      <c r="BX38" s="463"/>
      <c r="BY38" s="463">
        <v>30900</v>
      </c>
      <c r="BZ38" s="463">
        <v>12467</v>
      </c>
    </row>
    <row r="39" spans="1:78" ht="13" customHeight="1">
      <c r="A39" s="482" t="s">
        <v>62</v>
      </c>
      <c r="B39" s="680">
        <v>71055.899209214782</v>
      </c>
      <c r="C39" s="680">
        <v>65436.283900000002</v>
      </c>
      <c r="D39" s="534">
        <v>66.978499999999997</v>
      </c>
      <c r="E39" s="680">
        <v>9136.6157000000003</v>
      </c>
      <c r="F39" s="680">
        <v>6716.6766240000006</v>
      </c>
      <c r="G39" s="534">
        <v>20.242599999999999</v>
      </c>
      <c r="H39" s="681">
        <v>13494.345089135975</v>
      </c>
      <c r="I39" s="463">
        <v>12871</v>
      </c>
      <c r="N39" s="463"/>
      <c r="BQ39" s="482" t="s">
        <v>85</v>
      </c>
      <c r="BR39" s="463">
        <v>49440</v>
      </c>
      <c r="BS39" s="463">
        <v>32897</v>
      </c>
      <c r="BT39" s="463">
        <v>2908</v>
      </c>
      <c r="BU39" s="463">
        <v>8113</v>
      </c>
      <c r="BV39" s="463">
        <v>12051</v>
      </c>
      <c r="BW39" s="463">
        <v>513.5</v>
      </c>
      <c r="BX39" s="463"/>
      <c r="BY39" s="463">
        <v>25900</v>
      </c>
      <c r="BZ39" s="463">
        <v>12871</v>
      </c>
    </row>
    <row r="40" spans="1:78" ht="13" customHeight="1">
      <c r="A40" s="482" t="s">
        <v>63</v>
      </c>
      <c r="B40" s="680">
        <v>72737.009694218694</v>
      </c>
      <c r="C40" s="680">
        <v>66639.037125999195</v>
      </c>
      <c r="D40" s="534">
        <v>63.267000000000003</v>
      </c>
      <c r="E40" s="680">
        <v>9389.0302000000011</v>
      </c>
      <c r="F40" s="680">
        <v>6728.9079240000001</v>
      </c>
      <c r="G40" s="534">
        <v>21.631</v>
      </c>
      <c r="H40" s="681">
        <v>11545.601134835191</v>
      </c>
      <c r="I40" s="463">
        <v>12209.4</v>
      </c>
      <c r="N40" s="463"/>
      <c r="BQ40" s="482" t="s">
        <v>86</v>
      </c>
      <c r="BR40" s="463">
        <v>47468</v>
      </c>
      <c r="BS40" s="463">
        <v>34714</v>
      </c>
      <c r="BT40" s="463">
        <v>2681</v>
      </c>
      <c r="BU40" s="463">
        <v>7897</v>
      </c>
      <c r="BV40" s="463">
        <v>11479</v>
      </c>
      <c r="BW40" s="463">
        <v>500.5</v>
      </c>
      <c r="BX40" s="463"/>
      <c r="BY40" s="463">
        <v>25000</v>
      </c>
      <c r="BZ40" s="463">
        <v>12209.4</v>
      </c>
    </row>
    <row r="41" spans="1:78" ht="13" customHeight="1">
      <c r="A41" s="482" t="s">
        <v>64</v>
      </c>
      <c r="B41" s="680">
        <v>73132.590720432941</v>
      </c>
      <c r="C41" s="680">
        <v>66118.963080000001</v>
      </c>
      <c r="D41" s="534">
        <v>61.3645</v>
      </c>
      <c r="E41" s="680">
        <v>9652.9445999999989</v>
      </c>
      <c r="F41" s="680">
        <v>6714.8662240000003</v>
      </c>
      <c r="G41" s="534">
        <v>19.202999999999999</v>
      </c>
      <c r="H41" s="681">
        <v>14569.347485640736</v>
      </c>
      <c r="I41" s="463">
        <v>12396.4</v>
      </c>
      <c r="N41" s="463"/>
      <c r="BQ41" s="482" t="s">
        <v>87</v>
      </c>
      <c r="BR41" s="463">
        <v>48550</v>
      </c>
      <c r="BS41" s="463">
        <v>34277</v>
      </c>
      <c r="BT41" s="463">
        <v>2349</v>
      </c>
      <c r="BU41" s="463">
        <v>7983</v>
      </c>
      <c r="BV41" s="463">
        <v>11607</v>
      </c>
      <c r="BW41" s="463">
        <v>498.5</v>
      </c>
      <c r="BX41" s="463"/>
      <c r="BY41" s="463">
        <v>27200</v>
      </c>
      <c r="BZ41" s="463">
        <v>12396.4</v>
      </c>
    </row>
    <row r="42" spans="1:78" ht="13" customHeight="1">
      <c r="A42" s="482" t="s">
        <v>65</v>
      </c>
      <c r="B42" s="680">
        <v>73754.168139999994</v>
      </c>
      <c r="C42" s="680">
        <v>67014.604009999995</v>
      </c>
      <c r="D42" s="534">
        <v>58.65</v>
      </c>
      <c r="E42" s="680">
        <v>8204.9537</v>
      </c>
      <c r="F42" s="680">
        <v>6647.8430740000003</v>
      </c>
      <c r="G42" s="534">
        <v>23.439499999999999</v>
      </c>
      <c r="H42" s="681">
        <v>15908.138999632669</v>
      </c>
      <c r="I42" s="463">
        <v>12726.4</v>
      </c>
      <c r="N42" s="463"/>
      <c r="BQ42" s="482" t="s">
        <v>88</v>
      </c>
      <c r="BR42" s="463">
        <v>47516.5</v>
      </c>
      <c r="BS42" s="463">
        <v>32600</v>
      </c>
      <c r="BT42" s="463">
        <v>2222.5</v>
      </c>
      <c r="BU42" s="463">
        <v>8324.5</v>
      </c>
      <c r="BV42" s="463">
        <v>11978</v>
      </c>
      <c r="BW42" s="463">
        <v>529.5</v>
      </c>
      <c r="BX42" s="463"/>
      <c r="BY42" s="463">
        <v>31100</v>
      </c>
      <c r="BZ42" s="463">
        <v>12726.4</v>
      </c>
    </row>
    <row r="43" spans="1:78" ht="13" customHeight="1" thickBot="1">
      <c r="A43" s="494" t="s">
        <v>66</v>
      </c>
      <c r="B43" s="682">
        <v>76424.627824231997</v>
      </c>
      <c r="C43" s="682">
        <v>69229.509590000001</v>
      </c>
      <c r="D43" s="535">
        <v>44.683</v>
      </c>
      <c r="E43" s="682">
        <v>10392.843879999999</v>
      </c>
      <c r="F43" s="682">
        <v>6735.1859240000003</v>
      </c>
      <c r="G43" s="535">
        <v>14.303000000000001</v>
      </c>
      <c r="H43" s="682">
        <v>16647.713293937333</v>
      </c>
      <c r="I43" s="495">
        <v>12079.4</v>
      </c>
      <c r="N43" s="463"/>
      <c r="BQ43" s="494" t="s">
        <v>89</v>
      </c>
      <c r="BR43" s="495">
        <v>55225.5</v>
      </c>
      <c r="BS43" s="495">
        <v>37525</v>
      </c>
      <c r="BT43" s="495">
        <v>2271.5</v>
      </c>
      <c r="BU43" s="495">
        <v>8656</v>
      </c>
      <c r="BV43" s="495">
        <v>11822</v>
      </c>
      <c r="BW43" s="495">
        <v>554.5</v>
      </c>
      <c r="BX43" s="495"/>
      <c r="BY43" s="495">
        <v>39300</v>
      </c>
      <c r="BZ43" s="495">
        <v>12079.4</v>
      </c>
    </row>
    <row r="44" spans="1:78" ht="9" customHeight="1">
      <c r="A44" s="1084" t="s">
        <v>373</v>
      </c>
      <c r="B44" s="1085"/>
      <c r="C44" s="1086" t="s">
        <v>375</v>
      </c>
      <c r="D44" s="1085"/>
      <c r="F44" s="529"/>
      <c r="G44" s="459"/>
      <c r="H44" s="529"/>
      <c r="I44" s="529"/>
      <c r="J44" s="460"/>
      <c r="BQ44" s="471"/>
      <c r="BR44" s="493"/>
      <c r="BS44" s="493"/>
      <c r="BT44" s="493"/>
      <c r="BU44" s="493"/>
      <c r="BV44" s="493"/>
      <c r="BW44" s="493"/>
      <c r="BX44" s="493"/>
      <c r="BY44" s="493"/>
      <c r="BZ44" s="493"/>
    </row>
    <row r="45" spans="1:78" ht="9" customHeight="1">
      <c r="A45" s="1073" t="s">
        <v>367</v>
      </c>
      <c r="B45" s="1067"/>
      <c r="C45" s="1087"/>
      <c r="D45" s="1087"/>
      <c r="E45" s="1087"/>
      <c r="F45" s="460"/>
      <c r="G45" s="460"/>
      <c r="H45" s="530"/>
      <c r="I45" s="460"/>
      <c r="J45" s="460"/>
      <c r="BQ45" s="462"/>
      <c r="BY45" s="497"/>
    </row>
    <row r="46" spans="1:78" ht="9" customHeight="1">
      <c r="A46" s="1001" t="s">
        <v>366</v>
      </c>
      <c r="B46" s="1067"/>
      <c r="C46" s="1087"/>
      <c r="D46" s="1087"/>
      <c r="E46" s="1087"/>
      <c r="F46" s="460"/>
      <c r="G46" s="460"/>
      <c r="H46" s="530"/>
      <c r="I46" s="460"/>
      <c r="J46" s="460"/>
      <c r="BY46" s="497"/>
    </row>
    <row r="47" spans="1:78" ht="15" customHeight="1">
      <c r="A47" s="513"/>
      <c r="H47" s="497"/>
      <c r="BY47" s="497"/>
    </row>
    <row r="48" spans="1:78" ht="15" customHeight="1">
      <c r="A48" s="437"/>
    </row>
  </sheetData>
  <mergeCells count="10">
    <mergeCell ref="A29:A30"/>
    <mergeCell ref="H29:H30"/>
    <mergeCell ref="A28:I28"/>
    <mergeCell ref="BQ28:BZ28"/>
    <mergeCell ref="BQ3:BZ3"/>
    <mergeCell ref="A5:I5"/>
    <mergeCell ref="BQ5:BZ5"/>
    <mergeCell ref="BQ26:BZ26"/>
    <mergeCell ref="A6:A7"/>
    <mergeCell ref="H6:H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9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syncVertical="1" syncRef="A7" transitionEvaluation="1" codeName="Hoja98">
    <tabColor theme="9" tint="0.59999389629810485"/>
  </sheetPr>
  <dimension ref="A3:Q57"/>
  <sheetViews>
    <sheetView showGridLines="0" tabSelected="1" topLeftCell="A7" zoomScaleNormal="100" workbookViewId="0">
      <selection activeCell="C6" sqref="C6:E44"/>
    </sheetView>
  </sheetViews>
  <sheetFormatPr baseColWidth="10" defaultColWidth="8.3984375" defaultRowHeight="15" customHeight="1"/>
  <cols>
    <col min="1" max="1" width="6.3984375" style="498" customWidth="1"/>
    <col min="2" max="2" width="8" style="498" customWidth="1"/>
    <col min="3" max="3" width="9" style="498" customWidth="1"/>
    <col min="4" max="4" width="0.796875" style="498" customWidth="1"/>
    <col min="5" max="5" width="9" style="498" customWidth="1"/>
    <col min="6" max="6" width="8.19921875" style="498" bestFit="1" customWidth="1"/>
    <col min="7" max="7" width="7" style="498" bestFit="1" customWidth="1"/>
    <col min="8" max="8" width="8.19921875" style="498" bestFit="1" customWidth="1"/>
    <col min="9" max="9" width="1.19921875" style="498" customWidth="1"/>
    <col min="10" max="10" width="8" style="498" customWidth="1"/>
    <col min="11" max="12" width="7" style="498" bestFit="1" customWidth="1"/>
    <col min="13" max="13" width="6.19921875" style="498" bestFit="1" customWidth="1"/>
    <col min="14" max="14" width="6.3984375" style="498" bestFit="1" customWidth="1"/>
    <col min="15" max="15" width="6" style="498" customWidth="1"/>
    <col min="16" max="17" width="8" style="498" customWidth="1"/>
    <col min="18" max="261" width="8.3984375" style="498"/>
    <col min="262" max="262" width="8.19921875" style="498" customWidth="1"/>
    <col min="263" max="263" width="9.19921875" style="498" customWidth="1"/>
    <col min="264" max="264" width="8.3984375" style="498"/>
    <col min="265" max="265" width="2" style="498" customWidth="1"/>
    <col min="266" max="266" width="6.796875" style="498" customWidth="1"/>
    <col min="267" max="267" width="9.3984375" style="498" customWidth="1"/>
    <col min="268" max="268" width="8.19921875" style="498" customWidth="1"/>
    <col min="269" max="269" width="8" style="498" customWidth="1"/>
    <col min="270" max="270" width="9" style="498" customWidth="1"/>
    <col min="271" max="271" width="8.796875" style="498" customWidth="1"/>
    <col min="272" max="517" width="8.3984375" style="498"/>
    <col min="518" max="518" width="8.19921875" style="498" customWidth="1"/>
    <col min="519" max="519" width="9.19921875" style="498" customWidth="1"/>
    <col min="520" max="520" width="8.3984375" style="498"/>
    <col min="521" max="521" width="2" style="498" customWidth="1"/>
    <col min="522" max="522" width="6.796875" style="498" customWidth="1"/>
    <col min="523" max="523" width="9.3984375" style="498" customWidth="1"/>
    <col min="524" max="524" width="8.19921875" style="498" customWidth="1"/>
    <col min="525" max="525" width="8" style="498" customWidth="1"/>
    <col min="526" max="526" width="9" style="498" customWidth="1"/>
    <col min="527" max="527" width="8.796875" style="498" customWidth="1"/>
    <col min="528" max="773" width="8.3984375" style="498"/>
    <col min="774" max="774" width="8.19921875" style="498" customWidth="1"/>
    <col min="775" max="775" width="9.19921875" style="498" customWidth="1"/>
    <col min="776" max="776" width="8.3984375" style="498"/>
    <col min="777" max="777" width="2" style="498" customWidth="1"/>
    <col min="778" max="778" width="6.796875" style="498" customWidth="1"/>
    <col min="779" max="779" width="9.3984375" style="498" customWidth="1"/>
    <col min="780" max="780" width="8.19921875" style="498" customWidth="1"/>
    <col min="781" max="781" width="8" style="498" customWidth="1"/>
    <col min="782" max="782" width="9" style="498" customWidth="1"/>
    <col min="783" max="783" width="8.796875" style="498" customWidth="1"/>
    <col min="784" max="1029" width="8.3984375" style="498"/>
    <col min="1030" max="1030" width="8.19921875" style="498" customWidth="1"/>
    <col min="1031" max="1031" width="9.19921875" style="498" customWidth="1"/>
    <col min="1032" max="1032" width="8.3984375" style="498"/>
    <col min="1033" max="1033" width="2" style="498" customWidth="1"/>
    <col min="1034" max="1034" width="6.796875" style="498" customWidth="1"/>
    <col min="1035" max="1035" width="9.3984375" style="498" customWidth="1"/>
    <col min="1036" max="1036" width="8.19921875" style="498" customWidth="1"/>
    <col min="1037" max="1037" width="8" style="498" customWidth="1"/>
    <col min="1038" max="1038" width="9" style="498" customWidth="1"/>
    <col min="1039" max="1039" width="8.796875" style="498" customWidth="1"/>
    <col min="1040" max="1285" width="8.3984375" style="498"/>
    <col min="1286" max="1286" width="8.19921875" style="498" customWidth="1"/>
    <col min="1287" max="1287" width="9.19921875" style="498" customWidth="1"/>
    <col min="1288" max="1288" width="8.3984375" style="498"/>
    <col min="1289" max="1289" width="2" style="498" customWidth="1"/>
    <col min="1290" max="1290" width="6.796875" style="498" customWidth="1"/>
    <col min="1291" max="1291" width="9.3984375" style="498" customWidth="1"/>
    <col min="1292" max="1292" width="8.19921875" style="498" customWidth="1"/>
    <col min="1293" max="1293" width="8" style="498" customWidth="1"/>
    <col min="1294" max="1294" width="9" style="498" customWidth="1"/>
    <col min="1295" max="1295" width="8.796875" style="498" customWidth="1"/>
    <col min="1296" max="1541" width="8.3984375" style="498"/>
    <col min="1542" max="1542" width="8.19921875" style="498" customWidth="1"/>
    <col min="1543" max="1543" width="9.19921875" style="498" customWidth="1"/>
    <col min="1544" max="1544" width="8.3984375" style="498"/>
    <col min="1545" max="1545" width="2" style="498" customWidth="1"/>
    <col min="1546" max="1546" width="6.796875" style="498" customWidth="1"/>
    <col min="1547" max="1547" width="9.3984375" style="498" customWidth="1"/>
    <col min="1548" max="1548" width="8.19921875" style="498" customWidth="1"/>
    <col min="1549" max="1549" width="8" style="498" customWidth="1"/>
    <col min="1550" max="1550" width="9" style="498" customWidth="1"/>
    <col min="1551" max="1551" width="8.796875" style="498" customWidth="1"/>
    <col min="1552" max="1797" width="8.3984375" style="498"/>
    <col min="1798" max="1798" width="8.19921875" style="498" customWidth="1"/>
    <col min="1799" max="1799" width="9.19921875" style="498" customWidth="1"/>
    <col min="1800" max="1800" width="8.3984375" style="498"/>
    <col min="1801" max="1801" width="2" style="498" customWidth="1"/>
    <col min="1802" max="1802" width="6.796875" style="498" customWidth="1"/>
    <col min="1803" max="1803" width="9.3984375" style="498" customWidth="1"/>
    <col min="1804" max="1804" width="8.19921875" style="498" customWidth="1"/>
    <col min="1805" max="1805" width="8" style="498" customWidth="1"/>
    <col min="1806" max="1806" width="9" style="498" customWidth="1"/>
    <col min="1807" max="1807" width="8.796875" style="498" customWidth="1"/>
    <col min="1808" max="2053" width="8.3984375" style="498"/>
    <col min="2054" max="2054" width="8.19921875" style="498" customWidth="1"/>
    <col min="2055" max="2055" width="9.19921875" style="498" customWidth="1"/>
    <col min="2056" max="2056" width="8.3984375" style="498"/>
    <col min="2057" max="2057" width="2" style="498" customWidth="1"/>
    <col min="2058" max="2058" width="6.796875" style="498" customWidth="1"/>
    <col min="2059" max="2059" width="9.3984375" style="498" customWidth="1"/>
    <col min="2060" max="2060" width="8.19921875" style="498" customWidth="1"/>
    <col min="2061" max="2061" width="8" style="498" customWidth="1"/>
    <col min="2062" max="2062" width="9" style="498" customWidth="1"/>
    <col min="2063" max="2063" width="8.796875" style="498" customWidth="1"/>
    <col min="2064" max="2309" width="8.3984375" style="498"/>
    <col min="2310" max="2310" width="8.19921875" style="498" customWidth="1"/>
    <col min="2311" max="2311" width="9.19921875" style="498" customWidth="1"/>
    <col min="2312" max="2312" width="8.3984375" style="498"/>
    <col min="2313" max="2313" width="2" style="498" customWidth="1"/>
    <col min="2314" max="2314" width="6.796875" style="498" customWidth="1"/>
    <col min="2315" max="2315" width="9.3984375" style="498" customWidth="1"/>
    <col min="2316" max="2316" width="8.19921875" style="498" customWidth="1"/>
    <col min="2317" max="2317" width="8" style="498" customWidth="1"/>
    <col min="2318" max="2318" width="9" style="498" customWidth="1"/>
    <col min="2319" max="2319" width="8.796875" style="498" customWidth="1"/>
    <col min="2320" max="2565" width="8.3984375" style="498"/>
    <col min="2566" max="2566" width="8.19921875" style="498" customWidth="1"/>
    <col min="2567" max="2567" width="9.19921875" style="498" customWidth="1"/>
    <col min="2568" max="2568" width="8.3984375" style="498"/>
    <col min="2569" max="2569" width="2" style="498" customWidth="1"/>
    <col min="2570" max="2570" width="6.796875" style="498" customWidth="1"/>
    <col min="2571" max="2571" width="9.3984375" style="498" customWidth="1"/>
    <col min="2572" max="2572" width="8.19921875" style="498" customWidth="1"/>
    <col min="2573" max="2573" width="8" style="498" customWidth="1"/>
    <col min="2574" max="2574" width="9" style="498" customWidth="1"/>
    <col min="2575" max="2575" width="8.796875" style="498" customWidth="1"/>
    <col min="2576" max="2821" width="8.3984375" style="498"/>
    <col min="2822" max="2822" width="8.19921875" style="498" customWidth="1"/>
    <col min="2823" max="2823" width="9.19921875" style="498" customWidth="1"/>
    <col min="2824" max="2824" width="8.3984375" style="498"/>
    <col min="2825" max="2825" width="2" style="498" customWidth="1"/>
    <col min="2826" max="2826" width="6.796875" style="498" customWidth="1"/>
    <col min="2827" max="2827" width="9.3984375" style="498" customWidth="1"/>
    <col min="2828" max="2828" width="8.19921875" style="498" customWidth="1"/>
    <col min="2829" max="2829" width="8" style="498" customWidth="1"/>
    <col min="2830" max="2830" width="9" style="498" customWidth="1"/>
    <col min="2831" max="2831" width="8.796875" style="498" customWidth="1"/>
    <col min="2832" max="3077" width="8.3984375" style="498"/>
    <col min="3078" max="3078" width="8.19921875" style="498" customWidth="1"/>
    <col min="3079" max="3079" width="9.19921875" style="498" customWidth="1"/>
    <col min="3080" max="3080" width="8.3984375" style="498"/>
    <col min="3081" max="3081" width="2" style="498" customWidth="1"/>
    <col min="3082" max="3082" width="6.796875" style="498" customWidth="1"/>
    <col min="3083" max="3083" width="9.3984375" style="498" customWidth="1"/>
    <col min="3084" max="3084" width="8.19921875" style="498" customWidth="1"/>
    <col min="3085" max="3085" width="8" style="498" customWidth="1"/>
    <col min="3086" max="3086" width="9" style="498" customWidth="1"/>
    <col min="3087" max="3087" width="8.796875" style="498" customWidth="1"/>
    <col min="3088" max="3333" width="8.3984375" style="498"/>
    <col min="3334" max="3334" width="8.19921875" style="498" customWidth="1"/>
    <col min="3335" max="3335" width="9.19921875" style="498" customWidth="1"/>
    <col min="3336" max="3336" width="8.3984375" style="498"/>
    <col min="3337" max="3337" width="2" style="498" customWidth="1"/>
    <col min="3338" max="3338" width="6.796875" style="498" customWidth="1"/>
    <col min="3339" max="3339" width="9.3984375" style="498" customWidth="1"/>
    <col min="3340" max="3340" width="8.19921875" style="498" customWidth="1"/>
    <col min="3341" max="3341" width="8" style="498" customWidth="1"/>
    <col min="3342" max="3342" width="9" style="498" customWidth="1"/>
    <col min="3343" max="3343" width="8.796875" style="498" customWidth="1"/>
    <col min="3344" max="3589" width="8.3984375" style="498"/>
    <col min="3590" max="3590" width="8.19921875" style="498" customWidth="1"/>
    <col min="3591" max="3591" width="9.19921875" style="498" customWidth="1"/>
    <col min="3592" max="3592" width="8.3984375" style="498"/>
    <col min="3593" max="3593" width="2" style="498" customWidth="1"/>
    <col min="3594" max="3594" width="6.796875" style="498" customWidth="1"/>
    <col min="3595" max="3595" width="9.3984375" style="498" customWidth="1"/>
    <col min="3596" max="3596" width="8.19921875" style="498" customWidth="1"/>
    <col min="3597" max="3597" width="8" style="498" customWidth="1"/>
    <col min="3598" max="3598" width="9" style="498" customWidth="1"/>
    <col min="3599" max="3599" width="8.796875" style="498" customWidth="1"/>
    <col min="3600" max="3845" width="8.3984375" style="498"/>
    <col min="3846" max="3846" width="8.19921875" style="498" customWidth="1"/>
    <col min="3847" max="3847" width="9.19921875" style="498" customWidth="1"/>
    <col min="3848" max="3848" width="8.3984375" style="498"/>
    <col min="3849" max="3849" width="2" style="498" customWidth="1"/>
    <col min="3850" max="3850" width="6.796875" style="498" customWidth="1"/>
    <col min="3851" max="3851" width="9.3984375" style="498" customWidth="1"/>
    <col min="3852" max="3852" width="8.19921875" style="498" customWidth="1"/>
    <col min="3853" max="3853" width="8" style="498" customWidth="1"/>
    <col min="3854" max="3854" width="9" style="498" customWidth="1"/>
    <col min="3855" max="3855" width="8.796875" style="498" customWidth="1"/>
    <col min="3856" max="4101" width="8.3984375" style="498"/>
    <col min="4102" max="4102" width="8.19921875" style="498" customWidth="1"/>
    <col min="4103" max="4103" width="9.19921875" style="498" customWidth="1"/>
    <col min="4104" max="4104" width="8.3984375" style="498"/>
    <col min="4105" max="4105" width="2" style="498" customWidth="1"/>
    <col min="4106" max="4106" width="6.796875" style="498" customWidth="1"/>
    <col min="4107" max="4107" width="9.3984375" style="498" customWidth="1"/>
    <col min="4108" max="4108" width="8.19921875" style="498" customWidth="1"/>
    <col min="4109" max="4109" width="8" style="498" customWidth="1"/>
    <col min="4110" max="4110" width="9" style="498" customWidth="1"/>
    <col min="4111" max="4111" width="8.796875" style="498" customWidth="1"/>
    <col min="4112" max="4357" width="8.3984375" style="498"/>
    <col min="4358" max="4358" width="8.19921875" style="498" customWidth="1"/>
    <col min="4359" max="4359" width="9.19921875" style="498" customWidth="1"/>
    <col min="4360" max="4360" width="8.3984375" style="498"/>
    <col min="4361" max="4361" width="2" style="498" customWidth="1"/>
    <col min="4362" max="4362" width="6.796875" style="498" customWidth="1"/>
    <col min="4363" max="4363" width="9.3984375" style="498" customWidth="1"/>
    <col min="4364" max="4364" width="8.19921875" style="498" customWidth="1"/>
    <col min="4365" max="4365" width="8" style="498" customWidth="1"/>
    <col min="4366" max="4366" width="9" style="498" customWidth="1"/>
    <col min="4367" max="4367" width="8.796875" style="498" customWidth="1"/>
    <col min="4368" max="4613" width="8.3984375" style="498"/>
    <col min="4614" max="4614" width="8.19921875" style="498" customWidth="1"/>
    <col min="4615" max="4615" width="9.19921875" style="498" customWidth="1"/>
    <col min="4616" max="4616" width="8.3984375" style="498"/>
    <col min="4617" max="4617" width="2" style="498" customWidth="1"/>
    <col min="4618" max="4618" width="6.796875" style="498" customWidth="1"/>
    <col min="4619" max="4619" width="9.3984375" style="498" customWidth="1"/>
    <col min="4620" max="4620" width="8.19921875" style="498" customWidth="1"/>
    <col min="4621" max="4621" width="8" style="498" customWidth="1"/>
    <col min="4622" max="4622" width="9" style="498" customWidth="1"/>
    <col min="4623" max="4623" width="8.796875" style="498" customWidth="1"/>
    <col min="4624" max="4869" width="8.3984375" style="498"/>
    <col min="4870" max="4870" width="8.19921875" style="498" customWidth="1"/>
    <col min="4871" max="4871" width="9.19921875" style="498" customWidth="1"/>
    <col min="4872" max="4872" width="8.3984375" style="498"/>
    <col min="4873" max="4873" width="2" style="498" customWidth="1"/>
    <col min="4874" max="4874" width="6.796875" style="498" customWidth="1"/>
    <col min="4875" max="4875" width="9.3984375" style="498" customWidth="1"/>
    <col min="4876" max="4876" width="8.19921875" style="498" customWidth="1"/>
    <col min="4877" max="4877" width="8" style="498" customWidth="1"/>
    <col min="4878" max="4878" width="9" style="498" customWidth="1"/>
    <col min="4879" max="4879" width="8.796875" style="498" customWidth="1"/>
    <col min="4880" max="5125" width="8.3984375" style="498"/>
    <col min="5126" max="5126" width="8.19921875" style="498" customWidth="1"/>
    <col min="5127" max="5127" width="9.19921875" style="498" customWidth="1"/>
    <col min="5128" max="5128" width="8.3984375" style="498"/>
    <col min="5129" max="5129" width="2" style="498" customWidth="1"/>
    <col min="5130" max="5130" width="6.796875" style="498" customWidth="1"/>
    <col min="5131" max="5131" width="9.3984375" style="498" customWidth="1"/>
    <col min="5132" max="5132" width="8.19921875" style="498" customWidth="1"/>
    <col min="5133" max="5133" width="8" style="498" customWidth="1"/>
    <col min="5134" max="5134" width="9" style="498" customWidth="1"/>
    <col min="5135" max="5135" width="8.796875" style="498" customWidth="1"/>
    <col min="5136" max="5381" width="8.3984375" style="498"/>
    <col min="5382" max="5382" width="8.19921875" style="498" customWidth="1"/>
    <col min="5383" max="5383" width="9.19921875" style="498" customWidth="1"/>
    <col min="5384" max="5384" width="8.3984375" style="498"/>
    <col min="5385" max="5385" width="2" style="498" customWidth="1"/>
    <col min="5386" max="5386" width="6.796875" style="498" customWidth="1"/>
    <col min="5387" max="5387" width="9.3984375" style="498" customWidth="1"/>
    <col min="5388" max="5388" width="8.19921875" style="498" customWidth="1"/>
    <col min="5389" max="5389" width="8" style="498" customWidth="1"/>
    <col min="5390" max="5390" width="9" style="498" customWidth="1"/>
    <col min="5391" max="5391" width="8.796875" style="498" customWidth="1"/>
    <col min="5392" max="5637" width="8.3984375" style="498"/>
    <col min="5638" max="5638" width="8.19921875" style="498" customWidth="1"/>
    <col min="5639" max="5639" width="9.19921875" style="498" customWidth="1"/>
    <col min="5640" max="5640" width="8.3984375" style="498"/>
    <col min="5641" max="5641" width="2" style="498" customWidth="1"/>
    <col min="5642" max="5642" width="6.796875" style="498" customWidth="1"/>
    <col min="5643" max="5643" width="9.3984375" style="498" customWidth="1"/>
    <col min="5644" max="5644" width="8.19921875" style="498" customWidth="1"/>
    <col min="5645" max="5645" width="8" style="498" customWidth="1"/>
    <col min="5646" max="5646" width="9" style="498" customWidth="1"/>
    <col min="5647" max="5647" width="8.796875" style="498" customWidth="1"/>
    <col min="5648" max="5893" width="8.3984375" style="498"/>
    <col min="5894" max="5894" width="8.19921875" style="498" customWidth="1"/>
    <col min="5895" max="5895" width="9.19921875" style="498" customWidth="1"/>
    <col min="5896" max="5896" width="8.3984375" style="498"/>
    <col min="5897" max="5897" width="2" style="498" customWidth="1"/>
    <col min="5898" max="5898" width="6.796875" style="498" customWidth="1"/>
    <col min="5899" max="5899" width="9.3984375" style="498" customWidth="1"/>
    <col min="5900" max="5900" width="8.19921875" style="498" customWidth="1"/>
    <col min="5901" max="5901" width="8" style="498" customWidth="1"/>
    <col min="5902" max="5902" width="9" style="498" customWidth="1"/>
    <col min="5903" max="5903" width="8.796875" style="498" customWidth="1"/>
    <col min="5904" max="6149" width="8.3984375" style="498"/>
    <col min="6150" max="6150" width="8.19921875" style="498" customWidth="1"/>
    <col min="6151" max="6151" width="9.19921875" style="498" customWidth="1"/>
    <col min="6152" max="6152" width="8.3984375" style="498"/>
    <col min="6153" max="6153" width="2" style="498" customWidth="1"/>
    <col min="6154" max="6154" width="6.796875" style="498" customWidth="1"/>
    <col min="6155" max="6155" width="9.3984375" style="498" customWidth="1"/>
    <col min="6156" max="6156" width="8.19921875" style="498" customWidth="1"/>
    <col min="6157" max="6157" width="8" style="498" customWidth="1"/>
    <col min="6158" max="6158" width="9" style="498" customWidth="1"/>
    <col min="6159" max="6159" width="8.796875" style="498" customWidth="1"/>
    <col min="6160" max="6405" width="8.3984375" style="498"/>
    <col min="6406" max="6406" width="8.19921875" style="498" customWidth="1"/>
    <col min="6407" max="6407" width="9.19921875" style="498" customWidth="1"/>
    <col min="6408" max="6408" width="8.3984375" style="498"/>
    <col min="6409" max="6409" width="2" style="498" customWidth="1"/>
    <col min="6410" max="6410" width="6.796875" style="498" customWidth="1"/>
    <col min="6411" max="6411" width="9.3984375" style="498" customWidth="1"/>
    <col min="6412" max="6412" width="8.19921875" style="498" customWidth="1"/>
    <col min="6413" max="6413" width="8" style="498" customWidth="1"/>
    <col min="6414" max="6414" width="9" style="498" customWidth="1"/>
    <col min="6415" max="6415" width="8.796875" style="498" customWidth="1"/>
    <col min="6416" max="6661" width="8.3984375" style="498"/>
    <col min="6662" max="6662" width="8.19921875" style="498" customWidth="1"/>
    <col min="6663" max="6663" width="9.19921875" style="498" customWidth="1"/>
    <col min="6664" max="6664" width="8.3984375" style="498"/>
    <col min="6665" max="6665" width="2" style="498" customWidth="1"/>
    <col min="6666" max="6666" width="6.796875" style="498" customWidth="1"/>
    <col min="6667" max="6667" width="9.3984375" style="498" customWidth="1"/>
    <col min="6668" max="6668" width="8.19921875" style="498" customWidth="1"/>
    <col min="6669" max="6669" width="8" style="498" customWidth="1"/>
    <col min="6670" max="6670" width="9" style="498" customWidth="1"/>
    <col min="6671" max="6671" width="8.796875" style="498" customWidth="1"/>
    <col min="6672" max="6917" width="8.3984375" style="498"/>
    <col min="6918" max="6918" width="8.19921875" style="498" customWidth="1"/>
    <col min="6919" max="6919" width="9.19921875" style="498" customWidth="1"/>
    <col min="6920" max="6920" width="8.3984375" style="498"/>
    <col min="6921" max="6921" width="2" style="498" customWidth="1"/>
    <col min="6922" max="6922" width="6.796875" style="498" customWidth="1"/>
    <col min="6923" max="6923" width="9.3984375" style="498" customWidth="1"/>
    <col min="6924" max="6924" width="8.19921875" style="498" customWidth="1"/>
    <col min="6925" max="6925" width="8" style="498" customWidth="1"/>
    <col min="6926" max="6926" width="9" style="498" customWidth="1"/>
    <col min="6927" max="6927" width="8.796875" style="498" customWidth="1"/>
    <col min="6928" max="7173" width="8.3984375" style="498"/>
    <col min="7174" max="7174" width="8.19921875" style="498" customWidth="1"/>
    <col min="7175" max="7175" width="9.19921875" style="498" customWidth="1"/>
    <col min="7176" max="7176" width="8.3984375" style="498"/>
    <col min="7177" max="7177" width="2" style="498" customWidth="1"/>
    <col min="7178" max="7178" width="6.796875" style="498" customWidth="1"/>
    <col min="7179" max="7179" width="9.3984375" style="498" customWidth="1"/>
    <col min="7180" max="7180" width="8.19921875" style="498" customWidth="1"/>
    <col min="7181" max="7181" width="8" style="498" customWidth="1"/>
    <col min="7182" max="7182" width="9" style="498" customWidth="1"/>
    <col min="7183" max="7183" width="8.796875" style="498" customWidth="1"/>
    <col min="7184" max="7429" width="8.3984375" style="498"/>
    <col min="7430" max="7430" width="8.19921875" style="498" customWidth="1"/>
    <col min="7431" max="7431" width="9.19921875" style="498" customWidth="1"/>
    <col min="7432" max="7432" width="8.3984375" style="498"/>
    <col min="7433" max="7433" width="2" style="498" customWidth="1"/>
    <col min="7434" max="7434" width="6.796875" style="498" customWidth="1"/>
    <col min="7435" max="7435" width="9.3984375" style="498" customWidth="1"/>
    <col min="7436" max="7436" width="8.19921875" style="498" customWidth="1"/>
    <col min="7437" max="7437" width="8" style="498" customWidth="1"/>
    <col min="7438" max="7438" width="9" style="498" customWidth="1"/>
    <col min="7439" max="7439" width="8.796875" style="498" customWidth="1"/>
    <col min="7440" max="7685" width="8.3984375" style="498"/>
    <col min="7686" max="7686" width="8.19921875" style="498" customWidth="1"/>
    <col min="7687" max="7687" width="9.19921875" style="498" customWidth="1"/>
    <col min="7688" max="7688" width="8.3984375" style="498"/>
    <col min="7689" max="7689" width="2" style="498" customWidth="1"/>
    <col min="7690" max="7690" width="6.796875" style="498" customWidth="1"/>
    <col min="7691" max="7691" width="9.3984375" style="498" customWidth="1"/>
    <col min="7692" max="7692" width="8.19921875" style="498" customWidth="1"/>
    <col min="7693" max="7693" width="8" style="498" customWidth="1"/>
    <col min="7694" max="7694" width="9" style="498" customWidth="1"/>
    <col min="7695" max="7695" width="8.796875" style="498" customWidth="1"/>
    <col min="7696" max="7941" width="8.3984375" style="498"/>
    <col min="7942" max="7942" width="8.19921875" style="498" customWidth="1"/>
    <col min="7943" max="7943" width="9.19921875" style="498" customWidth="1"/>
    <col min="7944" max="7944" width="8.3984375" style="498"/>
    <col min="7945" max="7945" width="2" style="498" customWidth="1"/>
    <col min="7946" max="7946" width="6.796875" style="498" customWidth="1"/>
    <col min="7947" max="7947" width="9.3984375" style="498" customWidth="1"/>
    <col min="7948" max="7948" width="8.19921875" style="498" customWidth="1"/>
    <col min="7949" max="7949" width="8" style="498" customWidth="1"/>
    <col min="7950" max="7950" width="9" style="498" customWidth="1"/>
    <col min="7951" max="7951" width="8.796875" style="498" customWidth="1"/>
    <col min="7952" max="8197" width="8.3984375" style="498"/>
    <col min="8198" max="8198" width="8.19921875" style="498" customWidth="1"/>
    <col min="8199" max="8199" width="9.19921875" style="498" customWidth="1"/>
    <col min="8200" max="8200" width="8.3984375" style="498"/>
    <col min="8201" max="8201" width="2" style="498" customWidth="1"/>
    <col min="8202" max="8202" width="6.796875" style="498" customWidth="1"/>
    <col min="8203" max="8203" width="9.3984375" style="498" customWidth="1"/>
    <col min="8204" max="8204" width="8.19921875" style="498" customWidth="1"/>
    <col min="8205" max="8205" width="8" style="498" customWidth="1"/>
    <col min="8206" max="8206" width="9" style="498" customWidth="1"/>
    <col min="8207" max="8207" width="8.796875" style="498" customWidth="1"/>
    <col min="8208" max="8453" width="8.3984375" style="498"/>
    <col min="8454" max="8454" width="8.19921875" style="498" customWidth="1"/>
    <col min="8455" max="8455" width="9.19921875" style="498" customWidth="1"/>
    <col min="8456" max="8456" width="8.3984375" style="498"/>
    <col min="8457" max="8457" width="2" style="498" customWidth="1"/>
    <col min="8458" max="8458" width="6.796875" style="498" customWidth="1"/>
    <col min="8459" max="8459" width="9.3984375" style="498" customWidth="1"/>
    <col min="8460" max="8460" width="8.19921875" style="498" customWidth="1"/>
    <col min="8461" max="8461" width="8" style="498" customWidth="1"/>
    <col min="8462" max="8462" width="9" style="498" customWidth="1"/>
    <col min="8463" max="8463" width="8.796875" style="498" customWidth="1"/>
    <col min="8464" max="8709" width="8.3984375" style="498"/>
    <col min="8710" max="8710" width="8.19921875" style="498" customWidth="1"/>
    <col min="8711" max="8711" width="9.19921875" style="498" customWidth="1"/>
    <col min="8712" max="8712" width="8.3984375" style="498"/>
    <col min="8713" max="8713" width="2" style="498" customWidth="1"/>
    <col min="8714" max="8714" width="6.796875" style="498" customWidth="1"/>
    <col min="8715" max="8715" width="9.3984375" style="498" customWidth="1"/>
    <col min="8716" max="8716" width="8.19921875" style="498" customWidth="1"/>
    <col min="8717" max="8717" width="8" style="498" customWidth="1"/>
    <col min="8718" max="8718" width="9" style="498" customWidth="1"/>
    <col min="8719" max="8719" width="8.796875" style="498" customWidth="1"/>
    <col min="8720" max="8965" width="8.3984375" style="498"/>
    <col min="8966" max="8966" width="8.19921875" style="498" customWidth="1"/>
    <col min="8967" max="8967" width="9.19921875" style="498" customWidth="1"/>
    <col min="8968" max="8968" width="8.3984375" style="498"/>
    <col min="8969" max="8969" width="2" style="498" customWidth="1"/>
    <col min="8970" max="8970" width="6.796875" style="498" customWidth="1"/>
    <col min="8971" max="8971" width="9.3984375" style="498" customWidth="1"/>
    <col min="8972" max="8972" width="8.19921875" style="498" customWidth="1"/>
    <col min="8973" max="8973" width="8" style="498" customWidth="1"/>
    <col min="8974" max="8974" width="9" style="498" customWidth="1"/>
    <col min="8975" max="8975" width="8.796875" style="498" customWidth="1"/>
    <col min="8976" max="9221" width="8.3984375" style="498"/>
    <col min="9222" max="9222" width="8.19921875" style="498" customWidth="1"/>
    <col min="9223" max="9223" width="9.19921875" style="498" customWidth="1"/>
    <col min="9224" max="9224" width="8.3984375" style="498"/>
    <col min="9225" max="9225" width="2" style="498" customWidth="1"/>
    <col min="9226" max="9226" width="6.796875" style="498" customWidth="1"/>
    <col min="9227" max="9227" width="9.3984375" style="498" customWidth="1"/>
    <col min="9228" max="9228" width="8.19921875" style="498" customWidth="1"/>
    <col min="9229" max="9229" width="8" style="498" customWidth="1"/>
    <col min="9230" max="9230" width="9" style="498" customWidth="1"/>
    <col min="9231" max="9231" width="8.796875" style="498" customWidth="1"/>
    <col min="9232" max="9477" width="8.3984375" style="498"/>
    <col min="9478" max="9478" width="8.19921875" style="498" customWidth="1"/>
    <col min="9479" max="9479" width="9.19921875" style="498" customWidth="1"/>
    <col min="9480" max="9480" width="8.3984375" style="498"/>
    <col min="9481" max="9481" width="2" style="498" customWidth="1"/>
    <col min="9482" max="9482" width="6.796875" style="498" customWidth="1"/>
    <col min="9483" max="9483" width="9.3984375" style="498" customWidth="1"/>
    <col min="9484" max="9484" width="8.19921875" style="498" customWidth="1"/>
    <col min="9485" max="9485" width="8" style="498" customWidth="1"/>
    <col min="9486" max="9486" width="9" style="498" customWidth="1"/>
    <col min="9487" max="9487" width="8.796875" style="498" customWidth="1"/>
    <col min="9488" max="9733" width="8.3984375" style="498"/>
    <col min="9734" max="9734" width="8.19921875" style="498" customWidth="1"/>
    <col min="9735" max="9735" width="9.19921875" style="498" customWidth="1"/>
    <col min="9736" max="9736" width="8.3984375" style="498"/>
    <col min="9737" max="9737" width="2" style="498" customWidth="1"/>
    <col min="9738" max="9738" width="6.796875" style="498" customWidth="1"/>
    <col min="9739" max="9739" width="9.3984375" style="498" customWidth="1"/>
    <col min="9740" max="9740" width="8.19921875" style="498" customWidth="1"/>
    <col min="9741" max="9741" width="8" style="498" customWidth="1"/>
    <col min="9742" max="9742" width="9" style="498" customWidth="1"/>
    <col min="9743" max="9743" width="8.796875" style="498" customWidth="1"/>
    <col min="9744" max="9989" width="8.3984375" style="498"/>
    <col min="9990" max="9990" width="8.19921875" style="498" customWidth="1"/>
    <col min="9991" max="9991" width="9.19921875" style="498" customWidth="1"/>
    <col min="9992" max="9992" width="8.3984375" style="498"/>
    <col min="9993" max="9993" width="2" style="498" customWidth="1"/>
    <col min="9994" max="9994" width="6.796875" style="498" customWidth="1"/>
    <col min="9995" max="9995" width="9.3984375" style="498" customWidth="1"/>
    <col min="9996" max="9996" width="8.19921875" style="498" customWidth="1"/>
    <col min="9997" max="9997" width="8" style="498" customWidth="1"/>
    <col min="9998" max="9998" width="9" style="498" customWidth="1"/>
    <col min="9999" max="9999" width="8.796875" style="498" customWidth="1"/>
    <col min="10000" max="10245" width="8.3984375" style="498"/>
    <col min="10246" max="10246" width="8.19921875" style="498" customWidth="1"/>
    <col min="10247" max="10247" width="9.19921875" style="498" customWidth="1"/>
    <col min="10248" max="10248" width="8.3984375" style="498"/>
    <col min="10249" max="10249" width="2" style="498" customWidth="1"/>
    <col min="10250" max="10250" width="6.796875" style="498" customWidth="1"/>
    <col min="10251" max="10251" width="9.3984375" style="498" customWidth="1"/>
    <col min="10252" max="10252" width="8.19921875" style="498" customWidth="1"/>
    <col min="10253" max="10253" width="8" style="498" customWidth="1"/>
    <col min="10254" max="10254" width="9" style="498" customWidth="1"/>
    <col min="10255" max="10255" width="8.796875" style="498" customWidth="1"/>
    <col min="10256" max="10501" width="8.3984375" style="498"/>
    <col min="10502" max="10502" width="8.19921875" style="498" customWidth="1"/>
    <col min="10503" max="10503" width="9.19921875" style="498" customWidth="1"/>
    <col min="10504" max="10504" width="8.3984375" style="498"/>
    <col min="10505" max="10505" width="2" style="498" customWidth="1"/>
    <col min="10506" max="10506" width="6.796875" style="498" customWidth="1"/>
    <col min="10507" max="10507" width="9.3984375" style="498" customWidth="1"/>
    <col min="10508" max="10508" width="8.19921875" style="498" customWidth="1"/>
    <col min="10509" max="10509" width="8" style="498" customWidth="1"/>
    <col min="10510" max="10510" width="9" style="498" customWidth="1"/>
    <col min="10511" max="10511" width="8.796875" style="498" customWidth="1"/>
    <col min="10512" max="10757" width="8.3984375" style="498"/>
    <col min="10758" max="10758" width="8.19921875" style="498" customWidth="1"/>
    <col min="10759" max="10759" width="9.19921875" style="498" customWidth="1"/>
    <col min="10760" max="10760" width="8.3984375" style="498"/>
    <col min="10761" max="10761" width="2" style="498" customWidth="1"/>
    <col min="10762" max="10762" width="6.796875" style="498" customWidth="1"/>
    <col min="10763" max="10763" width="9.3984375" style="498" customWidth="1"/>
    <col min="10764" max="10764" width="8.19921875" style="498" customWidth="1"/>
    <col min="10765" max="10765" width="8" style="498" customWidth="1"/>
    <col min="10766" max="10766" width="9" style="498" customWidth="1"/>
    <col min="10767" max="10767" width="8.796875" style="498" customWidth="1"/>
    <col min="10768" max="11013" width="8.3984375" style="498"/>
    <col min="11014" max="11014" width="8.19921875" style="498" customWidth="1"/>
    <col min="11015" max="11015" width="9.19921875" style="498" customWidth="1"/>
    <col min="11016" max="11016" width="8.3984375" style="498"/>
    <col min="11017" max="11017" width="2" style="498" customWidth="1"/>
    <col min="11018" max="11018" width="6.796875" style="498" customWidth="1"/>
    <col min="11019" max="11019" width="9.3984375" style="498" customWidth="1"/>
    <col min="11020" max="11020" width="8.19921875" style="498" customWidth="1"/>
    <col min="11021" max="11021" width="8" style="498" customWidth="1"/>
    <col min="11022" max="11022" width="9" style="498" customWidth="1"/>
    <col min="11023" max="11023" width="8.796875" style="498" customWidth="1"/>
    <col min="11024" max="11269" width="8.3984375" style="498"/>
    <col min="11270" max="11270" width="8.19921875" style="498" customWidth="1"/>
    <col min="11271" max="11271" width="9.19921875" style="498" customWidth="1"/>
    <col min="11272" max="11272" width="8.3984375" style="498"/>
    <col min="11273" max="11273" width="2" style="498" customWidth="1"/>
    <col min="11274" max="11274" width="6.796875" style="498" customWidth="1"/>
    <col min="11275" max="11275" width="9.3984375" style="498" customWidth="1"/>
    <col min="11276" max="11276" width="8.19921875" style="498" customWidth="1"/>
    <col min="11277" max="11277" width="8" style="498" customWidth="1"/>
    <col min="11278" max="11278" width="9" style="498" customWidth="1"/>
    <col min="11279" max="11279" width="8.796875" style="498" customWidth="1"/>
    <col min="11280" max="11525" width="8.3984375" style="498"/>
    <col min="11526" max="11526" width="8.19921875" style="498" customWidth="1"/>
    <col min="11527" max="11527" width="9.19921875" style="498" customWidth="1"/>
    <col min="11528" max="11528" width="8.3984375" style="498"/>
    <col min="11529" max="11529" width="2" style="498" customWidth="1"/>
    <col min="11530" max="11530" width="6.796875" style="498" customWidth="1"/>
    <col min="11531" max="11531" width="9.3984375" style="498" customWidth="1"/>
    <col min="11532" max="11532" width="8.19921875" style="498" customWidth="1"/>
    <col min="11533" max="11533" width="8" style="498" customWidth="1"/>
    <col min="11534" max="11534" width="9" style="498" customWidth="1"/>
    <col min="11535" max="11535" width="8.796875" style="498" customWidth="1"/>
    <col min="11536" max="11781" width="8.3984375" style="498"/>
    <col min="11782" max="11782" width="8.19921875" style="498" customWidth="1"/>
    <col min="11783" max="11783" width="9.19921875" style="498" customWidth="1"/>
    <col min="11784" max="11784" width="8.3984375" style="498"/>
    <col min="11785" max="11785" width="2" style="498" customWidth="1"/>
    <col min="11786" max="11786" width="6.796875" style="498" customWidth="1"/>
    <col min="11787" max="11787" width="9.3984375" style="498" customWidth="1"/>
    <col min="11788" max="11788" width="8.19921875" style="498" customWidth="1"/>
    <col min="11789" max="11789" width="8" style="498" customWidth="1"/>
    <col min="11790" max="11790" width="9" style="498" customWidth="1"/>
    <col min="11791" max="11791" width="8.796875" style="498" customWidth="1"/>
    <col min="11792" max="12037" width="8.3984375" style="498"/>
    <col min="12038" max="12038" width="8.19921875" style="498" customWidth="1"/>
    <col min="12039" max="12039" width="9.19921875" style="498" customWidth="1"/>
    <col min="12040" max="12040" width="8.3984375" style="498"/>
    <col min="12041" max="12041" width="2" style="498" customWidth="1"/>
    <col min="12042" max="12042" width="6.796875" style="498" customWidth="1"/>
    <col min="12043" max="12043" width="9.3984375" style="498" customWidth="1"/>
    <col min="12044" max="12044" width="8.19921875" style="498" customWidth="1"/>
    <col min="12045" max="12045" width="8" style="498" customWidth="1"/>
    <col min="12046" max="12046" width="9" style="498" customWidth="1"/>
    <col min="12047" max="12047" width="8.796875" style="498" customWidth="1"/>
    <col min="12048" max="12293" width="8.3984375" style="498"/>
    <col min="12294" max="12294" width="8.19921875" style="498" customWidth="1"/>
    <col min="12295" max="12295" width="9.19921875" style="498" customWidth="1"/>
    <col min="12296" max="12296" width="8.3984375" style="498"/>
    <col min="12297" max="12297" width="2" style="498" customWidth="1"/>
    <col min="12298" max="12298" width="6.796875" style="498" customWidth="1"/>
    <col min="12299" max="12299" width="9.3984375" style="498" customWidth="1"/>
    <col min="12300" max="12300" width="8.19921875" style="498" customWidth="1"/>
    <col min="12301" max="12301" width="8" style="498" customWidth="1"/>
    <col min="12302" max="12302" width="9" style="498" customWidth="1"/>
    <col min="12303" max="12303" width="8.796875" style="498" customWidth="1"/>
    <col min="12304" max="12549" width="8.3984375" style="498"/>
    <col min="12550" max="12550" width="8.19921875" style="498" customWidth="1"/>
    <col min="12551" max="12551" width="9.19921875" style="498" customWidth="1"/>
    <col min="12552" max="12552" width="8.3984375" style="498"/>
    <col min="12553" max="12553" width="2" style="498" customWidth="1"/>
    <col min="12554" max="12554" width="6.796875" style="498" customWidth="1"/>
    <col min="12555" max="12555" width="9.3984375" style="498" customWidth="1"/>
    <col min="12556" max="12556" width="8.19921875" style="498" customWidth="1"/>
    <col min="12557" max="12557" width="8" style="498" customWidth="1"/>
    <col min="12558" max="12558" width="9" style="498" customWidth="1"/>
    <col min="12559" max="12559" width="8.796875" style="498" customWidth="1"/>
    <col min="12560" max="12805" width="8.3984375" style="498"/>
    <col min="12806" max="12806" width="8.19921875" style="498" customWidth="1"/>
    <col min="12807" max="12807" width="9.19921875" style="498" customWidth="1"/>
    <col min="12808" max="12808" width="8.3984375" style="498"/>
    <col min="12809" max="12809" width="2" style="498" customWidth="1"/>
    <col min="12810" max="12810" width="6.796875" style="498" customWidth="1"/>
    <col min="12811" max="12811" width="9.3984375" style="498" customWidth="1"/>
    <col min="12812" max="12812" width="8.19921875" style="498" customWidth="1"/>
    <col min="12813" max="12813" width="8" style="498" customWidth="1"/>
    <col min="12814" max="12814" width="9" style="498" customWidth="1"/>
    <col min="12815" max="12815" width="8.796875" style="498" customWidth="1"/>
    <col min="12816" max="13061" width="8.3984375" style="498"/>
    <col min="13062" max="13062" width="8.19921875" style="498" customWidth="1"/>
    <col min="13063" max="13063" width="9.19921875" style="498" customWidth="1"/>
    <col min="13064" max="13064" width="8.3984375" style="498"/>
    <col min="13065" max="13065" width="2" style="498" customWidth="1"/>
    <col min="13066" max="13066" width="6.796875" style="498" customWidth="1"/>
    <col min="13067" max="13067" width="9.3984375" style="498" customWidth="1"/>
    <col min="13068" max="13068" width="8.19921875" style="498" customWidth="1"/>
    <col min="13069" max="13069" width="8" style="498" customWidth="1"/>
    <col min="13070" max="13070" width="9" style="498" customWidth="1"/>
    <col min="13071" max="13071" width="8.796875" style="498" customWidth="1"/>
    <col min="13072" max="13317" width="8.3984375" style="498"/>
    <col min="13318" max="13318" width="8.19921875" style="498" customWidth="1"/>
    <col min="13319" max="13319" width="9.19921875" style="498" customWidth="1"/>
    <col min="13320" max="13320" width="8.3984375" style="498"/>
    <col min="13321" max="13321" width="2" style="498" customWidth="1"/>
    <col min="13322" max="13322" width="6.796875" style="498" customWidth="1"/>
    <col min="13323" max="13323" width="9.3984375" style="498" customWidth="1"/>
    <col min="13324" max="13324" width="8.19921875" style="498" customWidth="1"/>
    <col min="13325" max="13325" width="8" style="498" customWidth="1"/>
    <col min="13326" max="13326" width="9" style="498" customWidth="1"/>
    <col min="13327" max="13327" width="8.796875" style="498" customWidth="1"/>
    <col min="13328" max="13573" width="8.3984375" style="498"/>
    <col min="13574" max="13574" width="8.19921875" style="498" customWidth="1"/>
    <col min="13575" max="13575" width="9.19921875" style="498" customWidth="1"/>
    <col min="13576" max="13576" width="8.3984375" style="498"/>
    <col min="13577" max="13577" width="2" style="498" customWidth="1"/>
    <col min="13578" max="13578" width="6.796875" style="498" customWidth="1"/>
    <col min="13579" max="13579" width="9.3984375" style="498" customWidth="1"/>
    <col min="13580" max="13580" width="8.19921875" style="498" customWidth="1"/>
    <col min="13581" max="13581" width="8" style="498" customWidth="1"/>
    <col min="13582" max="13582" width="9" style="498" customWidth="1"/>
    <col min="13583" max="13583" width="8.796875" style="498" customWidth="1"/>
    <col min="13584" max="13829" width="8.3984375" style="498"/>
    <col min="13830" max="13830" width="8.19921875" style="498" customWidth="1"/>
    <col min="13831" max="13831" width="9.19921875" style="498" customWidth="1"/>
    <col min="13832" max="13832" width="8.3984375" style="498"/>
    <col min="13833" max="13833" width="2" style="498" customWidth="1"/>
    <col min="13834" max="13834" width="6.796875" style="498" customWidth="1"/>
    <col min="13835" max="13835" width="9.3984375" style="498" customWidth="1"/>
    <col min="13836" max="13836" width="8.19921875" style="498" customWidth="1"/>
    <col min="13837" max="13837" width="8" style="498" customWidth="1"/>
    <col min="13838" max="13838" width="9" style="498" customWidth="1"/>
    <col min="13839" max="13839" width="8.796875" style="498" customWidth="1"/>
    <col min="13840" max="14085" width="8.3984375" style="498"/>
    <col min="14086" max="14086" width="8.19921875" style="498" customWidth="1"/>
    <col min="14087" max="14087" width="9.19921875" style="498" customWidth="1"/>
    <col min="14088" max="14088" width="8.3984375" style="498"/>
    <col min="14089" max="14089" width="2" style="498" customWidth="1"/>
    <col min="14090" max="14090" width="6.796875" style="498" customWidth="1"/>
    <col min="14091" max="14091" width="9.3984375" style="498" customWidth="1"/>
    <col min="14092" max="14092" width="8.19921875" style="498" customWidth="1"/>
    <col min="14093" max="14093" width="8" style="498" customWidth="1"/>
    <col min="14094" max="14094" width="9" style="498" customWidth="1"/>
    <col min="14095" max="14095" width="8.796875" style="498" customWidth="1"/>
    <col min="14096" max="14341" width="8.3984375" style="498"/>
    <col min="14342" max="14342" width="8.19921875" style="498" customWidth="1"/>
    <col min="14343" max="14343" width="9.19921875" style="498" customWidth="1"/>
    <col min="14344" max="14344" width="8.3984375" style="498"/>
    <col min="14345" max="14345" width="2" style="498" customWidth="1"/>
    <col min="14346" max="14346" width="6.796875" style="498" customWidth="1"/>
    <col min="14347" max="14347" width="9.3984375" style="498" customWidth="1"/>
    <col min="14348" max="14348" width="8.19921875" style="498" customWidth="1"/>
    <col min="14349" max="14349" width="8" style="498" customWidth="1"/>
    <col min="14350" max="14350" width="9" style="498" customWidth="1"/>
    <col min="14351" max="14351" width="8.796875" style="498" customWidth="1"/>
    <col min="14352" max="14597" width="8.3984375" style="498"/>
    <col min="14598" max="14598" width="8.19921875" style="498" customWidth="1"/>
    <col min="14599" max="14599" width="9.19921875" style="498" customWidth="1"/>
    <col min="14600" max="14600" width="8.3984375" style="498"/>
    <col min="14601" max="14601" width="2" style="498" customWidth="1"/>
    <col min="14602" max="14602" width="6.796875" style="498" customWidth="1"/>
    <col min="14603" max="14603" width="9.3984375" style="498" customWidth="1"/>
    <col min="14604" max="14604" width="8.19921875" style="498" customWidth="1"/>
    <col min="14605" max="14605" width="8" style="498" customWidth="1"/>
    <col min="14606" max="14606" width="9" style="498" customWidth="1"/>
    <col min="14607" max="14607" width="8.796875" style="498" customWidth="1"/>
    <col min="14608" max="14853" width="8.3984375" style="498"/>
    <col min="14854" max="14854" width="8.19921875" style="498" customWidth="1"/>
    <col min="14855" max="14855" width="9.19921875" style="498" customWidth="1"/>
    <col min="14856" max="14856" width="8.3984375" style="498"/>
    <col min="14857" max="14857" width="2" style="498" customWidth="1"/>
    <col min="14858" max="14858" width="6.796875" style="498" customWidth="1"/>
    <col min="14859" max="14859" width="9.3984375" style="498" customWidth="1"/>
    <col min="14860" max="14860" width="8.19921875" style="498" customWidth="1"/>
    <col min="14861" max="14861" width="8" style="498" customWidth="1"/>
    <col min="14862" max="14862" width="9" style="498" customWidth="1"/>
    <col min="14863" max="14863" width="8.796875" style="498" customWidth="1"/>
    <col min="14864" max="15109" width="8.3984375" style="498"/>
    <col min="15110" max="15110" width="8.19921875" style="498" customWidth="1"/>
    <col min="15111" max="15111" width="9.19921875" style="498" customWidth="1"/>
    <col min="15112" max="15112" width="8.3984375" style="498"/>
    <col min="15113" max="15113" width="2" style="498" customWidth="1"/>
    <col min="15114" max="15114" width="6.796875" style="498" customWidth="1"/>
    <col min="15115" max="15115" width="9.3984375" style="498" customWidth="1"/>
    <col min="15116" max="15116" width="8.19921875" style="498" customWidth="1"/>
    <col min="15117" max="15117" width="8" style="498" customWidth="1"/>
    <col min="15118" max="15118" width="9" style="498" customWidth="1"/>
    <col min="15119" max="15119" width="8.796875" style="498" customWidth="1"/>
    <col min="15120" max="15365" width="8.3984375" style="498"/>
    <col min="15366" max="15366" width="8.19921875" style="498" customWidth="1"/>
    <col min="15367" max="15367" width="9.19921875" style="498" customWidth="1"/>
    <col min="15368" max="15368" width="8.3984375" style="498"/>
    <col min="15369" max="15369" width="2" style="498" customWidth="1"/>
    <col min="15370" max="15370" width="6.796875" style="498" customWidth="1"/>
    <col min="15371" max="15371" width="9.3984375" style="498" customWidth="1"/>
    <col min="15372" max="15372" width="8.19921875" style="498" customWidth="1"/>
    <col min="15373" max="15373" width="8" style="498" customWidth="1"/>
    <col min="15374" max="15374" width="9" style="498" customWidth="1"/>
    <col min="15375" max="15375" width="8.796875" style="498" customWidth="1"/>
    <col min="15376" max="15621" width="8.3984375" style="498"/>
    <col min="15622" max="15622" width="8.19921875" style="498" customWidth="1"/>
    <col min="15623" max="15623" width="9.19921875" style="498" customWidth="1"/>
    <col min="15624" max="15624" width="8.3984375" style="498"/>
    <col min="15625" max="15625" width="2" style="498" customWidth="1"/>
    <col min="15626" max="15626" width="6.796875" style="498" customWidth="1"/>
    <col min="15627" max="15627" width="9.3984375" style="498" customWidth="1"/>
    <col min="15628" max="15628" width="8.19921875" style="498" customWidth="1"/>
    <col min="15629" max="15629" width="8" style="498" customWidth="1"/>
    <col min="15630" max="15630" width="9" style="498" customWidth="1"/>
    <col min="15631" max="15631" width="8.796875" style="498" customWidth="1"/>
    <col min="15632" max="15877" width="8.3984375" style="498"/>
    <col min="15878" max="15878" width="8.19921875" style="498" customWidth="1"/>
    <col min="15879" max="15879" width="9.19921875" style="498" customWidth="1"/>
    <col min="15880" max="15880" width="8.3984375" style="498"/>
    <col min="15881" max="15881" width="2" style="498" customWidth="1"/>
    <col min="15882" max="15882" width="6.796875" style="498" customWidth="1"/>
    <col min="15883" max="15883" width="9.3984375" style="498" customWidth="1"/>
    <col min="15884" max="15884" width="8.19921875" style="498" customWidth="1"/>
    <col min="15885" max="15885" width="8" style="498" customWidth="1"/>
    <col min="15886" max="15886" width="9" style="498" customWidth="1"/>
    <col min="15887" max="15887" width="8.796875" style="498" customWidth="1"/>
    <col min="15888" max="16133" width="8.3984375" style="498"/>
    <col min="16134" max="16134" width="8.19921875" style="498" customWidth="1"/>
    <col min="16135" max="16135" width="9.19921875" style="498" customWidth="1"/>
    <col min="16136" max="16136" width="8.3984375" style="498"/>
    <col min="16137" max="16137" width="2" style="498" customWidth="1"/>
    <col min="16138" max="16138" width="6.796875" style="498" customWidth="1"/>
    <col min="16139" max="16139" width="9.3984375" style="498" customWidth="1"/>
    <col min="16140" max="16140" width="8.19921875" style="498" customWidth="1"/>
    <col min="16141" max="16141" width="8" style="498" customWidth="1"/>
    <col min="16142" max="16142" width="9" style="498" customWidth="1"/>
    <col min="16143" max="16143" width="8.796875" style="498" customWidth="1"/>
    <col min="16144" max="16384" width="8.3984375" style="498"/>
  </cols>
  <sheetData>
    <row r="3" spans="1:17" ht="15" customHeight="1">
      <c r="B3" s="543" t="s">
        <v>475</v>
      </c>
      <c r="C3" s="541"/>
      <c r="D3" s="541"/>
      <c r="E3" s="541"/>
      <c r="F3" s="541"/>
      <c r="G3" s="541"/>
      <c r="H3" s="541"/>
      <c r="I3" s="541"/>
      <c r="J3" s="541"/>
      <c r="K3" s="541"/>
    </row>
    <row r="4" spans="1:17" ht="15" customHeight="1">
      <c r="B4" s="542" t="s">
        <v>289</v>
      </c>
      <c r="C4" s="541"/>
      <c r="D4" s="541"/>
      <c r="E4" s="541"/>
      <c r="F4" s="541"/>
      <c r="G4" s="541"/>
      <c r="H4" s="541"/>
      <c r="I4" s="541"/>
      <c r="J4" s="541"/>
      <c r="K4" s="541"/>
    </row>
    <row r="5" spans="1:17" ht="4" customHeight="1" thickBot="1">
      <c r="A5" s="499"/>
      <c r="B5" s="500"/>
      <c r="C5" s="500"/>
      <c r="D5" s="500"/>
      <c r="E5" s="500"/>
      <c r="F5" s="500"/>
      <c r="G5" s="500"/>
      <c r="H5" s="500"/>
      <c r="I5" s="500"/>
      <c r="J5" s="501"/>
      <c r="K5" s="501"/>
      <c r="L5" s="501"/>
      <c r="M5" s="501"/>
      <c r="N5" s="501"/>
      <c r="O5" s="501"/>
    </row>
    <row r="6" spans="1:17" ht="14" customHeight="1">
      <c r="A6" s="499"/>
      <c r="B6" s="1205" t="s">
        <v>111</v>
      </c>
      <c r="C6" s="1205" t="s">
        <v>109</v>
      </c>
      <c r="D6" s="910"/>
      <c r="E6" s="1210" t="s">
        <v>280</v>
      </c>
      <c r="F6" s="1210"/>
      <c r="G6" s="1210"/>
      <c r="H6" s="1210"/>
      <c r="I6" s="911"/>
      <c r="J6" s="1209" t="s">
        <v>292</v>
      </c>
      <c r="K6" s="1209"/>
      <c r="L6" s="1209"/>
      <c r="M6" s="1209"/>
      <c r="N6" s="1209"/>
      <c r="O6" s="1209"/>
    </row>
    <row r="7" spans="1:17" ht="10" customHeight="1">
      <c r="A7" s="499"/>
      <c r="B7" s="1206"/>
      <c r="C7" s="1206"/>
      <c r="D7" s="912"/>
      <c r="E7" s="912"/>
      <c r="F7" s="912"/>
      <c r="G7" s="912"/>
      <c r="H7" s="912"/>
      <c r="I7" s="912"/>
      <c r="J7" s="912"/>
      <c r="K7" s="912" t="s">
        <v>121</v>
      </c>
      <c r="L7" s="912" t="s">
        <v>122</v>
      </c>
      <c r="M7" s="912"/>
      <c r="N7" s="912"/>
      <c r="O7" s="912"/>
    </row>
    <row r="8" spans="1:17" ht="10" customHeight="1">
      <c r="A8" s="502"/>
      <c r="B8" s="1206"/>
      <c r="C8" s="1206"/>
      <c r="D8" s="912"/>
      <c r="E8" s="912"/>
      <c r="F8" s="912" t="s">
        <v>120</v>
      </c>
      <c r="G8" s="912" t="s">
        <v>190</v>
      </c>
      <c r="H8" s="912" t="s">
        <v>190</v>
      </c>
      <c r="I8" s="912"/>
      <c r="J8" s="912"/>
      <c r="K8" s="912" t="s">
        <v>345</v>
      </c>
      <c r="L8" s="912" t="s">
        <v>349</v>
      </c>
      <c r="M8" s="912" t="s">
        <v>123</v>
      </c>
      <c r="N8" s="912" t="s">
        <v>120</v>
      </c>
      <c r="O8" s="912" t="s">
        <v>190</v>
      </c>
    </row>
    <row r="9" spans="1:17" ht="10" customHeight="1">
      <c r="A9" s="502"/>
      <c r="B9" s="1206"/>
      <c r="C9" s="1206"/>
      <c r="D9" s="912"/>
      <c r="E9" s="912" t="s">
        <v>109</v>
      </c>
      <c r="F9" s="912" t="s">
        <v>194</v>
      </c>
      <c r="G9" s="912" t="s">
        <v>341</v>
      </c>
      <c r="H9" s="912" t="s">
        <v>343</v>
      </c>
      <c r="I9" s="912"/>
      <c r="J9" s="912" t="s">
        <v>109</v>
      </c>
      <c r="K9" s="912" t="s">
        <v>346</v>
      </c>
      <c r="L9" s="912" t="s">
        <v>121</v>
      </c>
      <c r="M9" s="912" t="s">
        <v>124</v>
      </c>
      <c r="N9" s="912" t="s">
        <v>347</v>
      </c>
      <c r="O9" s="912" t="s">
        <v>343</v>
      </c>
    </row>
    <row r="10" spans="1:17" ht="10" customHeight="1">
      <c r="A10" s="499"/>
      <c r="B10" s="1207"/>
      <c r="C10" s="1207"/>
      <c r="D10" s="913"/>
      <c r="E10" s="914"/>
      <c r="F10" s="914"/>
      <c r="G10" s="913" t="s">
        <v>342</v>
      </c>
      <c r="H10" s="913" t="s">
        <v>344</v>
      </c>
      <c r="I10" s="914"/>
      <c r="J10" s="914"/>
      <c r="K10" s="915" t="s">
        <v>191</v>
      </c>
      <c r="L10" s="915" t="s">
        <v>192</v>
      </c>
      <c r="M10" s="915" t="s">
        <v>193</v>
      </c>
      <c r="N10" s="913" t="s">
        <v>348</v>
      </c>
      <c r="O10" s="913" t="s">
        <v>344</v>
      </c>
    </row>
    <row r="11" spans="1:17" ht="13" customHeight="1">
      <c r="A11" s="503"/>
      <c r="B11" s="622">
        <v>2007</v>
      </c>
      <c r="C11" s="923">
        <f>E11+J11</f>
        <v>1616354.4510109958</v>
      </c>
      <c r="D11" s="683"/>
      <c r="E11" s="923">
        <f>SUM(F11:H11)</f>
        <v>1455814.9253722292</v>
      </c>
      <c r="F11" s="544">
        <v>548992.92537222907</v>
      </c>
      <c r="G11" s="544">
        <v>67929</v>
      </c>
      <c r="H11" s="620">
        <v>838893.00000000012</v>
      </c>
      <c r="I11" s="619"/>
      <c r="J11" s="925">
        <f>SUM(K11:O11)</f>
        <v>160539.5256387665</v>
      </c>
      <c r="K11" s="619">
        <v>77853.700440528628</v>
      </c>
      <c r="L11" s="619">
        <v>61498</v>
      </c>
      <c r="M11" s="619">
        <v>13870.705198237885</v>
      </c>
      <c r="N11" s="619">
        <v>7313.16</v>
      </c>
      <c r="O11" s="620">
        <v>3.9600000000000004</v>
      </c>
      <c r="P11" s="504"/>
      <c r="Q11" s="504"/>
    </row>
    <row r="12" spans="1:17" ht="13" customHeight="1">
      <c r="A12" s="503"/>
      <c r="B12" s="622">
        <v>2008</v>
      </c>
      <c r="C12" s="923">
        <f t="shared" ref="C12:C25" si="0">E12+J12</f>
        <v>1734485.7956477632</v>
      </c>
      <c r="D12" s="683"/>
      <c r="E12" s="923">
        <f t="shared" ref="E12:E25" si="1">SUM(F12:H12)</f>
        <v>1565528.2071279394</v>
      </c>
      <c r="F12" s="544">
        <v>614295.0248572774</v>
      </c>
      <c r="G12" s="544">
        <v>100479.98227066199</v>
      </c>
      <c r="H12" s="620">
        <v>850753.20000000007</v>
      </c>
      <c r="I12" s="619"/>
      <c r="J12" s="923">
        <f t="shared" ref="J12:J25" si="2">SUM(K12:O12)</f>
        <v>168957.58851982377</v>
      </c>
      <c r="K12" s="619">
        <v>83128.616740088095</v>
      </c>
      <c r="L12" s="619">
        <v>47816</v>
      </c>
      <c r="M12" s="619">
        <v>29932.789779735682</v>
      </c>
      <c r="N12" s="619">
        <v>8042.54</v>
      </c>
      <c r="O12" s="620">
        <v>37.642000000000003</v>
      </c>
      <c r="P12" s="504"/>
      <c r="Q12" s="504"/>
    </row>
    <row r="13" spans="1:17" ht="13" customHeight="1">
      <c r="A13" s="503"/>
      <c r="B13" s="622">
        <v>2009</v>
      </c>
      <c r="C13" s="923">
        <f t="shared" si="0"/>
        <v>1828015.6247397575</v>
      </c>
      <c r="D13" s="683"/>
      <c r="E13" s="923">
        <f t="shared" si="1"/>
        <v>1652112.3218322685</v>
      </c>
      <c r="F13" s="544">
        <v>742737.92183226848</v>
      </c>
      <c r="G13" s="544">
        <v>110077</v>
      </c>
      <c r="H13" s="620">
        <v>799297.4</v>
      </c>
      <c r="I13" s="619"/>
      <c r="J13" s="923">
        <f t="shared" si="2"/>
        <v>175903.30290748898</v>
      </c>
      <c r="K13" s="619">
        <v>92891.022026431718</v>
      </c>
      <c r="L13" s="619">
        <v>58104.5</v>
      </c>
      <c r="M13" s="619">
        <v>16755.320881057269</v>
      </c>
      <c r="N13" s="619">
        <v>8152.46</v>
      </c>
      <c r="O13" s="620">
        <v>0</v>
      </c>
      <c r="P13" s="504"/>
      <c r="Q13" s="504"/>
    </row>
    <row r="14" spans="1:17" ht="13" customHeight="1">
      <c r="A14" s="503"/>
      <c r="B14" s="622">
        <v>2010</v>
      </c>
      <c r="C14" s="923">
        <f t="shared" si="0"/>
        <v>1937365.8963200955</v>
      </c>
      <c r="D14" s="683"/>
      <c r="E14" s="923">
        <f t="shared" si="1"/>
        <v>1678372.0905932232</v>
      </c>
      <c r="F14" s="544">
        <v>649309.49059322313</v>
      </c>
      <c r="G14" s="544">
        <v>126924</v>
      </c>
      <c r="H14" s="620">
        <v>902138.60000000009</v>
      </c>
      <c r="I14" s="619"/>
      <c r="J14" s="923">
        <f t="shared" si="2"/>
        <v>258993.80572687226</v>
      </c>
      <c r="K14" s="619">
        <v>140077.39207048458</v>
      </c>
      <c r="L14" s="619">
        <v>84932.6</v>
      </c>
      <c r="M14" s="619">
        <v>22822.19365638767</v>
      </c>
      <c r="N14" s="619">
        <v>11161.62</v>
      </c>
      <c r="O14" s="620">
        <v>0</v>
      </c>
      <c r="P14" s="504"/>
      <c r="Q14" s="504"/>
    </row>
    <row r="15" spans="1:17" ht="13" customHeight="1">
      <c r="A15" s="503"/>
      <c r="B15" s="622">
        <v>2011</v>
      </c>
      <c r="C15" s="923">
        <f t="shared" si="0"/>
        <v>1992741.5974477516</v>
      </c>
      <c r="D15" s="683"/>
      <c r="E15" s="923">
        <f t="shared" si="1"/>
        <v>1755528.6562142714</v>
      </c>
      <c r="F15" s="544">
        <v>705017.11221427133</v>
      </c>
      <c r="G15" s="544">
        <v>126616</v>
      </c>
      <c r="H15" s="620">
        <v>923895.54400000011</v>
      </c>
      <c r="I15" s="619"/>
      <c r="J15" s="923">
        <f t="shared" si="2"/>
        <v>237212.94123348015</v>
      </c>
      <c r="K15" s="619">
        <v>106709.10132158588</v>
      </c>
      <c r="L15" s="619">
        <v>88374.1</v>
      </c>
      <c r="M15" s="619">
        <v>33657.659911894276</v>
      </c>
      <c r="N15" s="619">
        <v>8472.08</v>
      </c>
      <c r="O15" s="620">
        <v>0</v>
      </c>
      <c r="P15" s="504"/>
      <c r="Q15" s="504"/>
    </row>
    <row r="16" spans="1:17" ht="13" customHeight="1">
      <c r="A16" s="503"/>
      <c r="B16" s="622">
        <v>2012</v>
      </c>
      <c r="C16" s="923">
        <f t="shared" si="0"/>
        <v>2267828.9230198283</v>
      </c>
      <c r="D16" s="683"/>
      <c r="E16" s="923">
        <f t="shared" si="1"/>
        <v>1790669.6513017665</v>
      </c>
      <c r="F16" s="544">
        <v>690076.6513017664</v>
      </c>
      <c r="G16" s="544">
        <v>130591</v>
      </c>
      <c r="H16" s="620">
        <v>970002.00000000012</v>
      </c>
      <c r="I16" s="619"/>
      <c r="J16" s="923">
        <f t="shared" si="2"/>
        <v>477159.2717180617</v>
      </c>
      <c r="K16" s="619">
        <v>214696.71365638764</v>
      </c>
      <c r="L16" s="619">
        <v>214467.90000000002</v>
      </c>
      <c r="M16" s="619">
        <v>38195.878061674011</v>
      </c>
      <c r="N16" s="619">
        <v>9798.7800000000007</v>
      </c>
      <c r="O16" s="620">
        <v>0</v>
      </c>
      <c r="P16" s="504"/>
      <c r="Q16" s="504"/>
    </row>
    <row r="17" spans="1:17" ht="13" customHeight="1">
      <c r="A17" s="503"/>
      <c r="B17" s="622">
        <v>2013</v>
      </c>
      <c r="C17" s="923">
        <f t="shared" si="0"/>
        <v>2128930.1067333473</v>
      </c>
      <c r="D17" s="683"/>
      <c r="E17" s="923">
        <f t="shared" si="1"/>
        <v>1807805.9137818054</v>
      </c>
      <c r="F17" s="544">
        <v>657694.11378180538</v>
      </c>
      <c r="G17" s="544">
        <v>133758</v>
      </c>
      <c r="H17" s="620">
        <v>1016353.8</v>
      </c>
      <c r="I17" s="619"/>
      <c r="J17" s="923">
        <f t="shared" si="2"/>
        <v>321124.19295154186</v>
      </c>
      <c r="K17" s="619">
        <v>138680.34361233481</v>
      </c>
      <c r="L17" s="619">
        <v>136471.20000000001</v>
      </c>
      <c r="M17" s="619">
        <v>36205.769339207051</v>
      </c>
      <c r="N17" s="619">
        <v>9766.8799999999992</v>
      </c>
      <c r="O17" s="620">
        <v>0</v>
      </c>
      <c r="P17" s="504"/>
      <c r="Q17" s="504"/>
    </row>
    <row r="18" spans="1:17" ht="13" customHeight="1">
      <c r="A18" s="503"/>
      <c r="B18" s="622">
        <v>2014</v>
      </c>
      <c r="C18" s="923">
        <f t="shared" si="0"/>
        <v>2292587.8282696093</v>
      </c>
      <c r="D18" s="683"/>
      <c r="E18" s="923">
        <f t="shared" si="1"/>
        <v>1840225.9962872302</v>
      </c>
      <c r="F18" s="544">
        <v>672023.59628723003</v>
      </c>
      <c r="G18" s="544">
        <v>133758</v>
      </c>
      <c r="H18" s="620">
        <v>1034444.4000000001</v>
      </c>
      <c r="I18" s="619"/>
      <c r="J18" s="923">
        <f t="shared" si="2"/>
        <v>452361.83198237891</v>
      </c>
      <c r="K18" s="619">
        <v>217804.08810572687</v>
      </c>
      <c r="L18" s="619">
        <v>176705.80000000002</v>
      </c>
      <c r="M18" s="619">
        <v>49875.203876651984</v>
      </c>
      <c r="N18" s="619">
        <v>7976.74</v>
      </c>
      <c r="O18" s="620">
        <v>0</v>
      </c>
      <c r="P18" s="504"/>
      <c r="Q18" s="504"/>
    </row>
    <row r="19" spans="1:17" ht="13" customHeight="1">
      <c r="A19" s="503"/>
      <c r="B19" s="622">
        <v>2015</v>
      </c>
      <c r="C19" s="923">
        <f t="shared" si="0"/>
        <v>2297373.8903623582</v>
      </c>
      <c r="D19" s="683"/>
      <c r="E19" s="923">
        <f t="shared" si="1"/>
        <v>1903176.7256046487</v>
      </c>
      <c r="F19" s="544">
        <v>761492.19658307137</v>
      </c>
      <c r="G19" s="544">
        <v>143437.26490692</v>
      </c>
      <c r="H19" s="620">
        <v>998247.2641146573</v>
      </c>
      <c r="I19" s="619"/>
      <c r="J19" s="923">
        <f t="shared" si="2"/>
        <v>394197.16475770931</v>
      </c>
      <c r="K19" s="619">
        <v>166926.1233480176</v>
      </c>
      <c r="L19" s="619">
        <v>163494.20000000001</v>
      </c>
      <c r="M19" s="619">
        <v>55966.081409691637</v>
      </c>
      <c r="N19" s="619">
        <v>7810.76</v>
      </c>
      <c r="O19" s="620">
        <v>0</v>
      </c>
      <c r="P19" s="504"/>
      <c r="Q19" s="504"/>
    </row>
    <row r="20" spans="1:17" ht="13" customHeight="1">
      <c r="A20" s="503"/>
      <c r="B20" s="622">
        <v>2016</v>
      </c>
      <c r="C20" s="923">
        <f t="shared" si="0"/>
        <v>2385094.9093625937</v>
      </c>
      <c r="D20" s="683"/>
      <c r="E20" s="923">
        <f t="shared" si="1"/>
        <v>1954231.7411687609</v>
      </c>
      <c r="F20" s="544">
        <v>787491.48211196112</v>
      </c>
      <c r="G20" s="544">
        <v>159259.82905679996</v>
      </c>
      <c r="H20" s="620">
        <v>1007480.4299999998</v>
      </c>
      <c r="I20" s="619"/>
      <c r="J20" s="923">
        <f t="shared" si="2"/>
        <v>430863.16819383262</v>
      </c>
      <c r="K20" s="619">
        <v>183910.84581497798</v>
      </c>
      <c r="L20" s="619">
        <v>188044.1</v>
      </c>
      <c r="M20" s="619">
        <v>49622.582378854626</v>
      </c>
      <c r="N20" s="619">
        <v>9285.64</v>
      </c>
      <c r="O20" s="620">
        <v>0</v>
      </c>
      <c r="P20" s="504"/>
      <c r="Q20" s="504"/>
    </row>
    <row r="21" spans="1:17" ht="13" customHeight="1">
      <c r="A21" s="503"/>
      <c r="B21" s="622">
        <v>2017</v>
      </c>
      <c r="C21" s="923">
        <f t="shared" si="0"/>
        <v>2445401.6005432447</v>
      </c>
      <c r="D21" s="683"/>
      <c r="E21" s="923">
        <f t="shared" si="1"/>
        <v>2013673.7182955265</v>
      </c>
      <c r="F21" s="544">
        <v>879838.29279272642</v>
      </c>
      <c r="G21" s="544">
        <v>168649.45870279998</v>
      </c>
      <c r="H21" s="620">
        <v>965185.96680000005</v>
      </c>
      <c r="I21" s="619"/>
      <c r="J21" s="923">
        <f t="shared" si="2"/>
        <v>431727.88224771805</v>
      </c>
      <c r="K21" s="619">
        <v>185979.32422907485</v>
      </c>
      <c r="L21" s="619">
        <v>179968</v>
      </c>
      <c r="M21" s="619">
        <v>58209.254882643167</v>
      </c>
      <c r="N21" s="619">
        <v>7571.3031360000004</v>
      </c>
      <c r="O21" s="620">
        <v>0</v>
      </c>
      <c r="P21" s="504"/>
      <c r="Q21" s="504"/>
    </row>
    <row r="22" spans="1:17" ht="13" customHeight="1">
      <c r="A22" s="503"/>
      <c r="B22" s="622" t="s">
        <v>197</v>
      </c>
      <c r="C22" s="923">
        <f t="shared" si="0"/>
        <v>2613117.3787831371</v>
      </c>
      <c r="D22" s="683"/>
      <c r="E22" s="923">
        <f t="shared" si="1"/>
        <v>2067142.5065071944</v>
      </c>
      <c r="F22" s="544">
        <v>902351.18868039432</v>
      </c>
      <c r="G22" s="544">
        <v>163706.68162679998</v>
      </c>
      <c r="H22" s="619">
        <v>1001084.6362000001</v>
      </c>
      <c r="I22" s="619"/>
      <c r="J22" s="923">
        <f t="shared" si="2"/>
        <v>545974.8722759427</v>
      </c>
      <c r="K22" s="619">
        <v>237743.77973568282</v>
      </c>
      <c r="L22" s="619">
        <v>218940</v>
      </c>
      <c r="M22" s="619">
        <v>77851.755383259922</v>
      </c>
      <c r="N22" s="619">
        <v>9937.1675759999998</v>
      </c>
      <c r="O22" s="619">
        <v>1502.1695810000001</v>
      </c>
      <c r="P22" s="504"/>
      <c r="Q22" s="504"/>
    </row>
    <row r="23" spans="1:17" ht="13" customHeight="1">
      <c r="A23" s="503"/>
      <c r="B23" s="622" t="s">
        <v>352</v>
      </c>
      <c r="C23" s="923">
        <f t="shared" si="0"/>
        <v>2543478.8730534455</v>
      </c>
      <c r="D23" s="683"/>
      <c r="E23" s="923">
        <f t="shared" si="1"/>
        <v>2082142.5065071899</v>
      </c>
      <c r="F23" s="544">
        <v>915878.13173239003</v>
      </c>
      <c r="G23" s="544">
        <v>164731.26452679999</v>
      </c>
      <c r="H23" s="619">
        <v>1001533.110248</v>
      </c>
      <c r="I23" s="619"/>
      <c r="J23" s="923">
        <f t="shared" si="2"/>
        <v>461336.36654625548</v>
      </c>
      <c r="K23" s="619">
        <v>188216.75237004404</v>
      </c>
      <c r="L23" s="619">
        <v>215412.44999999998</v>
      </c>
      <c r="M23" s="619">
        <v>45378.840176211452</v>
      </c>
      <c r="N23" s="619">
        <v>9468.2800000000007</v>
      </c>
      <c r="O23" s="619">
        <v>2860.0440000000003</v>
      </c>
      <c r="P23" s="504"/>
      <c r="Q23" s="504"/>
    </row>
    <row r="24" spans="1:17" ht="13" customHeight="1">
      <c r="A24" s="503"/>
      <c r="B24" s="622" t="s">
        <v>357</v>
      </c>
      <c r="C24" s="923">
        <f t="shared" si="0"/>
        <v>2618152.7592673395</v>
      </c>
      <c r="D24" s="683"/>
      <c r="E24" s="923">
        <f t="shared" si="1"/>
        <v>2104851.2000000002</v>
      </c>
      <c r="F24" s="544">
        <v>930500</v>
      </c>
      <c r="G24" s="544">
        <v>152306</v>
      </c>
      <c r="H24" s="619">
        <v>1022045.2000000001</v>
      </c>
      <c r="I24" s="619"/>
      <c r="J24" s="923">
        <f t="shared" si="2"/>
        <v>513301.55926733918</v>
      </c>
      <c r="K24" s="619">
        <v>195646.05286343611</v>
      </c>
      <c r="L24" s="619">
        <v>216110</v>
      </c>
      <c r="M24" s="619">
        <v>81185.32158590309</v>
      </c>
      <c r="N24" s="619">
        <v>12311.004139999999</v>
      </c>
      <c r="O24" s="619">
        <v>8049.1806780000015</v>
      </c>
      <c r="P24" s="504"/>
      <c r="Q24" s="504"/>
    </row>
    <row r="25" spans="1:17" ht="13" customHeight="1" thickBot="1">
      <c r="A25" s="503"/>
      <c r="B25" s="623" t="s">
        <v>467</v>
      </c>
      <c r="C25" s="924">
        <f t="shared" si="0"/>
        <v>2769571.1376196281</v>
      </c>
      <c r="D25" s="684"/>
      <c r="E25" s="924">
        <f t="shared" si="1"/>
        <v>2142258.7097544298</v>
      </c>
      <c r="F25" s="545">
        <v>951870.10975442955</v>
      </c>
      <c r="G25" s="545">
        <v>159110</v>
      </c>
      <c r="H25" s="621">
        <v>1031278.6000000001</v>
      </c>
      <c r="I25" s="621"/>
      <c r="J25" s="924">
        <f t="shared" si="2"/>
        <v>627312.42786519823</v>
      </c>
      <c r="K25" s="621">
        <v>268487.31277533039</v>
      </c>
      <c r="L25" s="621">
        <v>287180</v>
      </c>
      <c r="M25" s="621">
        <v>50533.178769867838</v>
      </c>
      <c r="N25" s="621">
        <v>14624.552119999998</v>
      </c>
      <c r="O25" s="621">
        <v>6487.3842000000004</v>
      </c>
      <c r="P25" s="504"/>
      <c r="Q25" s="504"/>
    </row>
    <row r="26" spans="1:17" ht="9" customHeight="1">
      <c r="A26" s="499"/>
      <c r="B26" s="1091" t="s">
        <v>553</v>
      </c>
      <c r="C26" s="1092"/>
      <c r="D26" s="1092"/>
      <c r="E26" s="1092"/>
      <c r="F26" s="1092"/>
      <c r="G26" s="1092"/>
      <c r="H26" s="1092"/>
      <c r="I26" s="1092"/>
      <c r="J26" s="1092"/>
      <c r="K26" s="1092"/>
      <c r="L26" s="539"/>
      <c r="M26" s="539"/>
      <c r="N26" s="539"/>
      <c r="O26" s="539"/>
      <c r="P26" s="540"/>
    </row>
    <row r="27" spans="1:17" ht="9" customHeight="1">
      <c r="A27" s="499"/>
      <c r="B27" s="1073" t="s">
        <v>367</v>
      </c>
      <c r="C27" s="1067"/>
      <c r="D27" s="1067"/>
      <c r="E27" s="1087"/>
      <c r="F27" s="1092"/>
      <c r="G27" s="1092"/>
      <c r="H27" s="1092"/>
      <c r="I27" s="1092"/>
      <c r="J27" s="1092"/>
      <c r="K27" s="1092"/>
      <c r="L27" s="539"/>
      <c r="M27" s="539"/>
      <c r="N27" s="539"/>
      <c r="O27" s="540"/>
      <c r="P27" s="540"/>
    </row>
    <row r="28" spans="1:17" ht="9" customHeight="1">
      <c r="A28" s="499"/>
      <c r="B28" s="1001" t="s">
        <v>366</v>
      </c>
      <c r="C28" s="1067"/>
      <c r="D28" s="1067"/>
      <c r="E28" s="1087"/>
      <c r="F28" s="1092"/>
      <c r="G28" s="1092"/>
      <c r="H28" s="1092"/>
      <c r="I28" s="1092"/>
      <c r="J28" s="1092"/>
      <c r="K28" s="1092"/>
      <c r="L28" s="539"/>
      <c r="M28" s="539"/>
      <c r="N28" s="539"/>
      <c r="O28" s="540"/>
      <c r="P28" s="540"/>
    </row>
    <row r="29" spans="1:17" ht="10" customHeight="1">
      <c r="A29" s="499"/>
      <c r="B29" s="539"/>
      <c r="C29" s="539"/>
      <c r="D29" s="539"/>
      <c r="E29" s="539"/>
      <c r="F29" s="539"/>
      <c r="G29" s="539"/>
      <c r="H29" s="539"/>
      <c r="I29" s="539"/>
      <c r="J29" s="539"/>
      <c r="K29" s="539"/>
      <c r="L29" s="539"/>
      <c r="M29" s="539"/>
      <c r="N29" s="539"/>
      <c r="O29" s="540"/>
      <c r="P29" s="540"/>
    </row>
    <row r="30" spans="1:17" ht="15" customHeight="1">
      <c r="A30" s="543" t="s">
        <v>476</v>
      </c>
      <c r="B30" s="541"/>
      <c r="C30" s="541"/>
      <c r="D30" s="541"/>
      <c r="E30" s="541"/>
      <c r="F30" s="541"/>
    </row>
    <row r="31" spans="1:17" ht="15" customHeight="1">
      <c r="A31" s="453" t="s">
        <v>593</v>
      </c>
      <c r="B31" s="541"/>
      <c r="C31" s="541"/>
      <c r="D31" s="541"/>
      <c r="E31" s="541"/>
      <c r="F31" s="541"/>
    </row>
    <row r="32" spans="1:17" ht="4" customHeight="1" thickBot="1">
      <c r="A32" s="506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</row>
    <row r="33" spans="1:15" ht="15" customHeight="1">
      <c r="A33" s="916"/>
      <c r="B33" s="912"/>
      <c r="C33" s="916"/>
      <c r="D33" s="917"/>
      <c r="E33" s="1208" t="s">
        <v>280</v>
      </c>
      <c r="F33" s="1208"/>
      <c r="G33" s="1208"/>
      <c r="H33" s="1208"/>
      <c r="I33" s="918"/>
      <c r="J33" s="1208" t="s">
        <v>281</v>
      </c>
      <c r="K33" s="1208"/>
      <c r="L33" s="1208"/>
      <c r="M33" s="1208"/>
      <c r="N33" s="1208"/>
      <c r="O33" s="1208"/>
    </row>
    <row r="34" spans="1:15" ht="10" customHeight="1">
      <c r="A34" s="917"/>
      <c r="B34" s="919"/>
      <c r="C34" s="917"/>
      <c r="D34" s="917"/>
      <c r="E34" s="912"/>
      <c r="F34" s="912"/>
      <c r="G34" s="912"/>
      <c r="H34" s="912"/>
      <c r="I34" s="912"/>
      <c r="J34" s="912"/>
      <c r="K34" s="912" t="s">
        <v>121</v>
      </c>
      <c r="L34" s="912" t="s">
        <v>122</v>
      </c>
      <c r="M34" s="912"/>
      <c r="N34" s="912"/>
      <c r="O34" s="912"/>
    </row>
    <row r="35" spans="1:15" ht="10" customHeight="1">
      <c r="A35" s="912" t="s">
        <v>111</v>
      </c>
      <c r="B35" s="919" t="s">
        <v>125</v>
      </c>
      <c r="C35" s="912" t="s">
        <v>109</v>
      </c>
      <c r="D35" s="912"/>
      <c r="E35" s="912"/>
      <c r="F35" s="912" t="s">
        <v>120</v>
      </c>
      <c r="G35" s="912" t="s">
        <v>190</v>
      </c>
      <c r="H35" s="912" t="s">
        <v>190</v>
      </c>
      <c r="I35" s="912"/>
      <c r="J35" s="912"/>
      <c r="K35" s="912" t="s">
        <v>345</v>
      </c>
      <c r="L35" s="912" t="s">
        <v>349</v>
      </c>
      <c r="M35" s="912" t="s">
        <v>123</v>
      </c>
      <c r="N35" s="912" t="s">
        <v>120</v>
      </c>
      <c r="O35" s="912" t="s">
        <v>190</v>
      </c>
    </row>
    <row r="36" spans="1:15" ht="10" customHeight="1">
      <c r="A36" s="917"/>
      <c r="B36" s="920" t="s">
        <v>133</v>
      </c>
      <c r="C36" s="917"/>
      <c r="D36" s="917"/>
      <c r="E36" s="912" t="s">
        <v>109</v>
      </c>
      <c r="F36" s="912" t="s">
        <v>194</v>
      </c>
      <c r="G36" s="912" t="s">
        <v>341</v>
      </c>
      <c r="H36" s="912" t="s">
        <v>343</v>
      </c>
      <c r="I36" s="912"/>
      <c r="J36" s="912" t="s">
        <v>109</v>
      </c>
      <c r="K36" s="912" t="s">
        <v>346</v>
      </c>
      <c r="L36" s="912" t="s">
        <v>121</v>
      </c>
      <c r="M36" s="912" t="s">
        <v>124</v>
      </c>
      <c r="N36" s="912" t="s">
        <v>347</v>
      </c>
      <c r="O36" s="912" t="s">
        <v>343</v>
      </c>
    </row>
    <row r="37" spans="1:15" ht="10" customHeight="1">
      <c r="A37" s="921"/>
      <c r="B37" s="922"/>
      <c r="C37" s="921"/>
      <c r="D37" s="921"/>
      <c r="E37" s="914"/>
      <c r="F37" s="914"/>
      <c r="G37" s="913" t="s">
        <v>342</v>
      </c>
      <c r="H37" s="913" t="s">
        <v>344</v>
      </c>
      <c r="I37" s="914"/>
      <c r="J37" s="914"/>
      <c r="K37" s="915" t="s">
        <v>191</v>
      </c>
      <c r="L37" s="915" t="s">
        <v>192</v>
      </c>
      <c r="M37" s="915" t="s">
        <v>193</v>
      </c>
      <c r="N37" s="913" t="s">
        <v>348</v>
      </c>
      <c r="O37" s="913" t="s">
        <v>344</v>
      </c>
    </row>
    <row r="38" spans="1:15" ht="13" customHeight="1">
      <c r="A38" s="622">
        <v>2007</v>
      </c>
      <c r="B38" s="546">
        <v>28481.901000000002</v>
      </c>
      <c r="C38" s="926">
        <f>E38+J38</f>
        <v>56.750230646858704</v>
      </c>
      <c r="D38" s="685"/>
      <c r="E38" s="926">
        <f>SUM(F38:H38)</f>
        <v>51.113685332036965</v>
      </c>
      <c r="F38" s="547">
        <v>19.275150397167277</v>
      </c>
      <c r="G38" s="547">
        <v>2.3849882772923054</v>
      </c>
      <c r="H38" s="547">
        <v>29.453546657577387</v>
      </c>
      <c r="I38" s="547"/>
      <c r="J38" s="926">
        <f>SUM(K38:O38)</f>
        <v>5.6365453148217357</v>
      </c>
      <c r="K38" s="547">
        <v>2.7334446686170502</v>
      </c>
      <c r="L38" s="547">
        <v>2.1591957643557569</v>
      </c>
      <c r="M38" s="547">
        <v>0.48700068152887283</v>
      </c>
      <c r="N38" s="547">
        <v>0.25676516465667087</v>
      </c>
      <c r="O38" s="547">
        <v>1.3903566338496859E-4</v>
      </c>
    </row>
    <row r="39" spans="1:15" ht="13" customHeight="1">
      <c r="A39" s="622">
        <v>2008</v>
      </c>
      <c r="B39" s="546">
        <v>28807.034</v>
      </c>
      <c r="C39" s="926">
        <f t="shared" ref="C39:C52" si="3">E39+J39</f>
        <v>60.210495660461369</v>
      </c>
      <c r="D39" s="685"/>
      <c r="E39" s="926">
        <f t="shared" ref="E39:E52" si="4">SUM(F39:H39)</f>
        <v>54.345345207283032</v>
      </c>
      <c r="F39" s="547">
        <v>21.324480154995388</v>
      </c>
      <c r="G39" s="547">
        <v>3.488036368848733</v>
      </c>
      <c r="H39" s="547">
        <v>29.532828683438915</v>
      </c>
      <c r="I39" s="547"/>
      <c r="J39" s="926">
        <v>5.8651504531783374</v>
      </c>
      <c r="K39" s="547">
        <v>2.885705509983711</v>
      </c>
      <c r="L39" s="547">
        <v>1.6598723770034778</v>
      </c>
      <c r="M39" s="547">
        <v>1.0390791978006373</v>
      </c>
      <c r="N39" s="547">
        <v>0.27918667364366634</v>
      </c>
      <c r="O39" s="547">
        <v>1.3066947468455101E-3</v>
      </c>
    </row>
    <row r="40" spans="1:15" ht="13" customHeight="1">
      <c r="A40" s="622">
        <v>2009</v>
      </c>
      <c r="B40" s="546">
        <v>29132.012999999999</v>
      </c>
      <c r="C40" s="926">
        <f t="shared" si="3"/>
        <v>62.749375566314548</v>
      </c>
      <c r="D40" s="685"/>
      <c r="E40" s="926">
        <f t="shared" si="4"/>
        <v>56.711231106215308</v>
      </c>
      <c r="F40" s="547">
        <v>25.495592145735639</v>
      </c>
      <c r="G40" s="547">
        <v>3.7785579733195918</v>
      </c>
      <c r="H40" s="547">
        <v>27.437080987160073</v>
      </c>
      <c r="I40" s="547"/>
      <c r="J40" s="926">
        <f t="shared" ref="J40:J52" si="5">SUM(K40:O40)</f>
        <v>6.0381444600992387</v>
      </c>
      <c r="K40" s="547">
        <v>3.1886235265112548</v>
      </c>
      <c r="L40" s="547">
        <v>1.9945240310032817</v>
      </c>
      <c r="M40" s="547">
        <v>0.57515149677632194</v>
      </c>
      <c r="N40" s="547">
        <v>0.27984540580837997</v>
      </c>
      <c r="O40" s="547">
        <v>0</v>
      </c>
    </row>
    <row r="41" spans="1:15" ht="13" customHeight="1">
      <c r="A41" s="622">
        <v>2010</v>
      </c>
      <c r="B41" s="546">
        <v>29461.933000000001</v>
      </c>
      <c r="C41" s="926">
        <f t="shared" si="3"/>
        <v>65.758275138297805</v>
      </c>
      <c r="D41" s="685"/>
      <c r="E41" s="926">
        <f t="shared" si="4"/>
        <v>56.967480395574292</v>
      </c>
      <c r="F41" s="547">
        <v>22.038930391743921</v>
      </c>
      <c r="G41" s="547">
        <v>4.3080676342587569</v>
      </c>
      <c r="H41" s="547">
        <v>30.620482369571612</v>
      </c>
      <c r="I41" s="547"/>
      <c r="J41" s="926">
        <f t="shared" si="5"/>
        <v>8.7907947427235076</v>
      </c>
      <c r="K41" s="547">
        <v>4.7545214385792196</v>
      </c>
      <c r="L41" s="547">
        <v>2.8827911596974984</v>
      </c>
      <c r="M41" s="547">
        <v>0.77463327529757364</v>
      </c>
      <c r="N41" s="547">
        <v>0.37884886914921706</v>
      </c>
      <c r="O41" s="547">
        <v>0</v>
      </c>
    </row>
    <row r="42" spans="1:15" ht="13" customHeight="1">
      <c r="A42" s="622">
        <v>2011</v>
      </c>
      <c r="B42" s="546">
        <v>29797.694</v>
      </c>
      <c r="C42" s="926">
        <f t="shared" si="3"/>
        <v>66.875698416385902</v>
      </c>
      <c r="D42" s="685"/>
      <c r="E42" s="926">
        <f t="shared" si="4"/>
        <v>58.914916577580513</v>
      </c>
      <c r="F42" s="547">
        <v>23.660123236860922</v>
      </c>
      <c r="G42" s="547">
        <v>4.2491878733971831</v>
      </c>
      <c r="H42" s="547">
        <v>31.005605467322408</v>
      </c>
      <c r="I42" s="547"/>
      <c r="J42" s="926">
        <f t="shared" si="5"/>
        <v>7.9607818388053841</v>
      </c>
      <c r="K42" s="547">
        <v>3.5811194423832222</v>
      </c>
      <c r="L42" s="547">
        <v>2.9658033269285875</v>
      </c>
      <c r="M42" s="547">
        <v>1.1295390815106121</v>
      </c>
      <c r="N42" s="547">
        <v>0.28431998798296271</v>
      </c>
      <c r="O42" s="547">
        <v>0</v>
      </c>
    </row>
    <row r="43" spans="1:15" ht="13" customHeight="1">
      <c r="A43" s="622">
        <v>2012</v>
      </c>
      <c r="B43" s="546">
        <v>30135.875</v>
      </c>
      <c r="C43" s="926">
        <f t="shared" si="3"/>
        <v>75.253461962522351</v>
      </c>
      <c r="D43" s="685"/>
      <c r="E43" s="926">
        <f t="shared" si="4"/>
        <v>59.419865900750068</v>
      </c>
      <c r="F43" s="547">
        <v>22.898842369825545</v>
      </c>
      <c r="G43" s="547">
        <v>4.3334066125506556</v>
      </c>
      <c r="H43" s="547">
        <v>32.18761691837387</v>
      </c>
      <c r="I43" s="547"/>
      <c r="J43" s="926">
        <f t="shared" si="5"/>
        <v>15.83359606177228</v>
      </c>
      <c r="K43" s="547">
        <v>7.1242900249748065</v>
      </c>
      <c r="L43" s="547">
        <v>7.1166972918490012</v>
      </c>
      <c r="M43" s="547">
        <v>1.2674554185559241</v>
      </c>
      <c r="N43" s="547">
        <v>0.32515332639254713</v>
      </c>
      <c r="O43" s="547">
        <v>0</v>
      </c>
    </row>
    <row r="44" spans="1:15" ht="13" customHeight="1">
      <c r="A44" s="622">
        <v>2013</v>
      </c>
      <c r="B44" s="546">
        <v>30475.144</v>
      </c>
      <c r="C44" s="926">
        <f t="shared" si="3"/>
        <v>69.857917873442943</v>
      </c>
      <c r="D44" s="685"/>
      <c r="E44" s="926">
        <f t="shared" si="4"/>
        <v>59.320668469419061</v>
      </c>
      <c r="F44" s="547">
        <v>21.58132915735543</v>
      </c>
      <c r="G44" s="547">
        <v>4.3890850852091132</v>
      </c>
      <c r="H44" s="547">
        <v>33.350254226854517</v>
      </c>
      <c r="I44" s="547"/>
      <c r="J44" s="926">
        <f t="shared" si="5"/>
        <v>10.537249404023878</v>
      </c>
      <c r="K44" s="547">
        <v>4.5506050311799937</v>
      </c>
      <c r="L44" s="547">
        <v>4.4781150172744058</v>
      </c>
      <c r="M44" s="547">
        <v>1.1880426008555383</v>
      </c>
      <c r="N44" s="547">
        <v>0.32048675471393995</v>
      </c>
      <c r="O44" s="547">
        <v>0</v>
      </c>
    </row>
    <row r="45" spans="1:15" ht="13" customHeight="1">
      <c r="A45" s="622">
        <v>2014</v>
      </c>
      <c r="B45" s="546">
        <v>30814.174999999999</v>
      </c>
      <c r="C45" s="926">
        <f t="shared" si="3"/>
        <v>74.400428642649331</v>
      </c>
      <c r="D45" s="685"/>
      <c r="E45" s="926">
        <f t="shared" si="4"/>
        <v>59.720112457569613</v>
      </c>
      <c r="F45" s="547">
        <v>21.808910875830037</v>
      </c>
      <c r="G45" s="547">
        <v>4.3407944557983464</v>
      </c>
      <c r="H45" s="547">
        <v>33.57040712594123</v>
      </c>
      <c r="I45" s="547"/>
      <c r="J45" s="926">
        <f t="shared" si="5"/>
        <v>14.680316185079718</v>
      </c>
      <c r="K45" s="547">
        <v>7.0683082738942993</v>
      </c>
      <c r="L45" s="547">
        <v>5.7345620968271911</v>
      </c>
      <c r="M45" s="547">
        <v>1.6185798865831063</v>
      </c>
      <c r="N45" s="547">
        <v>0.25886592777512296</v>
      </c>
      <c r="O45" s="547">
        <v>0</v>
      </c>
    </row>
    <row r="46" spans="1:15" ht="13" customHeight="1">
      <c r="A46" s="622">
        <v>2015</v>
      </c>
      <c r="B46" s="546">
        <v>31151.643</v>
      </c>
      <c r="C46" s="926">
        <f t="shared" si="3"/>
        <v>73.748080971599407</v>
      </c>
      <c r="D46" s="685"/>
      <c r="E46" s="926">
        <f t="shared" si="4"/>
        <v>61.093943764206877</v>
      </c>
      <c r="F46" s="547">
        <v>24.444688088620925</v>
      </c>
      <c r="G46" s="547">
        <v>4.6044847428085891</v>
      </c>
      <c r="H46" s="547">
        <v>32.044770932777361</v>
      </c>
      <c r="I46" s="547"/>
      <c r="J46" s="926">
        <f t="shared" si="5"/>
        <v>12.654137207392536</v>
      </c>
      <c r="K46" s="547">
        <v>5.3585014231197245</v>
      </c>
      <c r="L46" s="547">
        <v>5.2483331296522628</v>
      </c>
      <c r="M46" s="547">
        <v>1.796569170033556</v>
      </c>
      <c r="N46" s="547">
        <v>0.25073348458699274</v>
      </c>
      <c r="O46" s="547">
        <v>0</v>
      </c>
    </row>
    <row r="47" spans="1:15" ht="13" customHeight="1">
      <c r="A47" s="622">
        <v>2016</v>
      </c>
      <c r="B47" s="546">
        <v>31488.625</v>
      </c>
      <c r="C47" s="926">
        <f t="shared" si="3"/>
        <v>75.744650944987072</v>
      </c>
      <c r="D47" s="685"/>
      <c r="E47" s="926">
        <f t="shared" si="4"/>
        <v>62.061513996522905</v>
      </c>
      <c r="F47" s="547">
        <v>25.008760532159187</v>
      </c>
      <c r="G47" s="547">
        <v>5.0576939785970323</v>
      </c>
      <c r="H47" s="547">
        <v>31.995059485766681</v>
      </c>
      <c r="I47" s="547"/>
      <c r="J47" s="926">
        <f t="shared" si="5"/>
        <v>13.683136948464171</v>
      </c>
      <c r="K47" s="547">
        <v>5.8405486366895341</v>
      </c>
      <c r="L47" s="547">
        <v>5.9718104553628493</v>
      </c>
      <c r="M47" s="547">
        <v>1.5758891465999112</v>
      </c>
      <c r="N47" s="547">
        <v>0.29488870981187648</v>
      </c>
      <c r="O47" s="547">
        <v>0</v>
      </c>
    </row>
    <row r="48" spans="1:15" ht="13" customHeight="1">
      <c r="A48" s="622">
        <v>2017</v>
      </c>
      <c r="B48" s="546">
        <v>31826.018</v>
      </c>
      <c r="C48" s="926">
        <f t="shared" si="3"/>
        <v>76.836555567311137</v>
      </c>
      <c r="D48" s="685"/>
      <c r="E48" s="926">
        <f t="shared" si="4"/>
        <v>63.271305832087648</v>
      </c>
      <c r="F48" s="547">
        <v>27.645252157927089</v>
      </c>
      <c r="G48" s="547">
        <v>5.2991064952831985</v>
      </c>
      <c r="H48" s="547">
        <v>30.326947178877358</v>
      </c>
      <c r="I48" s="547"/>
      <c r="J48" s="926">
        <f t="shared" si="5"/>
        <v>13.565249735223489</v>
      </c>
      <c r="K48" s="547">
        <v>5.8436253077301359</v>
      </c>
      <c r="L48" s="547">
        <v>5.6547444923835588</v>
      </c>
      <c r="M48" s="547">
        <v>1.8289832828801633</v>
      </c>
      <c r="N48" s="547">
        <v>0.23789665222963174</v>
      </c>
      <c r="O48" s="547">
        <v>0</v>
      </c>
    </row>
    <row r="49" spans="1:16" ht="13" customHeight="1">
      <c r="A49" s="503" t="s">
        <v>197</v>
      </c>
      <c r="B49" s="546">
        <v>32162.184000000001</v>
      </c>
      <c r="C49" s="926">
        <f t="shared" si="3"/>
        <v>81.248132240743885</v>
      </c>
      <c r="D49" s="685"/>
      <c r="E49" s="926">
        <f t="shared" si="4"/>
        <v>64.272454461027721</v>
      </c>
      <c r="F49" s="547">
        <v>28.056278413194647</v>
      </c>
      <c r="G49" s="547">
        <v>5.0900362247414535</v>
      </c>
      <c r="H49" s="547">
        <v>31.126139823091616</v>
      </c>
      <c r="I49" s="547"/>
      <c r="J49" s="926">
        <f t="shared" si="5"/>
        <v>16.975677779716165</v>
      </c>
      <c r="K49" s="547">
        <v>7.3920284684548418</v>
      </c>
      <c r="L49" s="547">
        <v>6.8073735291110822</v>
      </c>
      <c r="M49" s="547">
        <v>2.4205991540642864</v>
      </c>
      <c r="N49" s="547">
        <v>0.30897054677630098</v>
      </c>
      <c r="O49" s="548">
        <v>4.6706081309652356E-2</v>
      </c>
      <c r="P49" s="507"/>
    </row>
    <row r="50" spans="1:16" ht="13" customHeight="1">
      <c r="A50" s="503" t="s">
        <v>352</v>
      </c>
      <c r="B50" s="546">
        <v>32495.51</v>
      </c>
      <c r="C50" s="926">
        <f t="shared" si="3"/>
        <v>78.271701938312276</v>
      </c>
      <c r="D50" s="685"/>
      <c r="E50" s="926">
        <f t="shared" si="4"/>
        <v>64.074775453814709</v>
      </c>
      <c r="F50" s="547">
        <v>28.184759424683289</v>
      </c>
      <c r="G50" s="547">
        <v>5.0693546439738908</v>
      </c>
      <c r="H50" s="547">
        <v>30.820661385157521</v>
      </c>
      <c r="I50" s="547"/>
      <c r="J50" s="926">
        <f t="shared" si="5"/>
        <v>14.196926484497565</v>
      </c>
      <c r="K50" s="547">
        <v>5.792084887113452</v>
      </c>
      <c r="L50" s="547">
        <v>6.6289912052465096</v>
      </c>
      <c r="M50" s="547">
        <v>1.396464932423324</v>
      </c>
      <c r="N50" s="547">
        <v>0.29137194646275749</v>
      </c>
      <c r="O50" s="547">
        <v>8.8013513251523068E-2</v>
      </c>
      <c r="P50" s="507"/>
    </row>
    <row r="51" spans="1:16" ht="13" customHeight="1">
      <c r="A51" s="503" t="s">
        <v>357</v>
      </c>
      <c r="B51" s="546">
        <v>32824.358</v>
      </c>
      <c r="C51" s="926">
        <f t="shared" si="3"/>
        <v>79.762497084248807</v>
      </c>
      <c r="D51" s="685"/>
      <c r="E51" s="926">
        <f t="shared" si="4"/>
        <v>64.124672293666791</v>
      </c>
      <c r="F51" s="547">
        <v>28.34785070282258</v>
      </c>
      <c r="G51" s="547">
        <v>4.6400298217561486</v>
      </c>
      <c r="H51" s="547">
        <v>31.136791769088067</v>
      </c>
      <c r="I51" s="547"/>
      <c r="J51" s="926">
        <f t="shared" si="5"/>
        <v>15.637824790582018</v>
      </c>
      <c r="K51" s="547">
        <v>5.9603923666515</v>
      </c>
      <c r="L51" s="547">
        <v>6.583830215354098</v>
      </c>
      <c r="M51" s="547">
        <v>2.4733254976655776</v>
      </c>
      <c r="N51" s="547">
        <v>0.3750569665368626</v>
      </c>
      <c r="O51" s="547">
        <v>0.24521974437397989</v>
      </c>
      <c r="P51" s="507"/>
    </row>
    <row r="52" spans="1:16" ht="13" customHeight="1" thickBot="1">
      <c r="A52" s="505" t="s">
        <v>467</v>
      </c>
      <c r="B52" s="549">
        <v>33149.016000000003</v>
      </c>
      <c r="C52" s="927">
        <f t="shared" si="3"/>
        <v>83.549120662273282</v>
      </c>
      <c r="D52" s="686"/>
      <c r="E52" s="927">
        <f t="shared" si="4"/>
        <v>64.625107114927019</v>
      </c>
      <c r="F52" s="550">
        <v>28.714882811436379</v>
      </c>
      <c r="G52" s="550">
        <v>4.7998408157877144</v>
      </c>
      <c r="H52" s="550">
        <v>31.110383487702922</v>
      </c>
      <c r="I52" s="550"/>
      <c r="J52" s="927">
        <f t="shared" si="5"/>
        <v>18.924013547346267</v>
      </c>
      <c r="K52" s="550">
        <v>8.0994052063364528</v>
      </c>
      <c r="L52" s="550">
        <v>8.6633039122488569</v>
      </c>
      <c r="M52" s="550">
        <v>1.5244246999629743</v>
      </c>
      <c r="N52" s="550">
        <v>0.44117605542197685</v>
      </c>
      <c r="O52" s="550">
        <v>0.19570367337600608</v>
      </c>
    </row>
    <row r="53" spans="1:16" ht="9" customHeight="1">
      <c r="A53" s="1091" t="s">
        <v>553</v>
      </c>
      <c r="B53" s="1093"/>
      <c r="C53" s="1094"/>
      <c r="D53" s="1094"/>
      <c r="E53" s="1094"/>
      <c r="F53" s="1094"/>
      <c r="G53" s="551"/>
      <c r="H53" s="551"/>
      <c r="I53" s="501"/>
      <c r="J53" s="508"/>
      <c r="K53" s="508"/>
      <c r="L53" s="501"/>
      <c r="M53" s="509"/>
      <c r="N53" s="509"/>
      <c r="O53" s="508"/>
    </row>
    <row r="54" spans="1:16" ht="9" customHeight="1">
      <c r="A54" s="1073" t="s">
        <v>367</v>
      </c>
      <c r="B54" s="1067"/>
      <c r="C54" s="1087"/>
      <c r="D54" s="1087"/>
      <c r="E54" s="1094"/>
      <c r="F54" s="1094"/>
      <c r="G54" s="551"/>
      <c r="H54" s="701"/>
      <c r="I54" s="501"/>
      <c r="J54" s="510"/>
      <c r="K54" s="510"/>
      <c r="L54" s="510"/>
      <c r="M54" s="510"/>
      <c r="N54" s="510"/>
      <c r="O54" s="510"/>
    </row>
    <row r="55" spans="1:16" ht="9" customHeight="1">
      <c r="A55" s="1001" t="s">
        <v>366</v>
      </c>
      <c r="B55" s="1067"/>
      <c r="C55" s="1087"/>
      <c r="D55" s="1087"/>
      <c r="E55" s="1094"/>
      <c r="F55" s="1094"/>
      <c r="G55" s="551"/>
      <c r="H55" s="551"/>
      <c r="I55" s="501"/>
      <c r="J55" s="501"/>
      <c r="K55" s="501"/>
      <c r="L55" s="501"/>
      <c r="M55" s="501"/>
      <c r="N55" s="501"/>
      <c r="O55" s="501"/>
    </row>
    <row r="56" spans="1:16" ht="15" customHeight="1">
      <c r="A56" s="501"/>
      <c r="B56" s="511"/>
      <c r="C56" s="501"/>
      <c r="D56" s="501"/>
      <c r="E56" s="501"/>
      <c r="F56" s="501"/>
      <c r="G56" s="501"/>
      <c r="H56" s="501"/>
      <c r="I56" s="501"/>
      <c r="J56" s="501"/>
      <c r="K56" s="501"/>
      <c r="L56" s="501"/>
      <c r="M56" s="501"/>
      <c r="N56" s="501"/>
      <c r="O56" s="501"/>
    </row>
    <row r="57" spans="1:16" ht="15" customHeight="1">
      <c r="A57" s="501"/>
      <c r="B57" s="512"/>
      <c r="C57" s="501"/>
      <c r="D57" s="501"/>
      <c r="E57" s="501"/>
      <c r="F57" s="702"/>
      <c r="G57" s="501"/>
      <c r="H57" s="501"/>
      <c r="I57" s="501"/>
      <c r="J57" s="501"/>
      <c r="K57" s="501"/>
      <c r="L57" s="501"/>
      <c r="M57" s="501"/>
      <c r="N57" s="501"/>
      <c r="O57" s="501"/>
    </row>
  </sheetData>
  <mergeCells count="6">
    <mergeCell ref="B6:B10"/>
    <mergeCell ref="J33:O33"/>
    <mergeCell ref="J6:O6"/>
    <mergeCell ref="E6:H6"/>
    <mergeCell ref="E33:H33"/>
    <mergeCell ref="C6:C10"/>
  </mergeCells>
  <printOptions horizontalCentered="1" verticalCentered="1" gridLinesSet="0"/>
  <pageMargins left="0" right="0" top="0" bottom="0" header="0" footer="0"/>
  <pageSetup paperSize="9" orientation="portrait" r:id="rId1"/>
  <headerFooter scaleWithDoc="0" alignWithMargins="0"/>
  <rowBreaks count="1" manualBreakCount="1">
    <brk id="29" max="1638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99">
    <tabColor theme="9" tint="0.59999389629810485"/>
  </sheetPr>
  <dimension ref="A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100">
    <tabColor theme="9" tint="0.59999389629810485"/>
  </sheetPr>
  <dimension ref="A3:S5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9.3984375" style="180" customWidth="1"/>
    <col min="2" max="3" width="8" style="180" customWidth="1"/>
    <col min="4" max="4" width="2.19921875" style="180" customWidth="1"/>
    <col min="5" max="6" width="8" style="180" customWidth="1"/>
    <col min="7" max="7" width="2.3984375" style="180" customWidth="1"/>
    <col min="8" max="9" width="8" style="180" customWidth="1"/>
    <col min="10" max="10" width="2.3984375" style="180" customWidth="1"/>
    <col min="11" max="12" width="8" style="180" customWidth="1"/>
    <col min="13" max="13" width="4.19921875" style="180" customWidth="1"/>
    <col min="14" max="16384" width="7" style="180"/>
  </cols>
  <sheetData>
    <row r="3" spans="1:15" ht="13" customHeight="1">
      <c r="A3" s="553" t="s">
        <v>397</v>
      </c>
      <c r="B3" s="55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5" ht="13" customHeight="1">
      <c r="A4" s="553" t="s">
        <v>520</v>
      </c>
      <c r="B4" s="554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</row>
    <row r="5" spans="1:15" ht="13" customHeight="1">
      <c r="A5" s="555" t="s">
        <v>337</v>
      </c>
      <c r="B5" s="556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</row>
    <row r="6" spans="1:15" ht="4" customHeight="1" thickBot="1">
      <c r="A6" s="1211"/>
      <c r="B6" s="1211"/>
      <c r="C6" s="1211"/>
      <c r="D6" s="1211"/>
      <c r="E6" s="1211"/>
      <c r="F6" s="1211"/>
      <c r="G6" s="1211"/>
      <c r="H6" s="1211"/>
      <c r="I6" s="1211"/>
      <c r="J6" s="1211"/>
      <c r="K6" s="1211"/>
      <c r="L6" s="1211"/>
      <c r="M6" s="182"/>
    </row>
    <row r="7" spans="1:15" ht="13" customHeight="1">
      <c r="A7" s="1214" t="s">
        <v>110</v>
      </c>
      <c r="B7" s="1212" t="s">
        <v>293</v>
      </c>
      <c r="C7" s="1212"/>
      <c r="D7" s="928"/>
      <c r="E7" s="1212" t="s">
        <v>294</v>
      </c>
      <c r="F7" s="1212"/>
      <c r="G7" s="928"/>
      <c r="H7" s="1212" t="s">
        <v>199</v>
      </c>
      <c r="I7" s="1212"/>
      <c r="J7" s="928"/>
      <c r="K7" s="1213" t="s">
        <v>295</v>
      </c>
      <c r="L7" s="1213"/>
      <c r="M7" s="183"/>
    </row>
    <row r="8" spans="1:15" ht="13" customHeight="1">
      <c r="A8" s="1215"/>
      <c r="B8" s="929">
        <v>2020</v>
      </c>
      <c r="C8" s="929" t="s">
        <v>402</v>
      </c>
      <c r="D8" s="929"/>
      <c r="E8" s="929">
        <v>2020</v>
      </c>
      <c r="F8" s="929" t="s">
        <v>402</v>
      </c>
      <c r="G8" s="929"/>
      <c r="H8" s="929">
        <v>2020</v>
      </c>
      <c r="I8" s="929" t="s">
        <v>402</v>
      </c>
      <c r="J8" s="929"/>
      <c r="K8" s="929">
        <v>2020</v>
      </c>
      <c r="L8" s="929" t="s">
        <v>402</v>
      </c>
      <c r="M8" s="184"/>
    </row>
    <row r="9" spans="1:15" ht="15" customHeight="1">
      <c r="A9" s="930" t="s">
        <v>54</v>
      </c>
      <c r="B9" s="931">
        <f t="shared" ref="B9:C9" si="0">AVERAGE(B10:B21)</f>
        <v>4.5229486984300697</v>
      </c>
      <c r="C9" s="931">
        <f t="shared" si="0"/>
        <v>5.8864532736857988</v>
      </c>
      <c r="D9" s="931"/>
      <c r="E9" s="931">
        <f t="shared" ref="E9" si="1">AVERAGE(E10:E21)</f>
        <v>4.8452811521821575</v>
      </c>
      <c r="F9" s="931">
        <f t="shared" ref="F9" si="2">AVERAGE(F10:F21)</f>
        <v>6.2207973127661518</v>
      </c>
      <c r="G9" s="931"/>
      <c r="H9" s="931">
        <f t="shared" ref="H9" si="3">AVERAGE(H10:H21)</f>
        <v>6.1858333333333322</v>
      </c>
      <c r="I9" s="931">
        <f t="shared" ref="I9" si="4">AVERAGE(I10:I21)</f>
        <v>7.5049999999999999</v>
      </c>
      <c r="J9" s="931"/>
      <c r="K9" s="931">
        <f>AVERAGE(K10:K21)</f>
        <v>7.6858333333333322</v>
      </c>
      <c r="L9" s="931">
        <f>AVERAGE(L10:L21)</f>
        <v>9.0050000000000008</v>
      </c>
      <c r="M9" s="185"/>
    </row>
    <row r="10" spans="1:15" ht="13" customHeight="1">
      <c r="A10" s="482" t="s">
        <v>55</v>
      </c>
      <c r="B10" s="558">
        <v>4.18</v>
      </c>
      <c r="C10" s="558">
        <v>5.8636696939200093</v>
      </c>
      <c r="D10" s="558"/>
      <c r="E10" s="558">
        <v>4.25</v>
      </c>
      <c r="F10" s="558">
        <v>6.201552701896758</v>
      </c>
      <c r="G10" s="558"/>
      <c r="H10" s="558">
        <v>6.21</v>
      </c>
      <c r="I10" s="558">
        <v>7.4700000000000006</v>
      </c>
      <c r="J10" s="558"/>
      <c r="K10" s="559">
        <v>7.71</v>
      </c>
      <c r="L10" s="559">
        <v>8.9700000000000006</v>
      </c>
      <c r="M10" s="186"/>
      <c r="N10" s="186"/>
      <c r="O10" s="186"/>
    </row>
    <row r="11" spans="1:15" ht="13" customHeight="1">
      <c r="A11" s="482" t="s">
        <v>56</v>
      </c>
      <c r="B11" s="560">
        <v>4.6100000000000003</v>
      </c>
      <c r="C11" s="560">
        <v>4.5561655612892107</v>
      </c>
      <c r="D11" s="558"/>
      <c r="E11" s="560">
        <v>4.76</v>
      </c>
      <c r="F11" s="560">
        <v>4.8979297387231275</v>
      </c>
      <c r="G11" s="558"/>
      <c r="H11" s="560">
        <v>6.36</v>
      </c>
      <c r="I11" s="560">
        <v>6.35</v>
      </c>
      <c r="J11" s="558"/>
      <c r="K11" s="559">
        <v>7.86</v>
      </c>
      <c r="L11" s="559">
        <v>7.85</v>
      </c>
      <c r="M11" s="186"/>
      <c r="N11" s="186"/>
      <c r="O11" s="186"/>
    </row>
    <row r="12" spans="1:15" ht="13" customHeight="1">
      <c r="A12" s="482" t="s">
        <v>57</v>
      </c>
      <c r="B12" s="560">
        <v>4.3939123594492555</v>
      </c>
      <c r="C12" s="560">
        <v>5.6351479860221039</v>
      </c>
      <c r="D12" s="558"/>
      <c r="E12" s="560">
        <v>4.6782779340080678</v>
      </c>
      <c r="F12" s="560">
        <v>6.0120253268866612</v>
      </c>
      <c r="G12" s="558"/>
      <c r="H12" s="560">
        <v>6.33</v>
      </c>
      <c r="I12" s="560">
        <v>7.07</v>
      </c>
      <c r="J12" s="558"/>
      <c r="K12" s="559">
        <v>7.83</v>
      </c>
      <c r="L12" s="559">
        <v>8.57</v>
      </c>
      <c r="M12" s="186"/>
      <c r="N12" s="186"/>
      <c r="O12" s="186"/>
    </row>
    <row r="13" spans="1:15" ht="13" customHeight="1">
      <c r="A13" s="482" t="s">
        <v>58</v>
      </c>
      <c r="B13" s="560">
        <v>2.3898516377553922</v>
      </c>
      <c r="C13" s="560">
        <v>4.4723531501828218</v>
      </c>
      <c r="D13" s="558"/>
      <c r="E13" s="560">
        <v>2.8201638685568109</v>
      </c>
      <c r="F13" s="560">
        <v>4.7938616062029098</v>
      </c>
      <c r="G13" s="558"/>
      <c r="H13" s="560">
        <v>4.83</v>
      </c>
      <c r="I13" s="560">
        <v>6.33</v>
      </c>
      <c r="J13" s="558"/>
      <c r="K13" s="559">
        <v>6.33</v>
      </c>
      <c r="L13" s="559">
        <v>7.83</v>
      </c>
      <c r="M13" s="186"/>
      <c r="N13" s="186"/>
      <c r="O13" s="186"/>
    </row>
    <row r="14" spans="1:15" ht="13" customHeight="1">
      <c r="A14" s="482" t="s">
        <v>59</v>
      </c>
      <c r="B14" s="560">
        <v>3.1534176354613015</v>
      </c>
      <c r="C14" s="560">
        <v>5.5691104092020769</v>
      </c>
      <c r="D14" s="558"/>
      <c r="E14" s="560">
        <v>3.6566562296876657</v>
      </c>
      <c r="F14" s="560">
        <v>5.8620700847495728</v>
      </c>
      <c r="G14" s="558"/>
      <c r="H14" s="560">
        <v>5</v>
      </c>
      <c r="I14" s="560">
        <v>7.09</v>
      </c>
      <c r="J14" s="558"/>
      <c r="K14" s="559">
        <v>6.5</v>
      </c>
      <c r="L14" s="559">
        <v>8.59</v>
      </c>
      <c r="M14" s="186"/>
      <c r="N14" s="186"/>
      <c r="O14" s="186"/>
    </row>
    <row r="15" spans="1:15" ht="13" customHeight="1">
      <c r="A15" s="482" t="s">
        <v>60</v>
      </c>
      <c r="B15" s="560">
        <v>3.309560510081996</v>
      </c>
      <c r="C15" s="560">
        <v>5.766866932108325</v>
      </c>
      <c r="D15" s="558"/>
      <c r="E15" s="560">
        <v>3.688781075633107</v>
      </c>
      <c r="F15" s="560">
        <v>6.0699999999999994</v>
      </c>
      <c r="G15" s="558"/>
      <c r="H15" s="560">
        <v>4.8600000000000003</v>
      </c>
      <c r="I15" s="560">
        <v>7.27</v>
      </c>
      <c r="J15" s="558"/>
      <c r="K15" s="559">
        <v>6.36</v>
      </c>
      <c r="L15" s="559">
        <v>8.77</v>
      </c>
      <c r="M15" s="186"/>
      <c r="N15" s="186"/>
      <c r="O15" s="186"/>
    </row>
    <row r="16" spans="1:15" ht="13" customHeight="1">
      <c r="A16" s="482" t="s">
        <v>61</v>
      </c>
      <c r="B16" s="560">
        <v>5.4891350427749552</v>
      </c>
      <c r="C16" s="560">
        <v>6.1141255515050474</v>
      </c>
      <c r="D16" s="558"/>
      <c r="E16" s="560">
        <v>5.9101813462375139</v>
      </c>
      <c r="F16" s="560">
        <v>6.4321282947348051</v>
      </c>
      <c r="G16" s="558"/>
      <c r="H16" s="560">
        <v>6.8900000000000006</v>
      </c>
      <c r="I16" s="560">
        <v>7.6300000000000008</v>
      </c>
      <c r="J16" s="558"/>
      <c r="K16" s="559">
        <v>8.39</v>
      </c>
      <c r="L16" s="559">
        <v>9.1300000000000008</v>
      </c>
      <c r="M16" s="186"/>
      <c r="N16" s="186"/>
      <c r="O16" s="186"/>
    </row>
    <row r="17" spans="1:15" ht="13" customHeight="1">
      <c r="A17" s="482" t="s">
        <v>62</v>
      </c>
      <c r="B17" s="560">
        <v>5.3036330052445599</v>
      </c>
      <c r="C17" s="560">
        <v>6.35</v>
      </c>
      <c r="D17" s="558"/>
      <c r="E17" s="560">
        <v>5.6266054705627608</v>
      </c>
      <c r="F17" s="560">
        <v>6.72</v>
      </c>
      <c r="G17" s="558"/>
      <c r="H17" s="560">
        <v>6.6099999999999994</v>
      </c>
      <c r="I17" s="560">
        <v>7.9700000000000006</v>
      </c>
      <c r="J17" s="558"/>
      <c r="K17" s="559">
        <v>8.11</v>
      </c>
      <c r="L17" s="559">
        <v>9.4700000000000006</v>
      </c>
      <c r="M17" s="186"/>
      <c r="N17" s="186"/>
      <c r="O17" s="186"/>
    </row>
    <row r="18" spans="1:15" ht="13" customHeight="1">
      <c r="A18" s="482" t="s">
        <v>63</v>
      </c>
      <c r="B18" s="560">
        <v>5.4609803577331046</v>
      </c>
      <c r="C18" s="560">
        <v>6.32</v>
      </c>
      <c r="D18" s="558"/>
      <c r="E18" s="560">
        <v>5.8193234400298932</v>
      </c>
      <c r="F18" s="560">
        <v>6.66</v>
      </c>
      <c r="G18" s="558"/>
      <c r="H18" s="560">
        <v>6.68</v>
      </c>
      <c r="I18" s="560">
        <v>7.98</v>
      </c>
      <c r="J18" s="558"/>
      <c r="K18" s="559">
        <v>8.18</v>
      </c>
      <c r="L18" s="559">
        <v>9.48</v>
      </c>
      <c r="M18" s="186"/>
      <c r="N18" s="186"/>
      <c r="O18" s="186"/>
    </row>
    <row r="19" spans="1:15" ht="13" customHeight="1">
      <c r="A19" s="482" t="s">
        <v>64</v>
      </c>
      <c r="B19" s="560">
        <v>5.3217531557719235</v>
      </c>
      <c r="C19" s="560">
        <v>6.5</v>
      </c>
      <c r="D19" s="558"/>
      <c r="E19" s="560">
        <v>5.6648283147329446</v>
      </c>
      <c r="F19" s="560">
        <v>6.79</v>
      </c>
      <c r="G19" s="558"/>
      <c r="H19" s="560">
        <v>6.68</v>
      </c>
      <c r="I19" s="560">
        <v>8.1300000000000008</v>
      </c>
      <c r="J19" s="558"/>
      <c r="K19" s="559">
        <v>8.18</v>
      </c>
      <c r="L19" s="559">
        <v>9.6300000000000008</v>
      </c>
      <c r="M19" s="186"/>
      <c r="N19" s="186"/>
      <c r="O19" s="186"/>
    </row>
    <row r="20" spans="1:15" ht="13" customHeight="1">
      <c r="A20" s="482" t="s">
        <v>65</v>
      </c>
      <c r="B20" s="560">
        <v>5.5354735378129032</v>
      </c>
      <c r="C20" s="560">
        <v>6.6</v>
      </c>
      <c r="D20" s="558"/>
      <c r="E20" s="560">
        <v>5.861400853954712</v>
      </c>
      <c r="F20" s="560">
        <v>6.94</v>
      </c>
      <c r="G20" s="558"/>
      <c r="H20" s="560">
        <v>7.18</v>
      </c>
      <c r="I20" s="560">
        <v>8.1999999999999993</v>
      </c>
      <c r="J20" s="558"/>
      <c r="K20" s="559">
        <v>8.68</v>
      </c>
      <c r="L20" s="559">
        <v>9.6999999999999993</v>
      </c>
      <c r="M20" s="186"/>
      <c r="N20" s="186"/>
      <c r="O20" s="186"/>
    </row>
    <row r="21" spans="1:15" ht="13" customHeight="1" thickBot="1">
      <c r="A21" s="494" t="s">
        <v>66</v>
      </c>
      <c r="B21" s="561">
        <v>5.1276671390754345</v>
      </c>
      <c r="C21" s="561">
        <v>6.89</v>
      </c>
      <c r="D21" s="561"/>
      <c r="E21" s="561">
        <v>5.4071552927824129</v>
      </c>
      <c r="F21" s="561">
        <v>7.27</v>
      </c>
      <c r="G21" s="561"/>
      <c r="H21" s="561">
        <v>6.6</v>
      </c>
      <c r="I21" s="561">
        <v>8.57</v>
      </c>
      <c r="J21" s="561"/>
      <c r="K21" s="562">
        <v>8.1</v>
      </c>
      <c r="L21" s="562">
        <v>10.07</v>
      </c>
      <c r="M21" s="186"/>
      <c r="N21" s="186"/>
      <c r="O21" s="186"/>
    </row>
    <row r="22" spans="1:15" ht="9" customHeight="1">
      <c r="A22" s="1037" t="s">
        <v>376</v>
      </c>
      <c r="B22" s="1037"/>
      <c r="C22" s="1037"/>
      <c r="D22" s="1037"/>
      <c r="E22" s="1037"/>
      <c r="F22" s="1037"/>
      <c r="G22" s="1037"/>
      <c r="H22" s="1095"/>
      <c r="I22" s="1037"/>
      <c r="J22" s="373"/>
      <c r="K22" s="552"/>
      <c r="L22" s="552"/>
      <c r="M22" s="190"/>
    </row>
    <row r="23" spans="1:15" ht="9" customHeight="1">
      <c r="A23" s="999" t="s">
        <v>538</v>
      </c>
      <c r="B23" s="1037"/>
      <c r="C23" s="1037"/>
      <c r="D23" s="1037"/>
      <c r="E23" s="1096"/>
      <c r="F23" s="1037"/>
      <c r="G23" s="1037"/>
      <c r="H23" s="1037"/>
      <c r="I23" s="1037"/>
      <c r="J23" s="373"/>
      <c r="K23" s="373"/>
      <c r="L23" s="373"/>
    </row>
    <row r="24" spans="1:15" ht="9" customHeight="1">
      <c r="A24" s="1095" t="s">
        <v>377</v>
      </c>
      <c r="B24" s="1037"/>
      <c r="C24" s="1037"/>
      <c r="D24" s="1037"/>
      <c r="E24" s="1037"/>
      <c r="F24" s="1037"/>
      <c r="G24" s="1037"/>
      <c r="H24" s="1037"/>
      <c r="I24" s="1037"/>
      <c r="J24" s="373"/>
      <c r="K24" s="373"/>
      <c r="L24" s="373"/>
    </row>
    <row r="25" spans="1:15" ht="9" customHeight="1">
      <c r="A25" s="1097" t="s">
        <v>378</v>
      </c>
      <c r="B25" s="1037"/>
      <c r="C25" s="1037"/>
      <c r="D25" s="1037"/>
      <c r="E25" s="1037"/>
      <c r="F25" s="1037"/>
      <c r="G25" s="1037"/>
      <c r="H25" s="1037"/>
      <c r="I25" s="1037"/>
      <c r="J25" s="373"/>
      <c r="K25" s="373"/>
      <c r="L25" s="373"/>
    </row>
    <row r="26" spans="1:15" ht="9" customHeight="1">
      <c r="A26" s="1001" t="s">
        <v>366</v>
      </c>
      <c r="B26" s="1037"/>
      <c r="C26" s="1037"/>
      <c r="D26" s="1037"/>
      <c r="E26" s="1037"/>
      <c r="F26" s="1037"/>
      <c r="G26" s="1037"/>
      <c r="H26" s="1037"/>
      <c r="I26" s="1037"/>
      <c r="J26" s="373"/>
      <c r="K26" s="373"/>
      <c r="L26" s="373"/>
    </row>
    <row r="28" spans="1:15" ht="13" customHeight="1">
      <c r="A28" s="557" t="s">
        <v>398</v>
      </c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79"/>
    </row>
    <row r="29" spans="1:15" ht="13" customHeight="1">
      <c r="A29" s="557" t="s">
        <v>521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79"/>
    </row>
    <row r="30" spans="1:15" ht="13" customHeight="1">
      <c r="A30" s="555" t="s">
        <v>337</v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</row>
    <row r="31" spans="1:15" ht="4" customHeight="1" thickBot="1">
      <c r="A31" s="1211"/>
      <c r="B31" s="1211"/>
      <c r="C31" s="1211"/>
      <c r="D31" s="1211"/>
      <c r="E31" s="1211"/>
      <c r="F31" s="1211"/>
      <c r="G31" s="1211"/>
      <c r="H31" s="1211"/>
      <c r="I31" s="1211"/>
      <c r="J31" s="1211"/>
      <c r="K31" s="1211"/>
      <c r="L31" s="1211"/>
      <c r="M31" s="183"/>
    </row>
    <row r="32" spans="1:15" ht="13" customHeight="1">
      <c r="A32" s="1214" t="s">
        <v>110</v>
      </c>
      <c r="B32" s="1212" t="s">
        <v>293</v>
      </c>
      <c r="C32" s="1212"/>
      <c r="D32" s="928"/>
      <c r="E32" s="1212" t="s">
        <v>294</v>
      </c>
      <c r="F32" s="1212"/>
      <c r="G32" s="928"/>
      <c r="H32" s="1212" t="s">
        <v>296</v>
      </c>
      <c r="I32" s="1212"/>
      <c r="J32" s="928"/>
      <c r="K32" s="1213" t="s">
        <v>297</v>
      </c>
      <c r="L32" s="1213"/>
      <c r="M32" s="183"/>
    </row>
    <row r="33" spans="1:19" ht="13" customHeight="1">
      <c r="A33" s="1215"/>
      <c r="B33" s="929">
        <v>2018</v>
      </c>
      <c r="C33" s="929">
        <v>2019</v>
      </c>
      <c r="D33" s="929"/>
      <c r="E33" s="929">
        <v>2018</v>
      </c>
      <c r="F33" s="929">
        <v>2019</v>
      </c>
      <c r="G33" s="929"/>
      <c r="H33" s="929">
        <v>2018</v>
      </c>
      <c r="I33" s="929">
        <v>2019</v>
      </c>
      <c r="J33" s="929"/>
      <c r="K33" s="929">
        <v>2018</v>
      </c>
      <c r="L33" s="929">
        <v>2019</v>
      </c>
      <c r="M33" s="184"/>
    </row>
    <row r="34" spans="1:19" ht="15" customHeight="1">
      <c r="A34" s="930" t="s">
        <v>54</v>
      </c>
      <c r="B34" s="931">
        <f>AVERAGE(B35:B46)</f>
        <v>4.5974999999999993</v>
      </c>
      <c r="C34" s="931">
        <f>AVERAGE(C35:C46)</f>
        <v>3.8641666666666672</v>
      </c>
      <c r="D34" s="931"/>
      <c r="E34" s="931">
        <f>AVERAGE(E35:E46)</f>
        <v>4.8549999999999995</v>
      </c>
      <c r="F34" s="931">
        <f>AVERAGE(F35:F46)</f>
        <v>4.0341666666666676</v>
      </c>
      <c r="G34" s="931"/>
      <c r="H34" s="931">
        <f>AVERAGE(H35:H46)</f>
        <v>6.9250000000000007</v>
      </c>
      <c r="I34" s="931">
        <f>AVERAGE(I35:I46)</f>
        <v>6.1499999999999995</v>
      </c>
      <c r="J34" s="931"/>
      <c r="K34" s="931">
        <f>AVERAGE(K35:K46)</f>
        <v>8.0491666666666664</v>
      </c>
      <c r="L34" s="931">
        <f>AVERAGE(L35:L46)</f>
        <v>7.6124999999999998</v>
      </c>
      <c r="M34" s="187"/>
    </row>
    <row r="35" spans="1:19" ht="13" customHeight="1">
      <c r="A35" s="482" t="s">
        <v>55</v>
      </c>
      <c r="B35" s="558">
        <v>5.22</v>
      </c>
      <c r="C35" s="558">
        <v>3.82</v>
      </c>
      <c r="D35" s="558"/>
      <c r="E35" s="558">
        <v>5.49</v>
      </c>
      <c r="F35" s="558">
        <v>4.08</v>
      </c>
      <c r="G35" s="558"/>
      <c r="H35" s="558">
        <v>7.51</v>
      </c>
      <c r="I35" s="558">
        <v>6.3</v>
      </c>
      <c r="J35" s="558"/>
      <c r="K35" s="559">
        <v>8.42</v>
      </c>
      <c r="L35" s="559">
        <v>7.78</v>
      </c>
      <c r="M35" s="187"/>
    </row>
    <row r="36" spans="1:19" ht="13" customHeight="1">
      <c r="A36" s="482" t="s">
        <v>56</v>
      </c>
      <c r="B36" s="558">
        <v>5.28</v>
      </c>
      <c r="C36" s="558">
        <v>3.46</v>
      </c>
      <c r="D36" s="558"/>
      <c r="E36" s="558">
        <v>5.65</v>
      </c>
      <c r="F36" s="558">
        <v>3.71</v>
      </c>
      <c r="G36" s="558"/>
      <c r="H36" s="560">
        <v>7.61</v>
      </c>
      <c r="I36" s="560">
        <v>5.97</v>
      </c>
      <c r="J36" s="558"/>
      <c r="K36" s="559">
        <v>8.5399999999999991</v>
      </c>
      <c r="L36" s="559">
        <v>7.69</v>
      </c>
      <c r="M36" s="187"/>
    </row>
    <row r="37" spans="1:19" ht="13" customHeight="1">
      <c r="A37" s="482" t="s">
        <v>57</v>
      </c>
      <c r="B37" s="558">
        <v>5.31</v>
      </c>
      <c r="C37" s="558">
        <v>4.0599999999999996</v>
      </c>
      <c r="D37" s="558"/>
      <c r="E37" s="558">
        <v>5.71</v>
      </c>
      <c r="F37" s="558">
        <v>4.28</v>
      </c>
      <c r="G37" s="558"/>
      <c r="H37" s="560">
        <v>7.46</v>
      </c>
      <c r="I37" s="560">
        <v>6.03</v>
      </c>
      <c r="J37" s="558"/>
      <c r="K37" s="559">
        <v>8.66</v>
      </c>
      <c r="L37" s="559">
        <v>7.71</v>
      </c>
      <c r="M37" s="187"/>
      <c r="R37" s="193"/>
      <c r="S37" s="193"/>
    </row>
    <row r="38" spans="1:19" ht="13" customHeight="1">
      <c r="A38" s="482" t="s">
        <v>58</v>
      </c>
      <c r="B38" s="558">
        <v>3.78</v>
      </c>
      <c r="C38" s="558">
        <v>4.01</v>
      </c>
      <c r="D38" s="558"/>
      <c r="E38" s="558">
        <v>4</v>
      </c>
      <c r="F38" s="558">
        <v>4.17</v>
      </c>
      <c r="G38" s="558"/>
      <c r="H38" s="560">
        <v>6.1</v>
      </c>
      <c r="I38" s="560">
        <v>6.27</v>
      </c>
      <c r="J38" s="558"/>
      <c r="K38" s="559">
        <v>7.82</v>
      </c>
      <c r="L38" s="559">
        <v>7.66</v>
      </c>
      <c r="M38" s="187"/>
      <c r="R38" s="194"/>
      <c r="S38" s="194"/>
    </row>
    <row r="39" spans="1:19" ht="13" customHeight="1">
      <c r="A39" s="482" t="s">
        <v>59</v>
      </c>
      <c r="B39" s="558">
        <v>4.0199999999999996</v>
      </c>
      <c r="C39" s="558">
        <v>4.99</v>
      </c>
      <c r="D39" s="558"/>
      <c r="E39" s="558">
        <v>4.24</v>
      </c>
      <c r="F39" s="558">
        <v>5.23</v>
      </c>
      <c r="G39" s="558"/>
      <c r="H39" s="560">
        <v>5.64</v>
      </c>
      <c r="I39" s="560">
        <v>6.63</v>
      </c>
      <c r="J39" s="558"/>
      <c r="K39" s="559">
        <v>7.72</v>
      </c>
      <c r="L39" s="559">
        <v>8.02</v>
      </c>
      <c r="M39" s="187"/>
      <c r="R39" s="194"/>
      <c r="S39" s="194"/>
    </row>
    <row r="40" spans="1:19" ht="13" customHeight="1">
      <c r="A40" s="482" t="s">
        <v>60</v>
      </c>
      <c r="B40" s="558">
        <v>4.13</v>
      </c>
      <c r="C40" s="558">
        <v>4.1500000000000004</v>
      </c>
      <c r="D40" s="558"/>
      <c r="E40" s="558">
        <v>4.38</v>
      </c>
      <c r="F40" s="558">
        <v>4.32</v>
      </c>
      <c r="G40" s="558"/>
      <c r="H40" s="560">
        <v>6.5299999999999994</v>
      </c>
      <c r="I40" s="560">
        <v>6.47</v>
      </c>
      <c r="J40" s="558"/>
      <c r="K40" s="559">
        <v>7.85</v>
      </c>
      <c r="L40" s="559">
        <v>7.87</v>
      </c>
      <c r="M40" s="187"/>
      <c r="R40" s="194"/>
      <c r="S40" s="194"/>
    </row>
    <row r="41" spans="1:19" ht="13" customHeight="1">
      <c r="A41" s="482" t="s">
        <v>61</v>
      </c>
      <c r="B41" s="558">
        <v>4.38</v>
      </c>
      <c r="C41" s="558">
        <v>3.81</v>
      </c>
      <c r="D41" s="558"/>
      <c r="E41" s="558">
        <v>4.63</v>
      </c>
      <c r="F41" s="558">
        <v>3.9</v>
      </c>
      <c r="G41" s="558"/>
      <c r="H41" s="560">
        <v>6.8000000000000007</v>
      </c>
      <c r="I41" s="560">
        <v>6.07</v>
      </c>
      <c r="J41" s="558"/>
      <c r="K41" s="559">
        <v>7.98</v>
      </c>
      <c r="L41" s="559">
        <v>7.57</v>
      </c>
      <c r="M41" s="187"/>
      <c r="R41" s="194"/>
      <c r="S41" s="194"/>
    </row>
    <row r="42" spans="1:19" ht="13" customHeight="1">
      <c r="A42" s="482" t="s">
        <v>62</v>
      </c>
      <c r="B42" s="558">
        <v>3.89</v>
      </c>
      <c r="C42" s="558">
        <v>3.37</v>
      </c>
      <c r="D42" s="558"/>
      <c r="E42" s="558">
        <v>4.08</v>
      </c>
      <c r="F42" s="558">
        <v>3.54</v>
      </c>
      <c r="G42" s="558"/>
      <c r="H42" s="560">
        <v>6.72</v>
      </c>
      <c r="I42" s="560">
        <v>6.18</v>
      </c>
      <c r="J42" s="558"/>
      <c r="K42" s="559">
        <v>7.77</v>
      </c>
      <c r="L42" s="559">
        <v>7.54</v>
      </c>
      <c r="M42" s="187"/>
      <c r="R42" s="194"/>
      <c r="S42" s="194"/>
    </row>
    <row r="43" spans="1:19" ht="13" customHeight="1">
      <c r="A43" s="482" t="s">
        <v>63</v>
      </c>
      <c r="B43" s="558">
        <v>4.57</v>
      </c>
      <c r="C43" s="558">
        <v>3.22</v>
      </c>
      <c r="D43" s="558"/>
      <c r="E43" s="558">
        <v>4.76</v>
      </c>
      <c r="F43" s="558">
        <v>3.35</v>
      </c>
      <c r="G43" s="558"/>
      <c r="H43" s="560">
        <v>7.2199999999999989</v>
      </c>
      <c r="I43" s="560">
        <v>5.81</v>
      </c>
      <c r="J43" s="558"/>
      <c r="K43" s="559">
        <v>7.77</v>
      </c>
      <c r="L43" s="559">
        <v>7.26</v>
      </c>
      <c r="M43" s="187"/>
      <c r="R43" s="194"/>
      <c r="S43" s="194"/>
    </row>
    <row r="44" spans="1:19" ht="13" customHeight="1">
      <c r="A44" s="482" t="s">
        <v>64</v>
      </c>
      <c r="B44" s="558">
        <v>4.75</v>
      </c>
      <c r="C44" s="558">
        <v>3.57</v>
      </c>
      <c r="D44" s="558"/>
      <c r="E44" s="558">
        <v>4.99</v>
      </c>
      <c r="F44" s="558">
        <v>3.77</v>
      </c>
      <c r="G44" s="558"/>
      <c r="H44" s="560">
        <v>7.08</v>
      </c>
      <c r="I44" s="560">
        <v>5.86</v>
      </c>
      <c r="J44" s="558"/>
      <c r="K44" s="559">
        <v>7.87</v>
      </c>
      <c r="L44" s="559">
        <v>7.27</v>
      </c>
      <c r="M44" s="187"/>
      <c r="R44" s="194"/>
      <c r="S44" s="194"/>
    </row>
    <row r="45" spans="1:19" ht="13" customHeight="1">
      <c r="A45" s="482" t="s">
        <v>65</v>
      </c>
      <c r="B45" s="558">
        <v>5.05</v>
      </c>
      <c r="C45" s="558">
        <v>3.88</v>
      </c>
      <c r="D45" s="558"/>
      <c r="E45" s="558">
        <v>5.3</v>
      </c>
      <c r="F45" s="558">
        <v>3.99</v>
      </c>
      <c r="G45" s="558"/>
      <c r="H45" s="560">
        <v>7.23</v>
      </c>
      <c r="I45" s="560">
        <v>5.97</v>
      </c>
      <c r="J45" s="558"/>
      <c r="K45" s="559">
        <v>8</v>
      </c>
      <c r="L45" s="559">
        <v>7.41</v>
      </c>
      <c r="M45" s="187"/>
      <c r="R45" s="194"/>
      <c r="S45" s="194"/>
    </row>
    <row r="46" spans="1:19" ht="13" customHeight="1" thickBot="1">
      <c r="A46" s="494" t="s">
        <v>66</v>
      </c>
      <c r="B46" s="561">
        <v>4.79</v>
      </c>
      <c r="C46" s="561">
        <v>4.03</v>
      </c>
      <c r="D46" s="561"/>
      <c r="E46" s="561">
        <v>5.03</v>
      </c>
      <c r="F46" s="561">
        <v>4.07</v>
      </c>
      <c r="G46" s="561"/>
      <c r="H46" s="561">
        <v>7.2</v>
      </c>
      <c r="I46" s="561">
        <v>6.24</v>
      </c>
      <c r="J46" s="561"/>
      <c r="K46" s="562">
        <v>8.19</v>
      </c>
      <c r="L46" s="562">
        <v>7.57</v>
      </c>
      <c r="M46" s="187"/>
      <c r="R46" s="194"/>
      <c r="S46" s="194"/>
    </row>
    <row r="47" spans="1:19" ht="9" customHeight="1">
      <c r="A47" s="1037" t="s">
        <v>376</v>
      </c>
      <c r="B47" s="1037"/>
      <c r="C47" s="1037"/>
      <c r="D47" s="1037"/>
      <c r="E47" s="1037"/>
      <c r="F47" s="1037"/>
      <c r="G47" s="1037"/>
      <c r="H47" s="1037"/>
      <c r="I47" s="1037"/>
      <c r="J47" s="1037"/>
      <c r="K47" s="1098"/>
      <c r="L47" s="190"/>
      <c r="R47" s="194"/>
      <c r="S47" s="194"/>
    </row>
    <row r="48" spans="1:19" ht="9" customHeight="1">
      <c r="A48" s="999" t="s">
        <v>538</v>
      </c>
      <c r="B48" s="1037"/>
      <c r="C48" s="1037"/>
      <c r="D48" s="1037"/>
      <c r="E48" s="1096"/>
      <c r="F48" s="1037"/>
      <c r="G48" s="1037"/>
      <c r="H48" s="1037"/>
      <c r="I48" s="1037"/>
      <c r="J48" s="1037"/>
      <c r="K48" s="1037"/>
      <c r="R48" s="194"/>
      <c r="S48" s="194"/>
    </row>
    <row r="49" spans="1:19" ht="9" customHeight="1">
      <c r="A49" s="1095" t="s">
        <v>379</v>
      </c>
      <c r="B49" s="1037"/>
      <c r="C49" s="1037"/>
      <c r="D49" s="1037"/>
      <c r="E49" s="1037"/>
      <c r="F49" s="1037"/>
      <c r="G49" s="1037"/>
      <c r="H49" s="1037"/>
      <c r="I49" s="1037"/>
      <c r="J49" s="1037"/>
      <c r="K49" s="1037"/>
      <c r="R49" s="194"/>
      <c r="S49" s="194"/>
    </row>
    <row r="50" spans="1:19" ht="9" customHeight="1">
      <c r="A50" s="1097" t="s">
        <v>380</v>
      </c>
      <c r="B50" s="1037"/>
      <c r="C50" s="1037"/>
      <c r="D50" s="1037"/>
      <c r="E50" s="1037"/>
      <c r="F50" s="1037"/>
      <c r="G50" s="1037"/>
      <c r="H50" s="1037"/>
      <c r="I50" s="1037"/>
      <c r="J50" s="1037"/>
      <c r="K50" s="1037"/>
    </row>
    <row r="51" spans="1:19" ht="9" customHeight="1">
      <c r="A51" s="1097" t="s">
        <v>381</v>
      </c>
      <c r="B51" s="1037"/>
      <c r="C51" s="1037"/>
      <c r="D51" s="1037"/>
      <c r="E51" s="1037"/>
      <c r="F51" s="1037"/>
      <c r="G51" s="1037"/>
      <c r="H51" s="1037"/>
      <c r="I51" s="1037"/>
      <c r="J51" s="1037"/>
      <c r="K51" s="1037"/>
    </row>
    <row r="52" spans="1:19" ht="9" customHeight="1">
      <c r="A52" s="1001" t="s">
        <v>366</v>
      </c>
      <c r="B52" s="1037"/>
      <c r="C52" s="1037"/>
      <c r="D52" s="1037"/>
      <c r="E52" s="1037"/>
      <c r="F52" s="1037"/>
      <c r="G52" s="1037"/>
      <c r="H52" s="1037"/>
      <c r="I52" s="1037"/>
      <c r="J52" s="1037"/>
      <c r="K52" s="1037"/>
    </row>
    <row r="53" spans="1:19" ht="13" customHeight="1">
      <c r="A53" s="1037"/>
      <c r="B53" s="1037"/>
      <c r="C53" s="1037"/>
      <c r="D53" s="1037"/>
      <c r="E53" s="1037"/>
      <c r="F53" s="1037"/>
      <c r="G53" s="1037"/>
      <c r="H53" s="1037"/>
      <c r="I53" s="1037"/>
      <c r="J53" s="1037"/>
      <c r="K53" s="1037"/>
    </row>
    <row r="54" spans="1:19" ht="13" customHeight="1">
      <c r="A54" s="1037"/>
      <c r="B54" s="1037"/>
      <c r="C54" s="1037"/>
      <c r="D54" s="1037"/>
      <c r="E54" s="1037"/>
      <c r="F54" s="1037"/>
      <c r="G54" s="1037"/>
      <c r="H54" s="1037"/>
      <c r="I54" s="1037"/>
      <c r="J54" s="1037"/>
      <c r="K54" s="1037"/>
    </row>
    <row r="55" spans="1:19" ht="13" customHeight="1">
      <c r="A55" s="1037"/>
      <c r="B55" s="1037"/>
      <c r="C55" s="1037"/>
      <c r="D55" s="1037"/>
      <c r="E55" s="1037"/>
      <c r="F55" s="1037"/>
      <c r="G55" s="1037"/>
      <c r="H55" s="1037"/>
      <c r="I55" s="1037"/>
      <c r="J55" s="1037"/>
      <c r="K55" s="1037"/>
    </row>
  </sheetData>
  <mergeCells count="12">
    <mergeCell ref="A31:L31"/>
    <mergeCell ref="B32:C32"/>
    <mergeCell ref="E32:F32"/>
    <mergeCell ref="H32:I32"/>
    <mergeCell ref="K32:L32"/>
    <mergeCell ref="A32:A33"/>
    <mergeCell ref="A6:L6"/>
    <mergeCell ref="B7:C7"/>
    <mergeCell ref="E7:F7"/>
    <mergeCell ref="H7:I7"/>
    <mergeCell ref="K7:L7"/>
    <mergeCell ref="A7:A8"/>
  </mergeCells>
  <printOptions horizontalCentered="1" verticalCentered="1"/>
  <pageMargins left="0" right="0" top="0" bottom="0" header="0" footer="0"/>
  <pageSetup paperSize="9" orientation="portrait" r:id="rId1"/>
  <headerFooter scaleWithDoc="0" alignWithMargins="0"/>
  <rowBreaks count="1" manualBreakCount="1">
    <brk id="27" max="12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101">
    <tabColor theme="9" tint="0.59999389629810485"/>
  </sheetPr>
  <dimension ref="A1:M4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3.3984375" style="114" customWidth="1"/>
    <col min="2" max="2" width="8.59765625" style="114" customWidth="1"/>
    <col min="3" max="5" width="8.3984375" style="114" customWidth="1"/>
    <col min="6" max="6" width="8.796875" style="114" customWidth="1"/>
    <col min="7" max="8" width="8.59765625" style="114" customWidth="1"/>
    <col min="9" max="9" width="9" style="114" customWidth="1"/>
    <col min="10" max="10" width="11.19921875" style="114" customWidth="1"/>
    <col min="11" max="13" width="9" style="114" customWidth="1"/>
    <col min="14" max="16384" width="7" style="114"/>
  </cols>
  <sheetData>
    <row r="1" spans="1:13" ht="15" customHeight="1">
      <c r="A1" s="565" t="s">
        <v>519</v>
      </c>
      <c r="B1" s="566"/>
      <c r="C1" s="567"/>
      <c r="D1" s="566"/>
      <c r="E1" s="566"/>
      <c r="F1" s="566"/>
      <c r="G1" s="566"/>
      <c r="H1" s="566"/>
      <c r="I1" s="566"/>
      <c r="J1" s="566"/>
      <c r="K1" s="566"/>
      <c r="L1" s="566"/>
      <c r="M1" s="566"/>
    </row>
    <row r="2" spans="1:13" ht="13" customHeight="1">
      <c r="A2" s="568" t="s">
        <v>337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3" ht="4" customHeight="1" thickBot="1">
      <c r="A3" s="571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</row>
    <row r="4" spans="1:13" ht="12" customHeight="1">
      <c r="A4" s="1216" t="s">
        <v>18</v>
      </c>
      <c r="B4" s="1216" t="s">
        <v>19</v>
      </c>
      <c r="C4" s="1216" t="s">
        <v>5</v>
      </c>
      <c r="D4" s="1216" t="s">
        <v>6</v>
      </c>
      <c r="E4" s="1216" t="s">
        <v>7</v>
      </c>
      <c r="F4" s="1216" t="s">
        <v>8</v>
      </c>
      <c r="G4" s="1216" t="s">
        <v>9</v>
      </c>
      <c r="H4" s="1216" t="s">
        <v>10</v>
      </c>
      <c r="I4" s="1118" t="s">
        <v>594</v>
      </c>
      <c r="J4" s="1118" t="s">
        <v>298</v>
      </c>
      <c r="K4" s="1119" t="s">
        <v>299</v>
      </c>
      <c r="L4" s="1119"/>
      <c r="M4" s="1118" t="s">
        <v>13</v>
      </c>
    </row>
    <row r="5" spans="1:13" ht="12" customHeight="1">
      <c r="A5" s="1217"/>
      <c r="B5" s="1217"/>
      <c r="C5" s="1217"/>
      <c r="D5" s="1217"/>
      <c r="E5" s="1217"/>
      <c r="F5" s="1217"/>
      <c r="G5" s="1217"/>
      <c r="H5" s="1217"/>
      <c r="I5" s="1120" t="s">
        <v>126</v>
      </c>
      <c r="J5" s="1120" t="s">
        <v>595</v>
      </c>
      <c r="K5" s="1120" t="s">
        <v>9</v>
      </c>
      <c r="L5" s="1120" t="s">
        <v>10</v>
      </c>
      <c r="M5" s="1121" t="s">
        <v>300</v>
      </c>
    </row>
    <row r="6" spans="1:13" ht="15" customHeight="1">
      <c r="A6" s="932" t="s">
        <v>103</v>
      </c>
      <c r="B6" s="933">
        <v>5.8541694715610744</v>
      </c>
      <c r="C6" s="933">
        <v>5.5840669320005007</v>
      </c>
      <c r="D6" s="933">
        <v>6.9547942270814502</v>
      </c>
      <c r="E6" s="933">
        <v>5.812974083501822</v>
      </c>
      <c r="F6" s="933">
        <v>4.7867040260866833</v>
      </c>
      <c r="G6" s="933">
        <v>4.8818982599116332</v>
      </c>
      <c r="H6" s="933">
        <v>3.9672457341237446</v>
      </c>
      <c r="I6" s="933">
        <v>4.2844513345000514</v>
      </c>
      <c r="J6" s="933">
        <v>1.400790845746722</v>
      </c>
      <c r="K6" s="933">
        <v>14.433767686073258</v>
      </c>
      <c r="L6" s="933">
        <v>6.4376632365380528</v>
      </c>
      <c r="M6" s="933">
        <v>6.8560710653511139</v>
      </c>
    </row>
    <row r="7" spans="1:13" ht="11.5" customHeight="1">
      <c r="A7" s="114" t="s">
        <v>21</v>
      </c>
      <c r="B7" s="572">
        <v>5.3534201740335527</v>
      </c>
      <c r="C7" s="572">
        <v>5.7373324399142778</v>
      </c>
      <c r="D7" s="572">
        <v>6.8839280673258418</v>
      </c>
      <c r="E7" s="572">
        <v>5.8693087053486162</v>
      </c>
      <c r="F7" s="572">
        <v>4.5361153099688245</v>
      </c>
      <c r="G7" s="572">
        <v>0</v>
      </c>
      <c r="H7" s="572">
        <v>0</v>
      </c>
      <c r="I7" s="572">
        <v>3.9560635729108475</v>
      </c>
      <c r="J7" s="572">
        <v>1.9956908679261525</v>
      </c>
      <c r="K7" s="572">
        <v>0</v>
      </c>
      <c r="L7" s="573">
        <v>0</v>
      </c>
      <c r="M7" s="573">
        <v>0</v>
      </c>
    </row>
    <row r="8" spans="1:13" ht="11.5" customHeight="1">
      <c r="A8" s="114" t="s">
        <v>22</v>
      </c>
      <c r="B8" s="573">
        <v>5.7931364972405612</v>
      </c>
      <c r="C8" s="573">
        <v>5.8599789018906208</v>
      </c>
      <c r="D8" s="573">
        <v>6.1534804393488525</v>
      </c>
      <c r="E8" s="573">
        <v>5.8891725446232375</v>
      </c>
      <c r="F8" s="573">
        <v>4.8177168411386582</v>
      </c>
      <c r="G8" s="573">
        <v>0</v>
      </c>
      <c r="H8" s="573">
        <v>0</v>
      </c>
      <c r="I8" s="573">
        <v>3.9901518059719514</v>
      </c>
      <c r="J8" s="573">
        <v>1.7982878530483335</v>
      </c>
      <c r="K8" s="573">
        <v>12.377325920091716</v>
      </c>
      <c r="L8" s="573">
        <v>0</v>
      </c>
      <c r="M8" s="573">
        <v>6.9326989224714728</v>
      </c>
    </row>
    <row r="9" spans="1:13" ht="11.5" customHeight="1">
      <c r="A9" s="114" t="s">
        <v>23</v>
      </c>
      <c r="B9" s="573">
        <v>5.9083225689807639</v>
      </c>
      <c r="C9" s="573">
        <v>5.949009562535478</v>
      </c>
      <c r="D9" s="573">
        <v>6.1743471639082355</v>
      </c>
      <c r="E9" s="573">
        <v>5.952912129743515</v>
      </c>
      <c r="F9" s="573">
        <v>4.6983012551009562</v>
      </c>
      <c r="G9" s="573">
        <v>0</v>
      </c>
      <c r="H9" s="573">
        <v>0</v>
      </c>
      <c r="I9" s="573">
        <v>3.9556148746575182</v>
      </c>
      <c r="J9" s="573">
        <v>1.3320879646956501</v>
      </c>
      <c r="K9" s="573">
        <v>0</v>
      </c>
      <c r="L9" s="573">
        <v>0</v>
      </c>
      <c r="M9" s="573">
        <v>0</v>
      </c>
    </row>
    <row r="10" spans="1:13" ht="11.5" customHeight="1">
      <c r="A10" s="114" t="s">
        <v>24</v>
      </c>
      <c r="B10" s="573">
        <v>5.9319995199606668</v>
      </c>
      <c r="C10" s="573">
        <v>5.9717123296450865</v>
      </c>
      <c r="D10" s="573">
        <v>7.0034353234602325</v>
      </c>
      <c r="E10" s="573">
        <v>6.2869146854335591</v>
      </c>
      <c r="F10" s="573">
        <v>5.4941531681177098</v>
      </c>
      <c r="G10" s="573">
        <v>4.5297166523438221</v>
      </c>
      <c r="H10" s="573">
        <v>0</v>
      </c>
      <c r="I10" s="573">
        <v>4.1944608142166464</v>
      </c>
      <c r="J10" s="573">
        <v>1.4947584052109406</v>
      </c>
      <c r="K10" s="573">
        <v>13.28702477662347</v>
      </c>
      <c r="L10" s="573">
        <v>0</v>
      </c>
      <c r="M10" s="573">
        <v>7.7204063772090388</v>
      </c>
    </row>
    <row r="11" spans="1:13" ht="11.5" customHeight="1">
      <c r="A11" s="114" t="s">
        <v>25</v>
      </c>
      <c r="B11" s="573">
        <v>5.9054671242252263</v>
      </c>
      <c r="C11" s="573">
        <v>4.8368392386433356</v>
      </c>
      <c r="D11" s="573">
        <v>6.3827517403485476</v>
      </c>
      <c r="E11" s="573">
        <v>6.0125354249962149</v>
      </c>
      <c r="F11" s="573">
        <v>4.3888948608014982</v>
      </c>
      <c r="G11" s="573">
        <v>0</v>
      </c>
      <c r="H11" s="573">
        <v>0</v>
      </c>
      <c r="I11" s="573">
        <v>3.934994045546921</v>
      </c>
      <c r="J11" s="573">
        <v>1.3041607328839304</v>
      </c>
      <c r="K11" s="573">
        <v>0</v>
      </c>
      <c r="L11" s="573">
        <v>0</v>
      </c>
      <c r="M11" s="573">
        <v>7.0345257200540514</v>
      </c>
    </row>
    <row r="12" spans="1:13" ht="11.5" customHeight="1">
      <c r="A12" s="114" t="s">
        <v>97</v>
      </c>
      <c r="B12" s="573">
        <v>5.894574991397322</v>
      </c>
      <c r="C12" s="573">
        <v>4.906812155564805</v>
      </c>
      <c r="D12" s="573">
        <v>6.4360719687622261</v>
      </c>
      <c r="E12" s="573">
        <v>6.0392995770088707</v>
      </c>
      <c r="F12" s="573">
        <v>4.3086979303060486</v>
      </c>
      <c r="G12" s="573">
        <v>0</v>
      </c>
      <c r="H12" s="573">
        <v>0</v>
      </c>
      <c r="I12" s="573">
        <v>3.9692247237086038</v>
      </c>
      <c r="J12" s="573">
        <v>1.3164964126413798</v>
      </c>
      <c r="K12" s="573">
        <v>0</v>
      </c>
      <c r="L12" s="573">
        <v>0</v>
      </c>
      <c r="M12" s="573">
        <v>7.0503490032475709</v>
      </c>
    </row>
    <row r="13" spans="1:13" ht="11.5" customHeight="1">
      <c r="A13" s="114" t="s">
        <v>98</v>
      </c>
      <c r="B13" s="573">
        <v>5.8795699941247808</v>
      </c>
      <c r="C13" s="573">
        <v>4.691489470285986</v>
      </c>
      <c r="D13" s="573">
        <v>6.2367118259554015</v>
      </c>
      <c r="E13" s="573">
        <v>6.0239823794098797</v>
      </c>
      <c r="F13" s="573">
        <v>4.1483545244234596</v>
      </c>
      <c r="G13" s="573">
        <v>0</v>
      </c>
      <c r="H13" s="573">
        <v>0</v>
      </c>
      <c r="I13" s="573">
        <v>3.8459091065174724</v>
      </c>
      <c r="J13" s="573">
        <v>1.2781514158055192</v>
      </c>
      <c r="K13" s="573">
        <v>0</v>
      </c>
      <c r="L13" s="573">
        <v>0</v>
      </c>
      <c r="M13" s="573">
        <v>6.9652672561447613</v>
      </c>
    </row>
    <row r="14" spans="1:13" ht="11.5" customHeight="1">
      <c r="A14" s="114" t="s">
        <v>127</v>
      </c>
      <c r="B14" s="573">
        <v>5.9677841510414069</v>
      </c>
      <c r="C14" s="573">
        <v>4.6677868013822303</v>
      </c>
      <c r="D14" s="573">
        <v>6.4831430848644214</v>
      </c>
      <c r="E14" s="573">
        <v>5.9240072444869227</v>
      </c>
      <c r="F14" s="573">
        <v>4.552766659238233</v>
      </c>
      <c r="G14" s="573">
        <v>0</v>
      </c>
      <c r="H14" s="573">
        <v>0</v>
      </c>
      <c r="I14" s="573">
        <v>3.9695846205075247</v>
      </c>
      <c r="J14" s="573">
        <v>1.3943590265902166</v>
      </c>
      <c r="K14" s="573">
        <v>0</v>
      </c>
      <c r="L14" s="573">
        <v>0</v>
      </c>
      <c r="M14" s="573">
        <v>0</v>
      </c>
    </row>
    <row r="15" spans="1:13" ht="11.5" customHeight="1">
      <c r="A15" s="114" t="s">
        <v>29</v>
      </c>
      <c r="B15" s="573">
        <v>5.924126220655042</v>
      </c>
      <c r="C15" s="573">
        <v>5.4128993736490854</v>
      </c>
      <c r="D15" s="573">
        <v>6.3611253362131901</v>
      </c>
      <c r="E15" s="573">
        <v>5.6433205556064232</v>
      </c>
      <c r="F15" s="573">
        <v>4.6075104079563696</v>
      </c>
      <c r="G15" s="573">
        <v>0</v>
      </c>
      <c r="H15" s="573">
        <v>0</v>
      </c>
      <c r="I15" s="573">
        <v>4.0556530973447522</v>
      </c>
      <c r="J15" s="573">
        <v>1.3261754425991636</v>
      </c>
      <c r="K15" s="573">
        <v>0</v>
      </c>
      <c r="L15" s="573">
        <v>0</v>
      </c>
      <c r="M15" s="573">
        <v>7.2989567198236038</v>
      </c>
    </row>
    <row r="16" spans="1:13" ht="11.5" customHeight="1">
      <c r="A16" s="114" t="s">
        <v>30</v>
      </c>
      <c r="B16" s="573">
        <v>5.9475245940175041</v>
      </c>
      <c r="C16" s="573">
        <v>4.8204708060888173</v>
      </c>
      <c r="D16" s="573">
        <v>6.9263546428100593</v>
      </c>
      <c r="E16" s="573">
        <v>5.4408260922792193</v>
      </c>
      <c r="F16" s="573">
        <v>4.4486685554322518</v>
      </c>
      <c r="G16" s="573">
        <v>4.0627321386679007</v>
      </c>
      <c r="H16" s="573">
        <v>0</v>
      </c>
      <c r="I16" s="573">
        <v>4.2478798526069026</v>
      </c>
      <c r="J16" s="573">
        <v>1.3837173427617186</v>
      </c>
      <c r="K16" s="573">
        <v>0</v>
      </c>
      <c r="L16" s="573">
        <v>0</v>
      </c>
      <c r="M16" s="573">
        <v>7.4535237532742933</v>
      </c>
    </row>
    <row r="17" spans="1:13" ht="11.5" customHeight="1">
      <c r="A17" s="114" t="s">
        <v>31</v>
      </c>
      <c r="B17" s="573">
        <v>5.7759199764587494</v>
      </c>
      <c r="C17" s="573">
        <v>5.9034714318061958</v>
      </c>
      <c r="D17" s="573">
        <v>6.9259225175709531</v>
      </c>
      <c r="E17" s="573">
        <v>6.1015805328782049</v>
      </c>
      <c r="F17" s="573">
        <v>5.4959626523071412</v>
      </c>
      <c r="G17" s="573">
        <v>4.2028336967755431</v>
      </c>
      <c r="H17" s="573">
        <v>3.6372176668348568</v>
      </c>
      <c r="I17" s="573">
        <v>4.35025471398236</v>
      </c>
      <c r="J17" s="573">
        <v>1.5067348927697617</v>
      </c>
      <c r="K17" s="573">
        <v>13.222565140942217</v>
      </c>
      <c r="L17" s="573">
        <v>6.2919738363690465</v>
      </c>
      <c r="M17" s="573">
        <v>6.9674902492411928</v>
      </c>
    </row>
    <row r="18" spans="1:13" ht="11.5" customHeight="1">
      <c r="A18" s="114" t="s">
        <v>32</v>
      </c>
      <c r="B18" s="573">
        <v>6.3801301084178972</v>
      </c>
      <c r="C18" s="573">
        <v>5.5385531120473255</v>
      </c>
      <c r="D18" s="573">
        <v>6.5746215987245051</v>
      </c>
      <c r="E18" s="573">
        <v>5.5520302813329057</v>
      </c>
      <c r="F18" s="573">
        <v>5.2158217500249506</v>
      </c>
      <c r="G18" s="573">
        <v>0</v>
      </c>
      <c r="H18" s="573">
        <v>0</v>
      </c>
      <c r="I18" s="573">
        <v>4.2841586498733388</v>
      </c>
      <c r="J18" s="573">
        <v>1.4624301035136142</v>
      </c>
      <c r="K18" s="573">
        <v>0</v>
      </c>
      <c r="L18" s="573">
        <v>0</v>
      </c>
      <c r="M18" s="573">
        <v>0</v>
      </c>
    </row>
    <row r="19" spans="1:13" ht="11.5" customHeight="1">
      <c r="A19" s="114" t="s">
        <v>33</v>
      </c>
      <c r="B19" s="573">
        <v>5.9523519465791122</v>
      </c>
      <c r="C19" s="573">
        <v>5.4824900975736073</v>
      </c>
      <c r="D19" s="573">
        <v>6.9484858060837231</v>
      </c>
      <c r="E19" s="573">
        <v>5.6562340719750379</v>
      </c>
      <c r="F19" s="573">
        <v>4.9397792540227234</v>
      </c>
      <c r="G19" s="573">
        <v>4.539772012719574</v>
      </c>
      <c r="H19" s="573">
        <v>0</v>
      </c>
      <c r="I19" s="573">
        <v>4.3705241174380829</v>
      </c>
      <c r="J19" s="573">
        <v>1.534708044153871</v>
      </c>
      <c r="K19" s="573">
        <v>13.556155107672989</v>
      </c>
      <c r="L19" s="573">
        <v>0</v>
      </c>
      <c r="M19" s="573">
        <v>7.2679042176552464</v>
      </c>
    </row>
    <row r="20" spans="1:13" ht="11.5" customHeight="1">
      <c r="A20" s="114" t="s">
        <v>34</v>
      </c>
      <c r="B20" s="573">
        <v>5.8547545367072571</v>
      </c>
      <c r="C20" s="573">
        <v>5.4411727079880974</v>
      </c>
      <c r="D20" s="573">
        <v>6.3464819835309907</v>
      </c>
      <c r="E20" s="573">
        <v>5.5251506284275234</v>
      </c>
      <c r="F20" s="573">
        <v>4.0126435645132696</v>
      </c>
      <c r="G20" s="573">
        <v>4.4431193011290206</v>
      </c>
      <c r="H20" s="573">
        <v>3.6497959617959825</v>
      </c>
      <c r="I20" s="573">
        <v>4.2577404056490122</v>
      </c>
      <c r="J20" s="573">
        <v>1.5159361364967141</v>
      </c>
      <c r="K20" s="573">
        <v>13.53465385272732</v>
      </c>
      <c r="L20" s="573">
        <v>6.6013221376071858</v>
      </c>
      <c r="M20" s="573">
        <v>6.9604986999098069</v>
      </c>
    </row>
    <row r="21" spans="1:13" ht="11.5" customHeight="1">
      <c r="A21" s="114" t="s">
        <v>35</v>
      </c>
      <c r="B21" s="573">
        <v>5.8889892740245067</v>
      </c>
      <c r="C21" s="573">
        <v>5.9715432233605927</v>
      </c>
      <c r="D21" s="573">
        <v>6.9042399025927246</v>
      </c>
      <c r="E21" s="573">
        <v>6.2432969780922933</v>
      </c>
      <c r="F21" s="573">
        <v>4.7917671453199899</v>
      </c>
      <c r="G21" s="573">
        <v>4.7568410779154862</v>
      </c>
      <c r="H21" s="573">
        <v>3.6733903042593208</v>
      </c>
      <c r="I21" s="573">
        <v>4.3746545668712944</v>
      </c>
      <c r="J21" s="573">
        <v>1.5038316230209428</v>
      </c>
      <c r="K21" s="573">
        <v>13.89303091743375</v>
      </c>
      <c r="L21" s="573">
        <v>7.1632633391297862</v>
      </c>
      <c r="M21" s="573">
        <v>7.0943549195431199</v>
      </c>
    </row>
    <row r="22" spans="1:13" ht="11.5" customHeight="1">
      <c r="A22" s="114" t="s">
        <v>36</v>
      </c>
      <c r="B22" s="573">
        <v>5.7070845142151798</v>
      </c>
      <c r="C22" s="573">
        <v>5.2825489535279111</v>
      </c>
      <c r="D22" s="573">
        <v>5.8336817182416718</v>
      </c>
      <c r="E22" s="573">
        <v>5.3542756663413726</v>
      </c>
      <c r="F22" s="573">
        <v>4.2131621461998821</v>
      </c>
      <c r="G22" s="573">
        <v>4.3757069326272866</v>
      </c>
      <c r="H22" s="573">
        <v>3.5540993332577835</v>
      </c>
      <c r="I22" s="573">
        <v>4.3289118817733758</v>
      </c>
      <c r="J22" s="573">
        <v>1.278859059973201</v>
      </c>
      <c r="K22" s="573">
        <v>13.833069514700751</v>
      </c>
      <c r="L22" s="573">
        <v>6.7665939765955052</v>
      </c>
      <c r="M22" s="573">
        <v>6.8631146718679288</v>
      </c>
    </row>
    <row r="23" spans="1:13" ht="11.5" customHeight="1">
      <c r="A23" s="114" t="s">
        <v>37</v>
      </c>
      <c r="B23" s="573">
        <v>5.8010117960641123</v>
      </c>
      <c r="C23" s="573">
        <v>5.5031418262010368</v>
      </c>
      <c r="D23" s="573">
        <v>5.9889863649587873</v>
      </c>
      <c r="E23" s="573">
        <v>5.7794799697998149</v>
      </c>
      <c r="F23" s="573">
        <v>4.7508458133563334</v>
      </c>
      <c r="G23" s="573">
        <v>4.7743851286237122</v>
      </c>
      <c r="H23" s="573">
        <v>3.5067714362003777</v>
      </c>
      <c r="I23" s="573">
        <v>4.3610324166657879</v>
      </c>
      <c r="J23" s="573">
        <v>1.3008521795817822</v>
      </c>
      <c r="K23" s="573">
        <v>16.574307748185763</v>
      </c>
      <c r="L23" s="573">
        <v>7.2215477091629836</v>
      </c>
      <c r="M23" s="573">
        <v>7.1165263841127908</v>
      </c>
    </row>
    <row r="24" spans="1:13" ht="11.5" customHeight="1">
      <c r="A24" s="114" t="s">
        <v>38</v>
      </c>
      <c r="B24" s="573">
        <v>5.7875735015969783</v>
      </c>
      <c r="C24" s="573">
        <v>5.1826576639460242</v>
      </c>
      <c r="D24" s="573">
        <v>5.7985347829259331</v>
      </c>
      <c r="E24" s="573">
        <v>5.6415122513210312</v>
      </c>
      <c r="F24" s="573">
        <v>4.2164129763977423</v>
      </c>
      <c r="G24" s="573">
        <v>4.4963535514732342</v>
      </c>
      <c r="H24" s="573">
        <v>3.7771835631045301</v>
      </c>
      <c r="I24" s="573">
        <v>4.1722275889210021</v>
      </c>
      <c r="J24" s="573">
        <v>1.3219333789137317</v>
      </c>
      <c r="K24" s="573">
        <v>14.737665111606734</v>
      </c>
      <c r="L24" s="573">
        <v>7.0271331532738754</v>
      </c>
      <c r="M24" s="573">
        <v>6.9879085327866832</v>
      </c>
    </row>
    <row r="25" spans="1:13" ht="11.5" customHeight="1">
      <c r="A25" s="114" t="s">
        <v>39</v>
      </c>
      <c r="B25" s="573">
        <v>5.7804015896296699</v>
      </c>
      <c r="C25" s="573">
        <v>5.2350866897633708</v>
      </c>
      <c r="D25" s="573">
        <v>6.3236435730782512</v>
      </c>
      <c r="E25" s="573">
        <v>5.7957650762114676</v>
      </c>
      <c r="F25" s="573">
        <v>4.5580092912747006</v>
      </c>
      <c r="G25" s="573">
        <v>4.9291611323009041</v>
      </c>
      <c r="H25" s="573">
        <v>3.9520916326987128</v>
      </c>
      <c r="I25" s="573">
        <v>4.1831557261461603</v>
      </c>
      <c r="J25" s="573">
        <v>1.3887528643261171</v>
      </c>
      <c r="K25" s="573">
        <v>14.695143356269357</v>
      </c>
      <c r="L25" s="573">
        <v>0</v>
      </c>
      <c r="M25" s="573">
        <v>0</v>
      </c>
    </row>
    <row r="26" spans="1:13" ht="11.5" customHeight="1">
      <c r="A26" s="114" t="s">
        <v>40</v>
      </c>
      <c r="B26" s="573">
        <v>5.6704793305776064</v>
      </c>
      <c r="C26" s="573">
        <v>5.1984155530227927</v>
      </c>
      <c r="D26" s="573">
        <v>6.239260385301483</v>
      </c>
      <c r="E26" s="573">
        <v>5.4533449660847291</v>
      </c>
      <c r="F26" s="573">
        <v>4.1582713775861384</v>
      </c>
      <c r="G26" s="573">
        <v>4.2335832983228014</v>
      </c>
      <c r="H26" s="573">
        <v>3.9138740340040039</v>
      </c>
      <c r="I26" s="573">
        <v>4.2530938276582146</v>
      </c>
      <c r="J26" s="573">
        <v>1.5664451796991667</v>
      </c>
      <c r="K26" s="573">
        <v>12.348314875157602</v>
      </c>
      <c r="L26" s="573">
        <v>5.7895346090838737</v>
      </c>
      <c r="M26" s="573">
        <v>6.2832625746978854</v>
      </c>
    </row>
    <row r="27" spans="1:13" ht="11.5" customHeight="1">
      <c r="A27" s="114" t="s">
        <v>41</v>
      </c>
      <c r="B27" s="573">
        <v>5.8299296322277749</v>
      </c>
      <c r="C27" s="573">
        <v>4.8525595955533571</v>
      </c>
      <c r="D27" s="573">
        <v>5.2031613084203077</v>
      </c>
      <c r="E27" s="573">
        <v>5.1480420443247841</v>
      </c>
      <c r="F27" s="573">
        <v>3.6209101915669062</v>
      </c>
      <c r="G27" s="573">
        <v>3.783074816958012</v>
      </c>
      <c r="H27" s="573">
        <v>3.6375015286757622</v>
      </c>
      <c r="I27" s="573">
        <v>4.1667064221067331</v>
      </c>
      <c r="J27" s="573">
        <v>1.3203930793319383</v>
      </c>
      <c r="K27" s="573">
        <v>12.568567538373035</v>
      </c>
      <c r="L27" s="573">
        <v>5.7485006406526598</v>
      </c>
      <c r="M27" s="573">
        <v>6.3058181253569554</v>
      </c>
    </row>
    <row r="28" spans="1:13" ht="11.5" customHeight="1">
      <c r="A28" s="114" t="s">
        <v>100</v>
      </c>
      <c r="B28" s="573">
        <v>5.8293239189973223</v>
      </c>
      <c r="C28" s="573">
        <v>4.8491879321384515</v>
      </c>
      <c r="D28" s="573">
        <v>5.1927226568446105</v>
      </c>
      <c r="E28" s="573">
        <v>5.1472208003039288</v>
      </c>
      <c r="F28" s="573">
        <v>3.5299327402708656</v>
      </c>
      <c r="G28" s="573">
        <v>3.7771777618570987</v>
      </c>
      <c r="H28" s="573">
        <v>3.630683847209434</v>
      </c>
      <c r="I28" s="573">
        <v>4.1463138516374904</v>
      </c>
      <c r="J28" s="573">
        <v>1.3171803663044144</v>
      </c>
      <c r="K28" s="573">
        <v>12.829862239291618</v>
      </c>
      <c r="L28" s="573">
        <v>5.8360523329555321</v>
      </c>
      <c r="M28" s="573">
        <v>6.3157363216582443</v>
      </c>
    </row>
    <row r="29" spans="1:13" ht="11.5" customHeight="1">
      <c r="A29" s="114" t="s">
        <v>101</v>
      </c>
      <c r="B29" s="573">
        <v>5.8308833296811038</v>
      </c>
      <c r="C29" s="573">
        <v>4.8564784098202445</v>
      </c>
      <c r="D29" s="573">
        <v>5.2086340621173814</v>
      </c>
      <c r="E29" s="573">
        <v>5.1489145390770314</v>
      </c>
      <c r="F29" s="573">
        <v>3.6634539880894756</v>
      </c>
      <c r="G29" s="573">
        <v>3.7960087653432635</v>
      </c>
      <c r="H29" s="573">
        <v>3.6446170897859966</v>
      </c>
      <c r="I29" s="573">
        <v>4.1884871157418226</v>
      </c>
      <c r="J29" s="573">
        <v>1.3242839688478028</v>
      </c>
      <c r="K29" s="573">
        <v>11.487187944009499</v>
      </c>
      <c r="L29" s="573">
        <v>5.6168523355679874</v>
      </c>
      <c r="M29" s="573">
        <v>6.2596998546107745</v>
      </c>
    </row>
    <row r="30" spans="1:13" ht="11.5" customHeight="1">
      <c r="A30" s="114" t="s">
        <v>44</v>
      </c>
      <c r="B30" s="573">
        <v>5.8659989287819423</v>
      </c>
      <c r="C30" s="573">
        <v>5.5095941709489296</v>
      </c>
      <c r="D30" s="573">
        <v>7.973403037831897</v>
      </c>
      <c r="E30" s="573">
        <v>5.9938679456332302</v>
      </c>
      <c r="F30" s="573">
        <v>4.9638934999256286</v>
      </c>
      <c r="G30" s="573">
        <v>4.5117519063955758</v>
      </c>
      <c r="H30" s="573">
        <v>3.9353272739911977</v>
      </c>
      <c r="I30" s="573">
        <v>4.3107986185640517</v>
      </c>
      <c r="J30" s="573">
        <v>1.4116667388023789</v>
      </c>
      <c r="K30" s="573">
        <v>14.77731445721278</v>
      </c>
      <c r="L30" s="573">
        <v>6.644634156773936</v>
      </c>
      <c r="M30" s="573">
        <v>6.7858427556917746</v>
      </c>
    </row>
    <row r="31" spans="1:13" ht="11.5" customHeight="1">
      <c r="A31" s="114" t="s">
        <v>45</v>
      </c>
      <c r="B31" s="573">
        <v>5.8364109366631434</v>
      </c>
      <c r="C31" s="573">
        <v>5.745451246053948</v>
      </c>
      <c r="D31" s="573">
        <v>7.2581834029159795</v>
      </c>
      <c r="E31" s="573">
        <v>5.7446109604489815</v>
      </c>
      <c r="F31" s="573">
        <v>0</v>
      </c>
      <c r="G31" s="573">
        <v>5.3597268134387992</v>
      </c>
      <c r="H31" s="573">
        <v>4.3330594207860278</v>
      </c>
      <c r="I31" s="573">
        <v>4.2828969959570262</v>
      </c>
      <c r="J31" s="573">
        <v>1.2749620079859354</v>
      </c>
      <c r="K31" s="573">
        <v>14.542689172940579</v>
      </c>
      <c r="L31" s="573">
        <v>6.2651852688720417</v>
      </c>
      <c r="M31" s="573">
        <v>6.5528717293057772</v>
      </c>
    </row>
    <row r="32" spans="1:13" ht="11.5" customHeight="1">
      <c r="A32" s="114" t="s">
        <v>46</v>
      </c>
      <c r="B32" s="573">
        <v>5.8589592111343443</v>
      </c>
      <c r="C32" s="573">
        <v>5.4045536867973603</v>
      </c>
      <c r="D32" s="573">
        <v>6.6516804400450216</v>
      </c>
      <c r="E32" s="573">
        <v>5.7356445024323905</v>
      </c>
      <c r="F32" s="573">
        <v>0</v>
      </c>
      <c r="G32" s="573">
        <v>0</v>
      </c>
      <c r="H32" s="573">
        <v>0</v>
      </c>
      <c r="I32" s="573">
        <v>4.3144006290601133</v>
      </c>
      <c r="J32" s="573">
        <v>1.3839119907527679</v>
      </c>
      <c r="K32" s="573">
        <v>0</v>
      </c>
      <c r="L32" s="573">
        <v>0</v>
      </c>
      <c r="M32" s="573">
        <v>0</v>
      </c>
    </row>
    <row r="33" spans="1:13" ht="11.5" customHeight="1">
      <c r="A33" s="114" t="s">
        <v>47</v>
      </c>
      <c r="B33" s="573">
        <v>5.8842071681264514</v>
      </c>
      <c r="C33" s="573">
        <v>4.866767743276962</v>
      </c>
      <c r="D33" s="573">
        <v>6.6474966019447415</v>
      </c>
      <c r="E33" s="573">
        <v>5.8640873638028417</v>
      </c>
      <c r="F33" s="573">
        <v>4.9112674441589244</v>
      </c>
      <c r="G33" s="573">
        <v>0</v>
      </c>
      <c r="H33" s="573">
        <v>0</v>
      </c>
      <c r="I33" s="573">
        <v>4.3977779307339437</v>
      </c>
      <c r="J33" s="573">
        <v>1.8998112523463622</v>
      </c>
      <c r="K33" s="573">
        <v>0</v>
      </c>
      <c r="L33" s="573">
        <v>0</v>
      </c>
      <c r="M33" s="573">
        <v>0</v>
      </c>
    </row>
    <row r="34" spans="1:13" ht="11.5" customHeight="1">
      <c r="A34" s="114" t="s">
        <v>48</v>
      </c>
      <c r="B34" s="572">
        <v>5.8691574436163743</v>
      </c>
      <c r="C34" s="573">
        <v>4.8868276834326752</v>
      </c>
      <c r="D34" s="573">
        <v>6.7927695050991668</v>
      </c>
      <c r="E34" s="572">
        <v>5.6365329531055037</v>
      </c>
      <c r="F34" s="573">
        <v>0</v>
      </c>
      <c r="G34" s="573">
        <v>0</v>
      </c>
      <c r="H34" s="573">
        <v>0</v>
      </c>
      <c r="I34" s="573">
        <v>4.388386433557895</v>
      </c>
      <c r="J34" s="573">
        <v>1.5590301781074369</v>
      </c>
      <c r="K34" s="573">
        <v>0</v>
      </c>
      <c r="L34" s="573">
        <v>0</v>
      </c>
      <c r="M34" s="573">
        <v>0</v>
      </c>
    </row>
    <row r="35" spans="1:13" ht="11.5" customHeight="1" thickBot="1">
      <c r="A35" s="169" t="s">
        <v>49</v>
      </c>
      <c r="B35" s="574">
        <v>5.8324125978990162</v>
      </c>
      <c r="C35" s="574">
        <v>5.1296265619050905</v>
      </c>
      <c r="D35" s="574">
        <v>6.2859011254598816</v>
      </c>
      <c r="E35" s="574">
        <v>5.650411829862624</v>
      </c>
      <c r="F35" s="574">
        <v>0</v>
      </c>
      <c r="G35" s="574">
        <v>0</v>
      </c>
      <c r="H35" s="574">
        <v>0</v>
      </c>
      <c r="I35" s="574">
        <v>4.4169764191693517</v>
      </c>
      <c r="J35" s="574">
        <v>1.5860985356802557</v>
      </c>
      <c r="K35" s="574">
        <v>0</v>
      </c>
      <c r="L35" s="574">
        <v>0</v>
      </c>
      <c r="M35" s="574">
        <v>0</v>
      </c>
    </row>
    <row r="36" spans="1:13" ht="9" customHeight="1">
      <c r="A36" s="1099" t="s">
        <v>382</v>
      </c>
      <c r="B36" s="1100"/>
      <c r="C36" s="1099" t="s">
        <v>383</v>
      </c>
      <c r="D36" s="1100"/>
      <c r="E36" s="1018"/>
      <c r="F36" s="1100"/>
      <c r="G36" s="570"/>
      <c r="H36" s="569"/>
      <c r="I36" s="570"/>
      <c r="J36" s="294"/>
      <c r="K36" s="294"/>
      <c r="L36" s="570"/>
      <c r="M36" s="570"/>
    </row>
    <row r="37" spans="1:13" ht="9" customHeight="1">
      <c r="A37" s="999" t="s">
        <v>538</v>
      </c>
      <c r="B37" s="1100"/>
      <c r="C37" s="1100"/>
      <c r="D37" s="1100"/>
      <c r="E37" s="1100"/>
      <c r="F37" s="1100"/>
      <c r="G37" s="570"/>
      <c r="H37" s="570"/>
      <c r="I37" s="570"/>
      <c r="J37" s="570"/>
      <c r="K37" s="570"/>
      <c r="L37" s="570"/>
      <c r="M37" s="570"/>
    </row>
    <row r="38" spans="1:13" ht="9" customHeight="1">
      <c r="A38" s="999" t="s">
        <v>367</v>
      </c>
      <c r="B38" s="1018"/>
      <c r="C38" s="1018"/>
      <c r="D38" s="1018"/>
      <c r="E38" s="1018"/>
      <c r="F38" s="1018"/>
      <c r="G38" s="294"/>
      <c r="H38" s="294"/>
      <c r="I38" s="294"/>
      <c r="J38" s="294"/>
      <c r="K38" s="294"/>
      <c r="L38" s="294"/>
      <c r="M38" s="294"/>
    </row>
    <row r="39" spans="1:13" ht="9" customHeight="1">
      <c r="A39" s="1001" t="s">
        <v>366</v>
      </c>
      <c r="B39" s="1018"/>
      <c r="C39" s="1018"/>
      <c r="D39" s="1018"/>
      <c r="E39" s="1018"/>
      <c r="F39" s="1018"/>
      <c r="G39" s="294"/>
      <c r="H39" s="294"/>
      <c r="I39" s="294"/>
      <c r="J39" s="294"/>
      <c r="K39" s="294"/>
      <c r="L39" s="294"/>
      <c r="M39" s="294"/>
    </row>
    <row r="40" spans="1:13" ht="13" customHeight="1">
      <c r="A40" s="30"/>
    </row>
    <row r="41" spans="1:13" ht="13" customHeight="1">
      <c r="A41" s="30"/>
    </row>
  </sheetData>
  <mergeCells count="8">
    <mergeCell ref="G4:G5"/>
    <mergeCell ref="H4:H5"/>
    <mergeCell ref="A4:A5"/>
    <mergeCell ref="B4:B5"/>
    <mergeCell ref="C4:C5"/>
    <mergeCell ref="D4:D5"/>
    <mergeCell ref="E4:E5"/>
    <mergeCell ref="F4:F5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Hoja102">
    <tabColor theme="9" tint="0.59999389629810485"/>
  </sheetPr>
  <dimension ref="A1:O3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5" ht="17" customHeight="1">
      <c r="A1" s="579" t="s">
        <v>518</v>
      </c>
      <c r="B1" s="302"/>
      <c r="C1" s="156"/>
      <c r="D1" s="156"/>
      <c r="E1" s="156"/>
      <c r="F1" s="156"/>
      <c r="G1" s="160"/>
      <c r="H1" s="159"/>
      <c r="I1" s="156"/>
      <c r="J1" s="156"/>
      <c r="K1" s="156"/>
      <c r="L1" s="156"/>
      <c r="M1" s="156"/>
      <c r="N1" s="156"/>
      <c r="O1" s="159"/>
    </row>
    <row r="2" spans="1:15" ht="13" customHeight="1">
      <c r="A2" s="564" t="s">
        <v>337</v>
      </c>
      <c r="B2" s="302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  <c r="O2" s="159"/>
    </row>
    <row r="3" spans="1:15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  <c r="O3" s="159"/>
    </row>
    <row r="4" spans="1:15" ht="15" customHeight="1">
      <c r="A4" s="934" t="s">
        <v>18</v>
      </c>
      <c r="B4" s="943" t="s">
        <v>54</v>
      </c>
      <c r="C4" s="943" t="s">
        <v>55</v>
      </c>
      <c r="D4" s="943" t="s">
        <v>56</v>
      </c>
      <c r="E4" s="943" t="s">
        <v>57</v>
      </c>
      <c r="F4" s="943" t="s">
        <v>58</v>
      </c>
      <c r="G4" s="943" t="s">
        <v>59</v>
      </c>
      <c r="H4" s="943" t="s">
        <v>60</v>
      </c>
      <c r="I4" s="943" t="s">
        <v>61</v>
      </c>
      <c r="J4" s="943" t="s">
        <v>62</v>
      </c>
      <c r="K4" s="943" t="s">
        <v>63</v>
      </c>
      <c r="L4" s="943" t="s">
        <v>64</v>
      </c>
      <c r="M4" s="943" t="s">
        <v>65</v>
      </c>
      <c r="N4" s="943" t="s">
        <v>66</v>
      </c>
      <c r="O4" s="177"/>
    </row>
    <row r="5" spans="1:15" ht="15" customHeight="1">
      <c r="A5" s="932" t="s">
        <v>103</v>
      </c>
      <c r="B5" s="933">
        <v>5.8541694715610744</v>
      </c>
      <c r="C5" s="933">
        <v>5.6625317932938852</v>
      </c>
      <c r="D5" s="933">
        <v>5.2017569338888539</v>
      </c>
      <c r="E5" s="933">
        <v>5.5079456287652686</v>
      </c>
      <c r="F5" s="933">
        <v>5.2118614342530547</v>
      </c>
      <c r="G5" s="933">
        <v>5.6580873911666831</v>
      </c>
      <c r="H5" s="933">
        <v>5.8551402329389033</v>
      </c>
      <c r="I5" s="933">
        <v>6.0642204538666773</v>
      </c>
      <c r="J5" s="933">
        <v>6.1368041019761268</v>
      </c>
      <c r="K5" s="933">
        <v>6.1539553674497798</v>
      </c>
      <c r="L5" s="933">
        <v>6.1815112980257432</v>
      </c>
      <c r="M5" s="933">
        <v>6.2311011968803243</v>
      </c>
      <c r="N5" s="933">
        <v>6.239320367115293</v>
      </c>
      <c r="O5" s="176"/>
    </row>
    <row r="6" spans="1:15" ht="12" customHeight="1">
      <c r="A6" s="114" t="s">
        <v>21</v>
      </c>
      <c r="B6" s="938">
        <v>5.3534201740335527</v>
      </c>
      <c r="C6" s="573">
        <v>5.2000000000000011</v>
      </c>
      <c r="D6" s="573">
        <v>4.74</v>
      </c>
      <c r="E6" s="573">
        <v>5.0199999999999996</v>
      </c>
      <c r="F6" s="573">
        <v>4.7</v>
      </c>
      <c r="G6" s="573">
        <v>5.12</v>
      </c>
      <c r="H6" s="573">
        <v>5.2009999999999996</v>
      </c>
      <c r="I6" s="573">
        <v>5.41</v>
      </c>
      <c r="J6" s="573">
        <v>5.5100000000000007</v>
      </c>
      <c r="K6" s="573">
        <v>5.53</v>
      </c>
      <c r="L6" s="573">
        <v>5.56</v>
      </c>
      <c r="M6" s="573">
        <v>5.5799999999999992</v>
      </c>
      <c r="N6" s="573">
        <v>5.6010000000000009</v>
      </c>
      <c r="O6" s="175"/>
    </row>
    <row r="7" spans="1:15" ht="12" customHeight="1">
      <c r="A7" s="114" t="s">
        <v>22</v>
      </c>
      <c r="B7" s="938">
        <v>5.7931364972405612</v>
      </c>
      <c r="C7" s="573">
        <v>5.7500000000000009</v>
      </c>
      <c r="D7" s="573">
        <v>5.2299999999999995</v>
      </c>
      <c r="E7" s="573">
        <v>5.4799999999999995</v>
      </c>
      <c r="F7" s="573">
        <v>5.15</v>
      </c>
      <c r="G7" s="573">
        <v>5.641</v>
      </c>
      <c r="H7" s="573">
        <v>5.734</v>
      </c>
      <c r="I7" s="573">
        <v>5.96</v>
      </c>
      <c r="J7" s="573">
        <v>6.04</v>
      </c>
      <c r="K7" s="573">
        <v>6.0500000000000007</v>
      </c>
      <c r="L7" s="573">
        <v>6.08</v>
      </c>
      <c r="M7" s="573">
        <v>6.11</v>
      </c>
      <c r="N7" s="573">
        <v>6.1229999999999993</v>
      </c>
      <c r="O7" s="175"/>
    </row>
    <row r="8" spans="1:15" ht="12" customHeight="1">
      <c r="A8" s="114" t="s">
        <v>23</v>
      </c>
      <c r="B8" s="938">
        <v>5.9083225689807639</v>
      </c>
      <c r="C8" s="573">
        <v>5.78</v>
      </c>
      <c r="D8" s="573">
        <v>5.32</v>
      </c>
      <c r="E8" s="573">
        <v>5.6</v>
      </c>
      <c r="F8" s="573">
        <v>5.3</v>
      </c>
      <c r="G8" s="573">
        <v>5.7639999999999993</v>
      </c>
      <c r="H8" s="573">
        <v>5.8629999999999995</v>
      </c>
      <c r="I8" s="573">
        <v>6.0900000000000007</v>
      </c>
      <c r="J8" s="573">
        <v>6.18</v>
      </c>
      <c r="K8" s="573">
        <v>6.2000000000000011</v>
      </c>
      <c r="L8" s="573">
        <v>6.2300000000000022</v>
      </c>
      <c r="M8" s="573">
        <v>6.2540000000000004</v>
      </c>
      <c r="N8" s="573">
        <v>6.2719999999999994</v>
      </c>
      <c r="O8" s="175"/>
    </row>
    <row r="9" spans="1:15" ht="12" customHeight="1">
      <c r="A9" s="114" t="s">
        <v>24</v>
      </c>
      <c r="B9" s="938">
        <v>5.9319995199606668</v>
      </c>
      <c r="C9" s="573">
        <v>5.8</v>
      </c>
      <c r="D9" s="573">
        <v>5.3</v>
      </c>
      <c r="E9" s="573">
        <v>5.63</v>
      </c>
      <c r="F9" s="573">
        <v>5.3240000000000007</v>
      </c>
      <c r="G9" s="573">
        <v>5.7999999999999989</v>
      </c>
      <c r="H9" s="573">
        <v>5.8900000000000006</v>
      </c>
      <c r="I9" s="573">
        <v>6.11</v>
      </c>
      <c r="J9" s="573">
        <v>6.2</v>
      </c>
      <c r="K9" s="573">
        <v>6.2210000000000001</v>
      </c>
      <c r="L9" s="573">
        <v>6.2500000000000009</v>
      </c>
      <c r="M9" s="573">
        <v>6.3</v>
      </c>
      <c r="N9" s="573">
        <v>6.3150000000000004</v>
      </c>
      <c r="O9" s="175"/>
    </row>
    <row r="10" spans="1:15" ht="12" customHeight="1">
      <c r="A10" s="114" t="s">
        <v>25</v>
      </c>
      <c r="B10" s="938">
        <v>5.9054671242252263</v>
      </c>
      <c r="C10" s="573">
        <v>5.7799349893619887</v>
      </c>
      <c r="D10" s="573">
        <v>5.4067924247281098</v>
      </c>
      <c r="E10" s="573">
        <v>5.7016917350824015</v>
      </c>
      <c r="F10" s="573">
        <v>5.3617855969019077</v>
      </c>
      <c r="G10" s="573">
        <v>5.7489606970935432</v>
      </c>
      <c r="H10" s="573">
        <v>5.8241324973681179</v>
      </c>
      <c r="I10" s="573">
        <v>6.0365512440108091</v>
      </c>
      <c r="J10" s="573">
        <v>6.122908013022049</v>
      </c>
      <c r="K10" s="573">
        <v>6.1256323705046487</v>
      </c>
      <c r="L10" s="573">
        <v>6.1468490912393507</v>
      </c>
      <c r="M10" s="573">
        <v>6.1572061775760867</v>
      </c>
      <c r="N10" s="573">
        <v>6.1698806673558098</v>
      </c>
      <c r="O10" s="175"/>
    </row>
    <row r="11" spans="1:15" ht="12" customHeight="1">
      <c r="A11" s="114" t="s">
        <v>97</v>
      </c>
      <c r="B11" s="938">
        <v>5.894574991397322</v>
      </c>
      <c r="C11" s="573">
        <v>5.76</v>
      </c>
      <c r="D11" s="573">
        <v>5.4</v>
      </c>
      <c r="E11" s="573">
        <v>5.7000000000000011</v>
      </c>
      <c r="F11" s="573">
        <v>5.36</v>
      </c>
      <c r="G11" s="573">
        <v>5.74</v>
      </c>
      <c r="H11" s="573">
        <v>5.7999999999999989</v>
      </c>
      <c r="I11" s="573">
        <v>6.02</v>
      </c>
      <c r="J11" s="573">
        <v>6.1</v>
      </c>
      <c r="K11" s="573">
        <v>6.1</v>
      </c>
      <c r="L11" s="573">
        <v>6.1219999999999999</v>
      </c>
      <c r="M11" s="573">
        <v>6.1259999999999994</v>
      </c>
      <c r="N11" s="573">
        <v>6.141</v>
      </c>
      <c r="O11" s="175"/>
    </row>
    <row r="12" spans="1:15" ht="12" customHeight="1">
      <c r="A12" s="114" t="s">
        <v>98</v>
      </c>
      <c r="B12" s="938">
        <v>5.8795699941247808</v>
      </c>
      <c r="C12" s="573">
        <v>5.6999999999999993</v>
      </c>
      <c r="D12" s="573">
        <v>5.38</v>
      </c>
      <c r="E12" s="573">
        <v>5.72</v>
      </c>
      <c r="F12" s="573">
        <v>5.379999999999999</v>
      </c>
      <c r="G12" s="573">
        <v>5.73</v>
      </c>
      <c r="H12" s="573">
        <v>5.8309999999999995</v>
      </c>
      <c r="I12" s="573">
        <v>6.04</v>
      </c>
      <c r="J12" s="573">
        <v>6.1199999999999992</v>
      </c>
      <c r="K12" s="573">
        <v>6.12</v>
      </c>
      <c r="L12" s="573">
        <v>6.1410000000000009</v>
      </c>
      <c r="M12" s="573">
        <v>6.1529999999999996</v>
      </c>
      <c r="N12" s="573">
        <v>6.1539999999999999</v>
      </c>
      <c r="O12" s="175"/>
    </row>
    <row r="13" spans="1:15" ht="12" customHeight="1">
      <c r="A13" s="114" t="s">
        <v>127</v>
      </c>
      <c r="B13" s="938">
        <v>5.9677841510414069</v>
      </c>
      <c r="C13" s="573">
        <v>5.9200000000000008</v>
      </c>
      <c r="D13" s="573">
        <v>5.45</v>
      </c>
      <c r="E13" s="573">
        <v>5.69</v>
      </c>
      <c r="F13" s="573">
        <v>5.3500000000000005</v>
      </c>
      <c r="G13" s="573">
        <v>5.8000000000000007</v>
      </c>
      <c r="H13" s="573">
        <v>5.9020000000000001</v>
      </c>
      <c r="I13" s="573">
        <v>6.1</v>
      </c>
      <c r="J13" s="573">
        <v>6.2</v>
      </c>
      <c r="K13" s="573">
        <v>6.22</v>
      </c>
      <c r="L13" s="573">
        <v>6.2500000000000009</v>
      </c>
      <c r="M13" s="573">
        <v>6.2830000000000004</v>
      </c>
      <c r="N13" s="573">
        <v>6.2900000000000009</v>
      </c>
      <c r="O13" s="175"/>
    </row>
    <row r="14" spans="1:15" ht="12" customHeight="1">
      <c r="A14" s="114" t="s">
        <v>29</v>
      </c>
      <c r="B14" s="938">
        <v>5.924126220655042</v>
      </c>
      <c r="C14" s="573">
        <v>5.8100000000000005</v>
      </c>
      <c r="D14" s="573">
        <v>5.34</v>
      </c>
      <c r="E14" s="573">
        <v>5.6400000000000006</v>
      </c>
      <c r="F14" s="573">
        <v>5.3010000000000002</v>
      </c>
      <c r="G14" s="573">
        <v>5.7489999999999997</v>
      </c>
      <c r="H14" s="573">
        <v>5.8529999999999998</v>
      </c>
      <c r="I14" s="573">
        <v>6.0400000000000009</v>
      </c>
      <c r="J14" s="573">
        <v>6.14</v>
      </c>
      <c r="K14" s="573">
        <v>6.1500000000000012</v>
      </c>
      <c r="L14" s="573">
        <v>6.1999999999999993</v>
      </c>
      <c r="M14" s="573">
        <v>6.23</v>
      </c>
      <c r="N14" s="573">
        <v>6.2439999999999998</v>
      </c>
      <c r="O14" s="175"/>
    </row>
    <row r="15" spans="1:15" ht="12" customHeight="1">
      <c r="A15" s="114" t="s">
        <v>30</v>
      </c>
      <c r="B15" s="938">
        <v>5.9475245940175041</v>
      </c>
      <c r="C15" s="573">
        <v>5.831999999999999</v>
      </c>
      <c r="D15" s="573">
        <v>5.3599999999999994</v>
      </c>
      <c r="E15" s="573">
        <v>5.6300000000000008</v>
      </c>
      <c r="F15" s="573">
        <v>5.3100000000000005</v>
      </c>
      <c r="G15" s="573">
        <v>5.7940000000000005</v>
      </c>
      <c r="H15" s="573">
        <v>5.8840000000000012</v>
      </c>
      <c r="I15" s="573">
        <v>6.1000000000000005</v>
      </c>
      <c r="J15" s="573">
        <v>6.1999999999999993</v>
      </c>
      <c r="K15" s="573">
        <v>6.2229999999999999</v>
      </c>
      <c r="L15" s="573">
        <v>6.2459999999999996</v>
      </c>
      <c r="M15" s="573">
        <v>6.2840999999999996</v>
      </c>
      <c r="N15" s="573">
        <v>6.2910000000000004</v>
      </c>
      <c r="O15" s="175"/>
    </row>
    <row r="16" spans="1:15" ht="12" customHeight="1">
      <c r="A16" s="114" t="s">
        <v>31</v>
      </c>
      <c r="B16" s="938">
        <v>5.7759199764587494</v>
      </c>
      <c r="C16" s="573">
        <v>5.55</v>
      </c>
      <c r="D16" s="573">
        <v>5.0999999999999988</v>
      </c>
      <c r="E16" s="573">
        <v>5.41</v>
      </c>
      <c r="F16" s="573">
        <v>5.0999999999999996</v>
      </c>
      <c r="G16" s="573">
        <v>5.5629999999999997</v>
      </c>
      <c r="H16" s="573">
        <v>5.7519999999999989</v>
      </c>
      <c r="I16" s="573">
        <v>5.9799999999999995</v>
      </c>
      <c r="J16" s="573">
        <v>6.0700000000000021</v>
      </c>
      <c r="K16" s="573">
        <v>6.0900000000000007</v>
      </c>
      <c r="L16" s="573">
        <v>6.120000000000001</v>
      </c>
      <c r="M16" s="573">
        <v>6.1740000000000013</v>
      </c>
      <c r="N16" s="573">
        <v>6.1909999999999998</v>
      </c>
      <c r="O16" s="175"/>
    </row>
    <row r="17" spans="1:15" ht="12" customHeight="1">
      <c r="A17" s="114" t="s">
        <v>32</v>
      </c>
      <c r="B17" s="938">
        <v>6.3801301084178972</v>
      </c>
      <c r="C17" s="573">
        <v>5.6709999999999994</v>
      </c>
      <c r="D17" s="573">
        <v>5.2</v>
      </c>
      <c r="E17" s="573">
        <v>5.5</v>
      </c>
      <c r="F17" s="573">
        <v>5.2</v>
      </c>
      <c r="G17" s="573">
        <v>5.7449999999999992</v>
      </c>
      <c r="H17" s="573">
        <v>6.8720000000000017</v>
      </c>
      <c r="I17" s="573">
        <v>6.9899999999999984</v>
      </c>
      <c r="J17" s="573">
        <v>7.04</v>
      </c>
      <c r="K17" s="573">
        <v>7.05</v>
      </c>
      <c r="L17" s="573">
        <v>7.0699999999999985</v>
      </c>
      <c r="M17" s="573">
        <v>7.0919999999999996</v>
      </c>
      <c r="N17" s="573">
        <v>7.1030000000000006</v>
      </c>
      <c r="O17" s="175"/>
    </row>
    <row r="18" spans="1:15" ht="12" customHeight="1">
      <c r="A18" s="114" t="s">
        <v>33</v>
      </c>
      <c r="B18" s="938">
        <v>5.9523519465791122</v>
      </c>
      <c r="C18" s="573">
        <v>5.9200000000000008</v>
      </c>
      <c r="D18" s="573">
        <v>5.46</v>
      </c>
      <c r="E18" s="573">
        <v>5.76</v>
      </c>
      <c r="F18" s="573">
        <v>5.4</v>
      </c>
      <c r="G18" s="573">
        <v>5.7700000000000005</v>
      </c>
      <c r="H18" s="573">
        <v>5.86</v>
      </c>
      <c r="I18" s="573">
        <v>6.1100000000000012</v>
      </c>
      <c r="J18" s="573">
        <v>6.1500000000000012</v>
      </c>
      <c r="K18" s="573">
        <v>6.160000000000001</v>
      </c>
      <c r="L18" s="573">
        <v>6.18</v>
      </c>
      <c r="M18" s="573">
        <v>6.1999999999999993</v>
      </c>
      <c r="N18" s="573">
        <v>6.2140000000000013</v>
      </c>
      <c r="O18" s="175"/>
    </row>
    <row r="19" spans="1:15" ht="12" customHeight="1">
      <c r="A19" s="114" t="s">
        <v>34</v>
      </c>
      <c r="B19" s="938">
        <v>5.8547545367072571</v>
      </c>
      <c r="C19" s="573">
        <v>5.9</v>
      </c>
      <c r="D19" s="573">
        <v>5.419999999999999</v>
      </c>
      <c r="E19" s="573">
        <v>5.69</v>
      </c>
      <c r="F19" s="573">
        <v>5.3599999999999994</v>
      </c>
      <c r="G19" s="573">
        <v>5.75</v>
      </c>
      <c r="H19" s="573">
        <v>5.8459999999999992</v>
      </c>
      <c r="I19" s="573">
        <v>5.9739999999999993</v>
      </c>
      <c r="J19" s="573">
        <v>6.01</v>
      </c>
      <c r="K19" s="573">
        <v>6.03</v>
      </c>
      <c r="L19" s="573">
        <v>6.0510000000000002</v>
      </c>
      <c r="M19" s="573">
        <v>6.07</v>
      </c>
      <c r="N19" s="573">
        <v>6.0840000000000005</v>
      </c>
      <c r="O19" s="175"/>
    </row>
    <row r="20" spans="1:15" ht="12" customHeight="1">
      <c r="A20" s="114" t="s">
        <v>35</v>
      </c>
      <c r="B20" s="938">
        <v>5.8889892740245067</v>
      </c>
      <c r="C20" s="573">
        <v>5.9319999999999995</v>
      </c>
      <c r="D20" s="573">
        <v>5.4700000000000006</v>
      </c>
      <c r="E20" s="573">
        <v>5.75</v>
      </c>
      <c r="F20" s="573">
        <v>5.4110000000000005</v>
      </c>
      <c r="G20" s="573">
        <v>5.79</v>
      </c>
      <c r="H20" s="573">
        <v>5.87</v>
      </c>
      <c r="I20" s="573">
        <v>6.0100000000000007</v>
      </c>
      <c r="J20" s="573">
        <v>6.08</v>
      </c>
      <c r="K20" s="573">
        <v>6.09</v>
      </c>
      <c r="L20" s="573">
        <v>6.1039999999999992</v>
      </c>
      <c r="M20" s="573">
        <v>6.1220000000000008</v>
      </c>
      <c r="N20" s="573">
        <v>6.1310000000000002</v>
      </c>
      <c r="O20" s="175"/>
    </row>
    <row r="21" spans="1:15" ht="12" customHeight="1">
      <c r="A21" s="114" t="s">
        <v>36</v>
      </c>
      <c r="B21" s="938">
        <v>5.7070845142151798</v>
      </c>
      <c r="C21" s="573">
        <v>5.7399999999999993</v>
      </c>
      <c r="D21" s="573">
        <v>5.3210000000000006</v>
      </c>
      <c r="E21" s="573">
        <v>5.5100000000000007</v>
      </c>
      <c r="F21" s="573">
        <v>5.2030000000000012</v>
      </c>
      <c r="G21" s="573">
        <v>5.54</v>
      </c>
      <c r="H21" s="573">
        <v>5.6319999999999988</v>
      </c>
      <c r="I21" s="573">
        <v>5.8410000000000011</v>
      </c>
      <c r="J21" s="573">
        <v>5.9200000000000008</v>
      </c>
      <c r="K21" s="573">
        <v>5.9340000000000011</v>
      </c>
      <c r="L21" s="573">
        <v>5.9509999999999996</v>
      </c>
      <c r="M21" s="573">
        <v>5.9619999999999997</v>
      </c>
      <c r="N21" s="573">
        <v>5.9640000000000004</v>
      </c>
      <c r="O21" s="175"/>
    </row>
    <row r="22" spans="1:15" ht="12" customHeight="1">
      <c r="A22" s="114" t="s">
        <v>37</v>
      </c>
      <c r="B22" s="938">
        <v>5.8010117960641123</v>
      </c>
      <c r="C22" s="573">
        <v>5.7540000000000004</v>
      </c>
      <c r="D22" s="573">
        <v>5.3509999999999991</v>
      </c>
      <c r="E22" s="573">
        <v>5.641</v>
      </c>
      <c r="F22" s="573">
        <v>5.3</v>
      </c>
      <c r="G22" s="573">
        <v>5.61</v>
      </c>
      <c r="H22" s="573">
        <v>5.73</v>
      </c>
      <c r="I22" s="573">
        <v>5.9730000000000008</v>
      </c>
      <c r="J22" s="573">
        <v>5.99</v>
      </c>
      <c r="K22" s="573">
        <v>6.01</v>
      </c>
      <c r="L22" s="573">
        <v>6.0320000000000009</v>
      </c>
      <c r="M22" s="573">
        <v>6.0799999999999992</v>
      </c>
      <c r="N22" s="573">
        <v>6.0940000000000012</v>
      </c>
      <c r="O22" s="175"/>
    </row>
    <row r="23" spans="1:15" ht="12" customHeight="1">
      <c r="A23" s="114" t="s">
        <v>38</v>
      </c>
      <c r="B23" s="938">
        <v>5.7875735015969783</v>
      </c>
      <c r="C23" s="573">
        <v>5.7430000000000012</v>
      </c>
      <c r="D23" s="573">
        <v>5.2919999999999998</v>
      </c>
      <c r="E23" s="573">
        <v>5.6000000000000005</v>
      </c>
      <c r="F23" s="573">
        <v>5.28</v>
      </c>
      <c r="G23" s="573">
        <v>5.7420000000000009</v>
      </c>
      <c r="H23" s="573">
        <v>5.7820000000000009</v>
      </c>
      <c r="I23" s="573">
        <v>5.8460000000000001</v>
      </c>
      <c r="J23" s="573">
        <v>5.94</v>
      </c>
      <c r="K23" s="573">
        <v>5.94</v>
      </c>
      <c r="L23" s="573">
        <v>5.9529999999999994</v>
      </c>
      <c r="M23" s="573">
        <v>5.9840000000000009</v>
      </c>
      <c r="N23" s="573">
        <v>5.99</v>
      </c>
      <c r="O23" s="175"/>
    </row>
    <row r="24" spans="1:15" ht="12" customHeight="1">
      <c r="A24" s="114" t="s">
        <v>39</v>
      </c>
      <c r="B24" s="938">
        <v>5.7804015896296699</v>
      </c>
      <c r="C24" s="573">
        <v>5.7919999999999998</v>
      </c>
      <c r="D24" s="573">
        <v>5.3109999999999991</v>
      </c>
      <c r="E24" s="573">
        <v>5.6199999999999992</v>
      </c>
      <c r="F24" s="573">
        <v>5.2919999999999989</v>
      </c>
      <c r="G24" s="573">
        <v>5.7</v>
      </c>
      <c r="H24" s="573">
        <v>5.801000000000001</v>
      </c>
      <c r="I24" s="573">
        <v>5.8819999999999997</v>
      </c>
      <c r="J24" s="573">
        <v>5.97</v>
      </c>
      <c r="K24" s="573">
        <v>5.9740000000000002</v>
      </c>
      <c r="L24" s="573">
        <v>5.9840000000000009</v>
      </c>
      <c r="M24" s="573">
        <v>6.0100000000000007</v>
      </c>
      <c r="N24" s="573">
        <v>6.0149999999999997</v>
      </c>
      <c r="O24" s="175"/>
    </row>
    <row r="25" spans="1:15" ht="12" customHeight="1">
      <c r="A25" s="114" t="s">
        <v>40</v>
      </c>
      <c r="B25" s="938">
        <v>5.6704793305776064</v>
      </c>
      <c r="C25" s="573">
        <v>5.7839999999999998</v>
      </c>
      <c r="D25" s="573">
        <v>5.33</v>
      </c>
      <c r="E25" s="573">
        <v>5.580000000000001</v>
      </c>
      <c r="F25" s="573">
        <v>5.25</v>
      </c>
      <c r="G25" s="573">
        <v>5.5199999999999987</v>
      </c>
      <c r="H25" s="573">
        <v>5.6199999999999992</v>
      </c>
      <c r="I25" s="573">
        <v>5.7839999999999998</v>
      </c>
      <c r="J25" s="573">
        <v>5.8</v>
      </c>
      <c r="K25" s="573">
        <v>5.8019999999999996</v>
      </c>
      <c r="L25" s="573">
        <v>5.8210000000000006</v>
      </c>
      <c r="M25" s="573">
        <v>5.84</v>
      </c>
      <c r="N25" s="573">
        <v>5.85</v>
      </c>
      <c r="O25" s="175"/>
    </row>
    <row r="26" spans="1:15" ht="12" customHeight="1">
      <c r="A26" s="114" t="s">
        <v>41</v>
      </c>
      <c r="B26" s="938">
        <v>5.8299296322277749</v>
      </c>
      <c r="C26" s="573">
        <v>5.8279890341840286</v>
      </c>
      <c r="D26" s="573">
        <v>5.4580883268904223</v>
      </c>
      <c r="E26" s="573">
        <v>5.7435743819463223</v>
      </c>
      <c r="F26" s="573">
        <v>5.4083274485784614</v>
      </c>
      <c r="G26" s="573">
        <v>5.7588392308517369</v>
      </c>
      <c r="H26" s="573">
        <v>5.8516945199502359</v>
      </c>
      <c r="I26" s="573">
        <v>5.9652853009379951</v>
      </c>
      <c r="J26" s="573">
        <v>5.9847318660977189</v>
      </c>
      <c r="K26" s="573">
        <v>5.9882896737010336</v>
      </c>
      <c r="L26" s="573">
        <v>5.9889059938215468</v>
      </c>
      <c r="M26" s="573">
        <v>6.0063637199288555</v>
      </c>
      <c r="N26" s="573">
        <v>6.0176274794722193</v>
      </c>
      <c r="O26" s="175"/>
    </row>
    <row r="27" spans="1:15" ht="12" customHeight="1">
      <c r="A27" s="114" t="s">
        <v>100</v>
      </c>
      <c r="B27" s="938">
        <v>5.8293239189973223</v>
      </c>
      <c r="C27" s="573">
        <v>5.84</v>
      </c>
      <c r="D27" s="573">
        <v>5.4499999999999993</v>
      </c>
      <c r="E27" s="573">
        <v>5.7399999999999993</v>
      </c>
      <c r="F27" s="573">
        <v>5.3999999999999995</v>
      </c>
      <c r="G27" s="573">
        <v>5.75</v>
      </c>
      <c r="H27" s="573">
        <v>5.8440000000000003</v>
      </c>
      <c r="I27" s="573">
        <v>5.9599999999999991</v>
      </c>
      <c r="J27" s="573">
        <v>5.98</v>
      </c>
      <c r="K27" s="573">
        <v>5.9909999999999997</v>
      </c>
      <c r="L27" s="573">
        <v>5.9930000000000003</v>
      </c>
      <c r="M27" s="573">
        <v>6.0100000000000007</v>
      </c>
      <c r="N27" s="573">
        <v>6.0200000000000005</v>
      </c>
      <c r="O27" s="175"/>
    </row>
    <row r="28" spans="1:15" ht="12" customHeight="1">
      <c r="A28" s="114" t="s">
        <v>101</v>
      </c>
      <c r="B28" s="938">
        <v>5.8308833296811038</v>
      </c>
      <c r="C28" s="573">
        <v>5.81</v>
      </c>
      <c r="D28" s="573">
        <v>5.4709999999999992</v>
      </c>
      <c r="E28" s="573">
        <v>5.7500000000000009</v>
      </c>
      <c r="F28" s="573">
        <v>5.4210000000000003</v>
      </c>
      <c r="G28" s="573">
        <v>5.7709999999999999</v>
      </c>
      <c r="H28" s="573">
        <v>5.8630000000000004</v>
      </c>
      <c r="I28" s="573">
        <v>5.972999999999999</v>
      </c>
      <c r="J28" s="573">
        <v>5.9930000000000003</v>
      </c>
      <c r="K28" s="573">
        <v>5.9840000000000009</v>
      </c>
      <c r="L28" s="573">
        <v>5.9819999999999993</v>
      </c>
      <c r="M28" s="573">
        <v>6</v>
      </c>
      <c r="N28" s="573">
        <v>6.0140000000000002</v>
      </c>
      <c r="O28" s="175"/>
    </row>
    <row r="29" spans="1:15" ht="12" customHeight="1">
      <c r="A29" s="114" t="s">
        <v>44</v>
      </c>
      <c r="B29" s="938">
        <v>5.8659989287819423</v>
      </c>
      <c r="C29" s="573">
        <v>5.86</v>
      </c>
      <c r="D29" s="573">
        <v>5.41</v>
      </c>
      <c r="E29" s="573">
        <v>5.68</v>
      </c>
      <c r="F29" s="573">
        <v>5.43</v>
      </c>
      <c r="G29" s="573">
        <v>5.8100000000000005</v>
      </c>
      <c r="H29" s="573">
        <v>5.9000000000000012</v>
      </c>
      <c r="I29" s="573">
        <v>5.9820000000000002</v>
      </c>
      <c r="J29" s="573">
        <v>5.99</v>
      </c>
      <c r="K29" s="573">
        <v>5.9809999999999999</v>
      </c>
      <c r="L29" s="573">
        <v>5.992</v>
      </c>
      <c r="M29" s="573">
        <v>6.03</v>
      </c>
      <c r="N29" s="573">
        <v>6.0439999999999996</v>
      </c>
      <c r="O29" s="175"/>
    </row>
    <row r="30" spans="1:15" ht="12" customHeight="1">
      <c r="A30" s="114" t="s">
        <v>45</v>
      </c>
      <c r="B30" s="938">
        <v>5.8364109366631434</v>
      </c>
      <c r="C30" s="573">
        <v>5.9</v>
      </c>
      <c r="D30" s="573">
        <v>5.4009999999999998</v>
      </c>
      <c r="E30" s="573">
        <v>5.6999999999999993</v>
      </c>
      <c r="F30" s="573">
        <v>5.379999999999999</v>
      </c>
      <c r="G30" s="573">
        <v>5.76</v>
      </c>
      <c r="H30" s="573">
        <v>5.8540000000000001</v>
      </c>
      <c r="I30" s="573">
        <v>5.9549999999999992</v>
      </c>
      <c r="J30" s="573">
        <v>5.9799999999999995</v>
      </c>
      <c r="K30" s="573">
        <v>5.9730000000000008</v>
      </c>
      <c r="L30" s="573">
        <v>5.9840000000000009</v>
      </c>
      <c r="M30" s="573">
        <v>6.02</v>
      </c>
      <c r="N30" s="573">
        <v>6.0319999999999991</v>
      </c>
      <c r="O30" s="175"/>
    </row>
    <row r="31" spans="1:15" ht="12" customHeight="1">
      <c r="A31" s="114" t="s">
        <v>46</v>
      </c>
      <c r="B31" s="938">
        <v>5.8589592111343443</v>
      </c>
      <c r="C31" s="573">
        <v>5.9840000000000009</v>
      </c>
      <c r="D31" s="573">
        <v>5.51</v>
      </c>
      <c r="E31" s="573">
        <v>5.7500000000000009</v>
      </c>
      <c r="F31" s="573">
        <v>5.4</v>
      </c>
      <c r="G31" s="573">
        <v>5.782</v>
      </c>
      <c r="H31" s="573">
        <v>5.8929999999999998</v>
      </c>
      <c r="I31" s="573">
        <v>5.976</v>
      </c>
      <c r="J31" s="573">
        <v>5.9930000000000003</v>
      </c>
      <c r="K31" s="573">
        <v>5.9820000000000002</v>
      </c>
      <c r="L31" s="573">
        <v>5.9829999999999997</v>
      </c>
      <c r="M31" s="573">
        <v>6.03</v>
      </c>
      <c r="N31" s="573">
        <v>6.0449999999999999</v>
      </c>
      <c r="O31" s="175"/>
    </row>
    <row r="32" spans="1:15" ht="12" customHeight="1">
      <c r="A32" s="151" t="s">
        <v>47</v>
      </c>
      <c r="B32" s="938">
        <v>5.8842071681264514</v>
      </c>
      <c r="C32" s="575">
        <v>5.99</v>
      </c>
      <c r="D32" s="575">
        <v>5.5019999999999989</v>
      </c>
      <c r="E32" s="575">
        <v>5.7599999999999989</v>
      </c>
      <c r="F32" s="575">
        <v>5.4500000000000011</v>
      </c>
      <c r="G32" s="575">
        <v>5.76</v>
      </c>
      <c r="H32" s="575">
        <v>5.85</v>
      </c>
      <c r="I32" s="575">
        <v>5.9740000000000002</v>
      </c>
      <c r="J32" s="575">
        <v>5.9840000000000009</v>
      </c>
      <c r="K32" s="575">
        <v>5.9939999999999989</v>
      </c>
      <c r="L32" s="575">
        <v>5.9909999999999997</v>
      </c>
      <c r="M32" s="575">
        <v>6.0400000000000009</v>
      </c>
      <c r="N32" s="575">
        <v>6.0619999999999994</v>
      </c>
      <c r="O32" s="175"/>
    </row>
    <row r="33" spans="1:15" ht="12" customHeight="1">
      <c r="A33" s="114" t="s">
        <v>48</v>
      </c>
      <c r="B33" s="938">
        <v>5.8691574436163743</v>
      </c>
      <c r="C33" s="575">
        <v>5.9499999999999993</v>
      </c>
      <c r="D33" s="575">
        <v>5.4530000000000003</v>
      </c>
      <c r="E33" s="575">
        <v>5.7399999999999993</v>
      </c>
      <c r="F33" s="575">
        <v>5.419999999999999</v>
      </c>
      <c r="G33" s="575">
        <v>5.7599999999999989</v>
      </c>
      <c r="H33" s="575">
        <v>5.839999999999999</v>
      </c>
      <c r="I33" s="575">
        <v>5.9300000000000006</v>
      </c>
      <c r="J33" s="575">
        <v>5.952</v>
      </c>
      <c r="K33" s="575">
        <v>5.97</v>
      </c>
      <c r="L33" s="575">
        <v>5.9829999999999997</v>
      </c>
      <c r="M33" s="575">
        <v>6.0140000000000002</v>
      </c>
      <c r="N33" s="575">
        <v>6.0309999999999997</v>
      </c>
      <c r="O33" s="175"/>
    </row>
    <row r="34" spans="1:15" ht="12" customHeight="1" thickBot="1">
      <c r="A34" s="169" t="s">
        <v>49</v>
      </c>
      <c r="B34" s="939">
        <v>5.8324125978990162</v>
      </c>
      <c r="C34" s="574">
        <v>5.8420000000000005</v>
      </c>
      <c r="D34" s="574">
        <v>5.3469999999999995</v>
      </c>
      <c r="E34" s="574">
        <v>5.65</v>
      </c>
      <c r="F34" s="574">
        <v>5.41</v>
      </c>
      <c r="G34" s="574">
        <v>5.7510000000000003</v>
      </c>
      <c r="H34" s="574">
        <v>5.8339999999999996</v>
      </c>
      <c r="I34" s="574">
        <v>5.94</v>
      </c>
      <c r="J34" s="574">
        <v>5.9620000000000006</v>
      </c>
      <c r="K34" s="574">
        <v>5.963000000000001</v>
      </c>
      <c r="L34" s="574">
        <v>5.9720000000000004</v>
      </c>
      <c r="M34" s="574">
        <v>6.011000000000001</v>
      </c>
      <c r="N34" s="574">
        <v>6.04</v>
      </c>
      <c r="O34" s="176"/>
    </row>
    <row r="35" spans="1:15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  <c r="O35" s="156"/>
    </row>
    <row r="36" spans="1:15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  <c r="O36" s="156"/>
    </row>
    <row r="37" spans="1:15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5" ht="13" customHeight="1">
      <c r="A38" s="1103"/>
      <c r="B38" s="1018"/>
      <c r="C38" s="1018"/>
      <c r="D38" s="1018"/>
    </row>
    <row r="39" spans="1:15" ht="13" customHeight="1">
      <c r="A39" s="30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103">
    <tabColor theme="9" tint="0.59999389629810485"/>
  </sheetPr>
  <dimension ref="A1:Q4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7" ht="17" customHeight="1">
      <c r="A1" s="579" t="s">
        <v>517</v>
      </c>
      <c r="B1" s="576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154"/>
      <c r="P1" s="154"/>
      <c r="Q1" s="154"/>
    </row>
    <row r="2" spans="1:17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7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7" ht="15" customHeight="1">
      <c r="A4" s="801" t="s">
        <v>18</v>
      </c>
      <c r="B4" s="765" t="s">
        <v>54</v>
      </c>
      <c r="C4" s="765" t="s">
        <v>55</v>
      </c>
      <c r="D4" s="765" t="s">
        <v>56</v>
      </c>
      <c r="E4" s="765" t="s">
        <v>57</v>
      </c>
      <c r="F4" s="765" t="s">
        <v>58</v>
      </c>
      <c r="G4" s="765" t="s">
        <v>59</v>
      </c>
      <c r="H4" s="765" t="s">
        <v>60</v>
      </c>
      <c r="I4" s="765" t="s">
        <v>61</v>
      </c>
      <c r="J4" s="765" t="s">
        <v>62</v>
      </c>
      <c r="K4" s="765" t="s">
        <v>63</v>
      </c>
      <c r="L4" s="765" t="s">
        <v>64</v>
      </c>
      <c r="M4" s="765" t="s">
        <v>65</v>
      </c>
      <c r="N4" s="765" t="s">
        <v>66</v>
      </c>
    </row>
    <row r="5" spans="1:17" ht="15" customHeight="1">
      <c r="A5" s="935" t="s">
        <v>103</v>
      </c>
      <c r="B5" s="937">
        <v>5.5840669320005007</v>
      </c>
      <c r="C5" s="936">
        <v>5.5592817370872387</v>
      </c>
      <c r="D5" s="936">
        <v>5.5591669516217506</v>
      </c>
      <c r="E5" s="936">
        <v>5.5806844696442734</v>
      </c>
      <c r="F5" s="936">
        <v>5.5932816867031523</v>
      </c>
      <c r="G5" s="936">
        <v>5.5830190809436182</v>
      </c>
      <c r="H5" s="936">
        <v>5.5998274599539322</v>
      </c>
      <c r="I5" s="936">
        <v>5.5863962856791209</v>
      </c>
      <c r="J5" s="936">
        <v>5.6026269726994409</v>
      </c>
      <c r="K5" s="936">
        <v>5.5958725291017481</v>
      </c>
      <c r="L5" s="936">
        <v>5.5869830760105472</v>
      </c>
      <c r="M5" s="936">
        <v>5.5742318103283575</v>
      </c>
      <c r="N5" s="936">
        <v>5.575968085907439</v>
      </c>
    </row>
    <row r="6" spans="1:17" ht="12" customHeight="1">
      <c r="A6" s="114" t="s">
        <v>21</v>
      </c>
      <c r="B6" s="940">
        <v>5.7373324399142778</v>
      </c>
      <c r="C6" s="573">
        <v>5.72</v>
      </c>
      <c r="D6" s="573">
        <v>5.6999999999999993</v>
      </c>
      <c r="E6" s="573">
        <v>5.72</v>
      </c>
      <c r="F6" s="573">
        <v>5.71</v>
      </c>
      <c r="G6" s="573">
        <v>5.6999999999999993</v>
      </c>
      <c r="H6" s="573">
        <v>5.73</v>
      </c>
      <c r="I6" s="573">
        <v>5.75</v>
      </c>
      <c r="J6" s="573">
        <v>5.7600000000000007</v>
      </c>
      <c r="K6" s="573">
        <v>5.7619999999999996</v>
      </c>
      <c r="L6" s="573">
        <v>5.7739999999999991</v>
      </c>
      <c r="M6" s="573">
        <v>5.76</v>
      </c>
      <c r="N6" s="573">
        <v>5.7539999999999996</v>
      </c>
    </row>
    <row r="7" spans="1:17" ht="12" customHeight="1">
      <c r="A7" s="114" t="s">
        <v>22</v>
      </c>
      <c r="B7" s="942">
        <v>5.8599789018906208</v>
      </c>
      <c r="C7" s="573">
        <v>5.8140000000000009</v>
      </c>
      <c r="D7" s="573">
        <v>5.8</v>
      </c>
      <c r="E7" s="573">
        <v>5.8209999999999988</v>
      </c>
      <c r="F7" s="573">
        <v>5.830000000000001</v>
      </c>
      <c r="G7" s="573">
        <v>5.8500000000000005</v>
      </c>
      <c r="H7" s="573">
        <v>5.8719999999999999</v>
      </c>
      <c r="I7" s="573">
        <v>5.87</v>
      </c>
      <c r="J7" s="573">
        <v>5.8899999999999988</v>
      </c>
      <c r="K7" s="573">
        <v>5.9</v>
      </c>
      <c r="L7" s="573">
        <v>5.9029999999999987</v>
      </c>
      <c r="M7" s="573">
        <v>5.8899999999999988</v>
      </c>
      <c r="N7" s="573">
        <v>5.9000000000000012</v>
      </c>
    </row>
    <row r="8" spans="1:17" ht="12" customHeight="1">
      <c r="A8" s="114" t="s">
        <v>23</v>
      </c>
      <c r="B8" s="942">
        <v>5.949009562535478</v>
      </c>
      <c r="C8" s="573">
        <v>5.92</v>
      </c>
      <c r="D8" s="573">
        <v>5.9</v>
      </c>
      <c r="E8" s="573">
        <v>5.93</v>
      </c>
      <c r="F8" s="573">
        <v>5.94</v>
      </c>
      <c r="G8" s="573">
        <v>5.9540000000000006</v>
      </c>
      <c r="H8" s="573">
        <v>5.9509999999999987</v>
      </c>
      <c r="I8" s="573">
        <v>5.9600000000000009</v>
      </c>
      <c r="J8" s="573">
        <v>5.97</v>
      </c>
      <c r="K8" s="573">
        <v>5.9809999999999999</v>
      </c>
      <c r="L8" s="573">
        <v>5.9740000000000002</v>
      </c>
      <c r="M8" s="573">
        <v>5.9600000000000009</v>
      </c>
      <c r="N8" s="573">
        <v>5.9640000000000013</v>
      </c>
    </row>
    <row r="9" spans="1:17" ht="12" customHeight="1">
      <c r="A9" s="114" t="s">
        <v>24</v>
      </c>
      <c r="B9" s="942">
        <v>5.9717123296450865</v>
      </c>
      <c r="C9" s="573">
        <v>5.9540000000000006</v>
      </c>
      <c r="D9" s="573">
        <v>5.96</v>
      </c>
      <c r="E9" s="573">
        <v>5.97</v>
      </c>
      <c r="F9" s="573">
        <v>5.95</v>
      </c>
      <c r="G9" s="573">
        <v>5.9644000000000013</v>
      </c>
      <c r="H9" s="573">
        <v>5.9629999999999992</v>
      </c>
      <c r="I9" s="573">
        <v>5.9740000000000002</v>
      </c>
      <c r="J9" s="573">
        <v>5.99</v>
      </c>
      <c r="K9" s="573">
        <v>5.9941000000000004</v>
      </c>
      <c r="L9" s="573">
        <v>5.9829999999999988</v>
      </c>
      <c r="M9" s="573">
        <v>5.9740000000000002</v>
      </c>
      <c r="N9" s="573">
        <v>5.984</v>
      </c>
    </row>
    <row r="10" spans="1:17" ht="12" customHeight="1">
      <c r="A10" s="114" t="s">
        <v>25</v>
      </c>
      <c r="B10" s="942">
        <v>4.8368392386433356</v>
      </c>
      <c r="C10" s="573">
        <v>4.816442546020185</v>
      </c>
      <c r="D10" s="573">
        <v>4.839935242928135</v>
      </c>
      <c r="E10" s="573">
        <v>4.8701922363688599</v>
      </c>
      <c r="F10" s="573">
        <v>4.8523375840204253</v>
      </c>
      <c r="G10" s="573">
        <v>4.8193124466350605</v>
      </c>
      <c r="H10" s="573">
        <v>4.8306528590203595</v>
      </c>
      <c r="I10" s="573">
        <v>4.8307712540406564</v>
      </c>
      <c r="J10" s="573">
        <v>4.849493716272991</v>
      </c>
      <c r="K10" s="573">
        <v>4.8415441083235251</v>
      </c>
      <c r="L10" s="573">
        <v>4.8323428541116655</v>
      </c>
      <c r="M10" s="573">
        <v>4.8307868958004825</v>
      </c>
      <c r="N10" s="573">
        <v>4.8303866705605056</v>
      </c>
    </row>
    <row r="11" spans="1:17" ht="12" customHeight="1">
      <c r="A11" s="114" t="s">
        <v>97</v>
      </c>
      <c r="B11" s="942">
        <v>4.906812155564805</v>
      </c>
      <c r="C11" s="573">
        <v>4.8920000000000003</v>
      </c>
      <c r="D11" s="573">
        <v>4.91</v>
      </c>
      <c r="E11" s="573">
        <v>4.9200000000000008</v>
      </c>
      <c r="F11" s="573">
        <v>4.9000000000000004</v>
      </c>
      <c r="G11" s="573">
        <v>4.8819999999999997</v>
      </c>
      <c r="H11" s="573">
        <v>4.9000000000000012</v>
      </c>
      <c r="I11" s="573">
        <v>4.8999999999999995</v>
      </c>
      <c r="J11" s="573">
        <v>4.9200000000000008</v>
      </c>
      <c r="K11" s="573">
        <v>4.9130000000000003</v>
      </c>
      <c r="L11" s="573">
        <v>4.9219999999999988</v>
      </c>
      <c r="M11" s="573">
        <v>4.9139999999999997</v>
      </c>
      <c r="N11" s="573">
        <v>4.9039999999999999</v>
      </c>
    </row>
    <row r="12" spans="1:17" ht="12" customHeight="1">
      <c r="A12" s="114" t="s">
        <v>98</v>
      </c>
      <c r="B12" s="942">
        <v>4.691489470285986</v>
      </c>
      <c r="C12" s="573">
        <v>4.6519999999999992</v>
      </c>
      <c r="D12" s="573">
        <v>4.6700000000000008</v>
      </c>
      <c r="E12" s="573">
        <v>4.6900000000000004</v>
      </c>
      <c r="F12" s="573">
        <v>4.7</v>
      </c>
      <c r="G12" s="573">
        <v>4.6829999999999989</v>
      </c>
      <c r="H12" s="573">
        <v>4.6929999999999987</v>
      </c>
      <c r="I12" s="573">
        <v>4.7</v>
      </c>
      <c r="J12" s="573">
        <v>4.72</v>
      </c>
      <c r="K12" s="573">
        <v>4.7</v>
      </c>
      <c r="L12" s="573">
        <v>4.7030000000000003</v>
      </c>
      <c r="M12" s="573">
        <v>4.6929999999999987</v>
      </c>
      <c r="N12" s="573">
        <v>4.6900000000000004</v>
      </c>
    </row>
    <row r="13" spans="1:17" ht="12" customHeight="1">
      <c r="A13" s="114" t="s">
        <v>127</v>
      </c>
      <c r="B13" s="942">
        <v>4.6677868013822303</v>
      </c>
      <c r="C13" s="573">
        <v>4.6940000000000008</v>
      </c>
      <c r="D13" s="573">
        <v>4.6639999999999997</v>
      </c>
      <c r="E13" s="573">
        <v>4.6749999999999998</v>
      </c>
      <c r="F13" s="573">
        <v>4.6899999999999995</v>
      </c>
      <c r="G13" s="573">
        <v>4.6739999999999995</v>
      </c>
      <c r="H13" s="573">
        <v>4.6730000000000009</v>
      </c>
      <c r="I13" s="573">
        <v>4.6499999999999995</v>
      </c>
      <c r="J13" s="573">
        <v>4.6719999999999997</v>
      </c>
      <c r="K13" s="573">
        <v>4.66</v>
      </c>
      <c r="L13" s="573">
        <v>4.6550000000000002</v>
      </c>
      <c r="M13" s="573">
        <v>4.6509999999999998</v>
      </c>
      <c r="N13" s="573">
        <v>4.6429999999999998</v>
      </c>
    </row>
    <row r="14" spans="1:17" ht="12" customHeight="1">
      <c r="A14" s="114" t="s">
        <v>29</v>
      </c>
      <c r="B14" s="942">
        <v>5.4128993736490854</v>
      </c>
      <c r="C14" s="573">
        <v>5.4210000000000003</v>
      </c>
      <c r="D14" s="573">
        <v>5.4000000000000012</v>
      </c>
      <c r="E14" s="573">
        <v>5.3900000000000006</v>
      </c>
      <c r="F14" s="573">
        <v>5.38</v>
      </c>
      <c r="G14" s="573">
        <v>5.3920000000000003</v>
      </c>
      <c r="H14" s="573">
        <v>5.4000000000000012</v>
      </c>
      <c r="I14" s="573">
        <v>5.4010000000000007</v>
      </c>
      <c r="J14" s="573">
        <v>5.4139999999999997</v>
      </c>
      <c r="K14" s="573">
        <v>5.419999999999999</v>
      </c>
      <c r="L14" s="573">
        <v>5.423</v>
      </c>
      <c r="M14" s="573">
        <v>5.43</v>
      </c>
      <c r="N14" s="573">
        <v>5.4400000000000013</v>
      </c>
    </row>
    <row r="15" spans="1:17" ht="12" customHeight="1">
      <c r="A15" s="114" t="s">
        <v>30</v>
      </c>
      <c r="B15" s="942">
        <v>4.8204708060888173</v>
      </c>
      <c r="C15" s="573">
        <v>4.83</v>
      </c>
      <c r="D15" s="573">
        <v>4.8099999999999996</v>
      </c>
      <c r="E15" s="573">
        <v>4.8</v>
      </c>
      <c r="F15" s="573">
        <v>4.82</v>
      </c>
      <c r="G15" s="573">
        <v>4.8140000000000001</v>
      </c>
      <c r="H15" s="573">
        <v>4.83</v>
      </c>
      <c r="I15" s="573">
        <v>4.8199999999999994</v>
      </c>
      <c r="J15" s="573">
        <v>4.8330000000000002</v>
      </c>
      <c r="K15" s="573">
        <v>4.82</v>
      </c>
      <c r="L15" s="573">
        <v>4.8330000000000011</v>
      </c>
      <c r="M15" s="573">
        <v>4.823999999999999</v>
      </c>
      <c r="N15" s="573">
        <v>4.8129999999999997</v>
      </c>
    </row>
    <row r="16" spans="1:17" ht="12" customHeight="1">
      <c r="A16" s="114" t="s">
        <v>31</v>
      </c>
      <c r="B16" s="942">
        <v>5.9034714318061958</v>
      </c>
      <c r="C16" s="573">
        <v>5.82</v>
      </c>
      <c r="D16" s="573">
        <v>5.84</v>
      </c>
      <c r="E16" s="573">
        <v>5.86</v>
      </c>
      <c r="F16" s="573">
        <v>5.87</v>
      </c>
      <c r="G16" s="573">
        <v>5.8829999999999991</v>
      </c>
      <c r="H16" s="573">
        <v>5.9000000000000012</v>
      </c>
      <c r="I16" s="573">
        <v>5.9009999999999998</v>
      </c>
      <c r="J16" s="573">
        <v>5.923</v>
      </c>
      <c r="K16" s="573">
        <v>5.9400000000000013</v>
      </c>
      <c r="L16" s="573">
        <v>5.9420000000000002</v>
      </c>
      <c r="M16" s="573">
        <v>5.9600000000000009</v>
      </c>
      <c r="N16" s="573">
        <v>5.98</v>
      </c>
    </row>
    <row r="17" spans="1:14" ht="12" customHeight="1">
      <c r="A17" s="114" t="s">
        <v>32</v>
      </c>
      <c r="B17" s="942">
        <v>5.5385531120473255</v>
      </c>
      <c r="C17" s="573">
        <v>5.4540000000000006</v>
      </c>
      <c r="D17" s="573">
        <v>5.4699999999999989</v>
      </c>
      <c r="E17" s="573">
        <v>5.5000000000000009</v>
      </c>
      <c r="F17" s="573">
        <v>5.52</v>
      </c>
      <c r="G17" s="573">
        <v>5.5300000000000011</v>
      </c>
      <c r="H17" s="573">
        <v>5.5500000000000007</v>
      </c>
      <c r="I17" s="573">
        <v>5.54</v>
      </c>
      <c r="J17" s="573">
        <v>5.5599999999999987</v>
      </c>
      <c r="K17" s="573">
        <v>5.5629999999999997</v>
      </c>
      <c r="L17" s="573">
        <v>5.5609999999999991</v>
      </c>
      <c r="M17" s="573">
        <v>5.5640000000000001</v>
      </c>
      <c r="N17" s="573">
        <v>5.58</v>
      </c>
    </row>
    <row r="18" spans="1:14" ht="12" customHeight="1">
      <c r="A18" s="114" t="s">
        <v>33</v>
      </c>
      <c r="B18" s="942">
        <v>5.4824900975736073</v>
      </c>
      <c r="C18" s="573">
        <v>5.5</v>
      </c>
      <c r="D18" s="573">
        <v>5.4819999999999993</v>
      </c>
      <c r="E18" s="573">
        <v>5.4920000000000009</v>
      </c>
      <c r="F18" s="573">
        <v>5.4900000000000011</v>
      </c>
      <c r="G18" s="573">
        <v>5.4630000000000001</v>
      </c>
      <c r="H18" s="573">
        <v>5.48</v>
      </c>
      <c r="I18" s="573">
        <v>5.4699999999999989</v>
      </c>
      <c r="J18" s="573">
        <v>5.4919999999999991</v>
      </c>
      <c r="K18" s="573">
        <v>5.484</v>
      </c>
      <c r="L18" s="573">
        <v>5.4819999999999993</v>
      </c>
      <c r="M18" s="573">
        <v>5.4729999999999999</v>
      </c>
      <c r="N18" s="573">
        <v>5.4829999999999997</v>
      </c>
    </row>
    <row r="19" spans="1:14" ht="12" customHeight="1">
      <c r="A19" s="114" t="s">
        <v>34</v>
      </c>
      <c r="B19" s="942">
        <v>5.4411727079880974</v>
      </c>
      <c r="C19" s="573">
        <v>5.452</v>
      </c>
      <c r="D19" s="573">
        <v>5.43</v>
      </c>
      <c r="E19" s="573">
        <v>5.4509999999999996</v>
      </c>
      <c r="F19" s="573">
        <v>5.44</v>
      </c>
      <c r="G19" s="573">
        <v>5.4310000000000009</v>
      </c>
      <c r="H19" s="573">
        <v>5.4499999999999993</v>
      </c>
      <c r="I19" s="573">
        <v>5.4319999999999995</v>
      </c>
      <c r="J19" s="573">
        <v>5.4420000000000002</v>
      </c>
      <c r="K19" s="573">
        <v>5.4329999999999998</v>
      </c>
      <c r="L19" s="573">
        <v>5.4330000000000007</v>
      </c>
      <c r="M19" s="573">
        <v>5.4420000000000002</v>
      </c>
      <c r="N19" s="573">
        <v>5.4539999999999997</v>
      </c>
    </row>
    <row r="20" spans="1:14" ht="12" customHeight="1">
      <c r="A20" s="114" t="s">
        <v>35</v>
      </c>
      <c r="B20" s="942">
        <v>5.9715432233605927</v>
      </c>
      <c r="C20" s="573">
        <v>5.9799999999999995</v>
      </c>
      <c r="D20" s="573">
        <v>5.9710000000000001</v>
      </c>
      <c r="E20" s="573">
        <v>5.984</v>
      </c>
      <c r="F20" s="573">
        <v>5.96</v>
      </c>
      <c r="G20" s="573">
        <v>5.9729999999999999</v>
      </c>
      <c r="H20" s="573">
        <v>5.984</v>
      </c>
      <c r="I20" s="573">
        <v>5.9630000000000001</v>
      </c>
      <c r="J20" s="573">
        <v>5.9809999999999999</v>
      </c>
      <c r="K20" s="573">
        <v>5.9740000000000002</v>
      </c>
      <c r="L20" s="573">
        <v>5.9619999999999997</v>
      </c>
      <c r="M20" s="573">
        <v>5.9559999999999995</v>
      </c>
      <c r="N20" s="573">
        <v>5.9710000000000019</v>
      </c>
    </row>
    <row r="21" spans="1:14" ht="12" customHeight="1">
      <c r="A21" s="114" t="s">
        <v>36</v>
      </c>
      <c r="B21" s="942">
        <v>5.2825489535279111</v>
      </c>
      <c r="C21" s="573">
        <v>5.2100000000000009</v>
      </c>
      <c r="D21" s="573">
        <v>5.2000000000000011</v>
      </c>
      <c r="E21" s="573">
        <v>5.32</v>
      </c>
      <c r="F21" s="573">
        <v>5.3</v>
      </c>
      <c r="G21" s="573">
        <v>5.2939999999999996</v>
      </c>
      <c r="H21" s="573">
        <v>5.32</v>
      </c>
      <c r="I21" s="573">
        <v>5.3019999999999996</v>
      </c>
      <c r="J21" s="573">
        <v>5.3040000000000003</v>
      </c>
      <c r="K21" s="573">
        <v>5.293000000000001</v>
      </c>
      <c r="L21" s="573">
        <v>5.2839999999999998</v>
      </c>
      <c r="M21" s="573">
        <v>5.2729999999999997</v>
      </c>
      <c r="N21" s="573">
        <v>5.2809999999999988</v>
      </c>
    </row>
    <row r="22" spans="1:14" ht="12" customHeight="1">
      <c r="A22" s="114" t="s">
        <v>37</v>
      </c>
      <c r="B22" s="942">
        <v>5.5031418262010368</v>
      </c>
      <c r="C22" s="573">
        <v>5.452</v>
      </c>
      <c r="D22" s="573">
        <v>5.4699999999999989</v>
      </c>
      <c r="E22" s="573">
        <v>5.4899999999999993</v>
      </c>
      <c r="F22" s="573">
        <v>5.4999999999999991</v>
      </c>
      <c r="G22" s="573">
        <v>5.4860000000000007</v>
      </c>
      <c r="H22" s="573">
        <v>5.5119999999999996</v>
      </c>
      <c r="I22" s="573">
        <v>5.5030000000000001</v>
      </c>
      <c r="J22" s="573">
        <v>5.520999999999999</v>
      </c>
      <c r="K22" s="573">
        <v>5.532</v>
      </c>
      <c r="L22" s="573">
        <v>5.5220000000000011</v>
      </c>
      <c r="M22" s="573">
        <v>5.5209999999999999</v>
      </c>
      <c r="N22" s="573">
        <v>5.5300000000000011</v>
      </c>
    </row>
    <row r="23" spans="1:14" ht="12" customHeight="1">
      <c r="A23" s="114" t="s">
        <v>38</v>
      </c>
      <c r="B23" s="942">
        <v>5.1826576639460242</v>
      </c>
      <c r="C23" s="573">
        <v>4.9819999999999993</v>
      </c>
      <c r="D23" s="573">
        <v>5</v>
      </c>
      <c r="E23" s="573">
        <v>5.1999999999999993</v>
      </c>
      <c r="F23" s="573">
        <v>5.2100000000000009</v>
      </c>
      <c r="G23" s="573">
        <v>5.2009999999999996</v>
      </c>
      <c r="H23" s="573">
        <v>5.22</v>
      </c>
      <c r="I23" s="573">
        <v>5.2110000000000012</v>
      </c>
      <c r="J23" s="573">
        <v>5.23</v>
      </c>
      <c r="K23" s="573">
        <v>5.2220000000000013</v>
      </c>
      <c r="L23" s="573">
        <v>5.23</v>
      </c>
      <c r="M23" s="573">
        <v>5.2320000000000011</v>
      </c>
      <c r="N23" s="573">
        <v>5.2339999999999991</v>
      </c>
    </row>
    <row r="24" spans="1:14" ht="12" customHeight="1">
      <c r="A24" s="114" t="s">
        <v>39</v>
      </c>
      <c r="B24" s="942">
        <v>5.2350866897633708</v>
      </c>
      <c r="C24" s="573">
        <v>5.01</v>
      </c>
      <c r="D24" s="573">
        <v>5.0299999999999994</v>
      </c>
      <c r="E24" s="573">
        <v>5.23</v>
      </c>
      <c r="F24" s="573">
        <v>5.25</v>
      </c>
      <c r="G24" s="573">
        <v>5.2439999999999989</v>
      </c>
      <c r="H24" s="573">
        <v>5.2540000000000004</v>
      </c>
      <c r="I24" s="573">
        <v>5.2530000000000001</v>
      </c>
      <c r="J24" s="573">
        <v>5.2729999999999997</v>
      </c>
      <c r="K24" s="573">
        <v>5.2839999999999989</v>
      </c>
      <c r="L24" s="573">
        <v>5.2910000000000004</v>
      </c>
      <c r="M24" s="573">
        <v>5.3000000000000007</v>
      </c>
      <c r="N24" s="573">
        <v>5.3120000000000012</v>
      </c>
    </row>
    <row r="25" spans="1:14" ht="12" customHeight="1">
      <c r="A25" s="114" t="s">
        <v>40</v>
      </c>
      <c r="B25" s="942">
        <v>5.1984155530227927</v>
      </c>
      <c r="C25" s="577">
        <v>5.2</v>
      </c>
      <c r="D25" s="577">
        <v>5.1839999999999993</v>
      </c>
      <c r="E25" s="577">
        <v>5.2000000000000011</v>
      </c>
      <c r="F25" s="577">
        <v>5.2009999999999996</v>
      </c>
      <c r="G25" s="577">
        <v>5.1890000000000001</v>
      </c>
      <c r="H25" s="577">
        <v>5.2199999999999989</v>
      </c>
      <c r="I25" s="577">
        <v>5.2020000000000008</v>
      </c>
      <c r="J25" s="577">
        <v>5.2140000000000004</v>
      </c>
      <c r="K25" s="577">
        <v>5.2039999999999997</v>
      </c>
      <c r="L25" s="577">
        <v>5.194</v>
      </c>
      <c r="M25" s="577">
        <v>5.1840000000000011</v>
      </c>
      <c r="N25" s="577">
        <v>5.1840000000000002</v>
      </c>
    </row>
    <row r="26" spans="1:14" ht="12" customHeight="1">
      <c r="A26" s="114" t="s">
        <v>41</v>
      </c>
      <c r="B26" s="942">
        <v>4.8525595955533571</v>
      </c>
      <c r="C26" s="573">
        <v>4.8798045634719669</v>
      </c>
      <c r="D26" s="573">
        <v>4.8604393717408563</v>
      </c>
      <c r="E26" s="573">
        <v>4.8755046218833149</v>
      </c>
      <c r="F26" s="573">
        <v>4.8563191083271811</v>
      </c>
      <c r="G26" s="573">
        <v>4.8471805804174606</v>
      </c>
      <c r="H26" s="573">
        <v>4.8564677422652176</v>
      </c>
      <c r="I26" s="573">
        <v>4.8459329160355988</v>
      </c>
      <c r="J26" s="573">
        <v>4.857956160784739</v>
      </c>
      <c r="K26" s="573">
        <v>4.8326678334502366</v>
      </c>
      <c r="L26" s="573">
        <v>4.8375454255434356</v>
      </c>
      <c r="M26" s="573">
        <v>4.83574450474344</v>
      </c>
      <c r="N26" s="573">
        <v>4.8391382000772509</v>
      </c>
    </row>
    <row r="27" spans="1:14" ht="12" customHeight="1">
      <c r="A27" s="114" t="s">
        <v>100</v>
      </c>
      <c r="B27" s="942">
        <v>4.8491879321384515</v>
      </c>
      <c r="C27" s="573">
        <v>4.870000000000001</v>
      </c>
      <c r="D27" s="573">
        <v>4.8499999999999988</v>
      </c>
      <c r="E27" s="573">
        <v>4.870000000000001</v>
      </c>
      <c r="F27" s="573">
        <v>4.8499999999999996</v>
      </c>
      <c r="G27" s="573">
        <v>4.8440000000000003</v>
      </c>
      <c r="H27" s="573">
        <v>4.851</v>
      </c>
      <c r="I27" s="573">
        <v>4.84</v>
      </c>
      <c r="J27" s="573">
        <v>4.8529999999999989</v>
      </c>
      <c r="K27" s="573">
        <v>4.843</v>
      </c>
      <c r="L27" s="573">
        <v>4.8419999999999987</v>
      </c>
      <c r="M27" s="573">
        <v>4.8300000000000018</v>
      </c>
      <c r="N27" s="573">
        <v>4.8440000000000003</v>
      </c>
    </row>
    <row r="28" spans="1:14" ht="12" customHeight="1">
      <c r="A28" s="114" t="s">
        <v>101</v>
      </c>
      <c r="B28" s="942">
        <v>4.8564784098202445</v>
      </c>
      <c r="C28" s="573">
        <v>4.8900000000000006</v>
      </c>
      <c r="D28" s="573">
        <v>4.8719999999999999</v>
      </c>
      <c r="E28" s="573">
        <v>4.8819999999999997</v>
      </c>
      <c r="F28" s="573">
        <v>4.863999999999999</v>
      </c>
      <c r="G28" s="573">
        <v>4.851</v>
      </c>
      <c r="H28" s="573">
        <v>4.8630000000000004</v>
      </c>
      <c r="I28" s="573">
        <v>4.8529999999999998</v>
      </c>
      <c r="J28" s="573">
        <v>4.8639999999999999</v>
      </c>
      <c r="K28" s="573">
        <v>4.8200000000000012</v>
      </c>
      <c r="L28" s="573">
        <v>4.8320000000000007</v>
      </c>
      <c r="M28" s="573">
        <v>4.8419999999999987</v>
      </c>
      <c r="N28" s="573">
        <v>4.8340000000000005</v>
      </c>
    </row>
    <row r="29" spans="1:14" ht="12" customHeight="1">
      <c r="A29" s="114" t="s">
        <v>44</v>
      </c>
      <c r="B29" s="942">
        <v>5.5095941709489296</v>
      </c>
      <c r="C29" s="573">
        <v>5.4619999999999997</v>
      </c>
      <c r="D29" s="573">
        <v>5.48</v>
      </c>
      <c r="E29" s="573">
        <v>5.5</v>
      </c>
      <c r="F29" s="573">
        <v>5.52</v>
      </c>
      <c r="G29" s="573">
        <v>5.4840000000000009</v>
      </c>
      <c r="H29" s="573">
        <v>5.5000000000000009</v>
      </c>
      <c r="I29" s="573">
        <v>5.4879999999999995</v>
      </c>
      <c r="J29" s="573">
        <v>5.51</v>
      </c>
      <c r="K29" s="573">
        <v>5.5300000000000011</v>
      </c>
      <c r="L29" s="573">
        <v>5.5410000000000004</v>
      </c>
      <c r="M29" s="573">
        <v>5.5519999999999996</v>
      </c>
      <c r="N29" s="573">
        <v>5.5709999999999997</v>
      </c>
    </row>
    <row r="30" spans="1:14" ht="12" customHeight="1">
      <c r="A30" s="114" t="s">
        <v>45</v>
      </c>
      <c r="B30" s="942">
        <v>5.745451246053948</v>
      </c>
      <c r="C30" s="573">
        <v>5.75</v>
      </c>
      <c r="D30" s="573">
        <v>5.7319999999999993</v>
      </c>
      <c r="E30" s="573">
        <v>5.75</v>
      </c>
      <c r="F30" s="573">
        <v>5.7399999999999993</v>
      </c>
      <c r="G30" s="573">
        <v>5.7460000000000004</v>
      </c>
      <c r="H30" s="573">
        <v>5.7700000000000005</v>
      </c>
      <c r="I30" s="573">
        <v>5.7540000000000004</v>
      </c>
      <c r="J30" s="573">
        <v>5.7630000000000008</v>
      </c>
      <c r="K30" s="573">
        <v>5.7530000000000001</v>
      </c>
      <c r="L30" s="573">
        <v>5.74</v>
      </c>
      <c r="M30" s="573">
        <v>5.7230000000000008</v>
      </c>
      <c r="N30" s="573">
        <v>5.6999999999999993</v>
      </c>
    </row>
    <row r="31" spans="1:14" ht="12" customHeight="1">
      <c r="A31" s="114" t="s">
        <v>46</v>
      </c>
      <c r="B31" s="942">
        <v>5.4045536867973603</v>
      </c>
      <c r="C31" s="573">
        <v>5.42</v>
      </c>
      <c r="D31" s="573">
        <v>5.4000000000000012</v>
      </c>
      <c r="E31" s="573">
        <v>5.4200000000000008</v>
      </c>
      <c r="F31" s="573">
        <v>5.4</v>
      </c>
      <c r="G31" s="573">
        <v>5.394000000000001</v>
      </c>
      <c r="H31" s="573">
        <v>5.4</v>
      </c>
      <c r="I31" s="573">
        <v>5.4</v>
      </c>
      <c r="J31" s="573">
        <v>5.4219999999999997</v>
      </c>
      <c r="K31" s="573">
        <v>5.4139999999999997</v>
      </c>
      <c r="L31" s="573">
        <v>5.3999999999999995</v>
      </c>
      <c r="M31" s="573">
        <v>5.3840000000000003</v>
      </c>
      <c r="N31" s="573">
        <v>5.4000000000000012</v>
      </c>
    </row>
    <row r="32" spans="1:14" ht="12" customHeight="1">
      <c r="A32" s="114" t="s">
        <v>47</v>
      </c>
      <c r="B32" s="942">
        <v>4.866767743276962</v>
      </c>
      <c r="C32" s="573">
        <v>4.71</v>
      </c>
      <c r="D32" s="573">
        <v>4.7</v>
      </c>
      <c r="E32" s="573">
        <v>4.8000000000000007</v>
      </c>
      <c r="F32" s="573">
        <v>4.8</v>
      </c>
      <c r="G32" s="573">
        <v>4.7879999999999994</v>
      </c>
      <c r="H32" s="573">
        <v>4.7939999999999996</v>
      </c>
      <c r="I32" s="573">
        <v>4.7819999999999991</v>
      </c>
      <c r="J32" s="573">
        <v>4.7819999999999991</v>
      </c>
      <c r="K32" s="573">
        <v>4.7729999999999997</v>
      </c>
      <c r="L32" s="573">
        <v>4.76</v>
      </c>
      <c r="M32" s="573">
        <v>4.7500000000000009</v>
      </c>
      <c r="N32" s="573">
        <v>5.7510000000000012</v>
      </c>
    </row>
    <row r="33" spans="1:14" ht="12" customHeight="1">
      <c r="A33" s="114" t="s">
        <v>48</v>
      </c>
      <c r="B33" s="942">
        <v>4.8868276834326752</v>
      </c>
      <c r="C33" s="573">
        <v>4.9200000000000008</v>
      </c>
      <c r="D33" s="573">
        <v>4.9000000000000004</v>
      </c>
      <c r="E33" s="573">
        <v>4.9399999999999995</v>
      </c>
      <c r="F33" s="573">
        <v>4.92</v>
      </c>
      <c r="G33" s="573">
        <v>4.9009999999999998</v>
      </c>
      <c r="H33" s="573">
        <v>4.902000000000001</v>
      </c>
      <c r="I33" s="573">
        <v>4.8899999999999997</v>
      </c>
      <c r="J33" s="573">
        <v>4.8929999999999998</v>
      </c>
      <c r="K33" s="573">
        <v>4.8810000000000002</v>
      </c>
      <c r="L33" s="573">
        <v>4.87</v>
      </c>
      <c r="M33" s="573">
        <v>4.8499999999999996</v>
      </c>
      <c r="N33" s="573">
        <v>4.8540000000000001</v>
      </c>
    </row>
    <row r="34" spans="1:14" ht="12" customHeight="1" thickBot="1">
      <c r="A34" s="169" t="s">
        <v>49</v>
      </c>
      <c r="B34" s="941">
        <v>5.1296265619050905</v>
      </c>
      <c r="C34" s="574">
        <v>5.16</v>
      </c>
      <c r="D34" s="574">
        <v>5.1429999999999998</v>
      </c>
      <c r="E34" s="574">
        <v>5.16</v>
      </c>
      <c r="F34" s="574">
        <v>5.14</v>
      </c>
      <c r="G34" s="574">
        <v>5.1230000000000002</v>
      </c>
      <c r="H34" s="574">
        <v>5.1319999999999997</v>
      </c>
      <c r="I34" s="574">
        <v>5.1199999999999992</v>
      </c>
      <c r="J34" s="574">
        <v>5.1239999999999997</v>
      </c>
      <c r="K34" s="574">
        <v>5.1039999999999992</v>
      </c>
      <c r="L34" s="574">
        <v>5.1129999999999995</v>
      </c>
      <c r="M34" s="574">
        <v>5.12</v>
      </c>
      <c r="N34" s="574">
        <v>5.1140000000000008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  <c r="B39" s="158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</row>
    <row r="40" spans="1:14" ht="13" customHeight="1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</row>
    <row r="41" spans="1:14" ht="13" customHeight="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</row>
    <row r="42" spans="1:14" ht="13" customHeight="1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</row>
    <row r="43" spans="1:14" ht="13" customHeight="1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</row>
    <row r="44" spans="1:14" ht="13" customHeight="1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</row>
    <row r="45" spans="1:14" ht="13" customHeight="1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Hoja104">
    <tabColor theme="9" tint="0.59999389629810485"/>
  </sheetPr>
  <dimension ref="A1:N3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79" t="s">
        <v>516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801" t="s">
        <v>18</v>
      </c>
      <c r="B4" s="765" t="s">
        <v>54</v>
      </c>
      <c r="C4" s="765" t="s">
        <v>55</v>
      </c>
      <c r="D4" s="765" t="s">
        <v>56</v>
      </c>
      <c r="E4" s="765" t="s">
        <v>57</v>
      </c>
      <c r="F4" s="765" t="s">
        <v>58</v>
      </c>
      <c r="G4" s="765" t="s">
        <v>59</v>
      </c>
      <c r="H4" s="765" t="s">
        <v>60</v>
      </c>
      <c r="I4" s="765" t="s">
        <v>61</v>
      </c>
      <c r="J4" s="765" t="s">
        <v>62</v>
      </c>
      <c r="K4" s="765" t="s">
        <v>63</v>
      </c>
      <c r="L4" s="765" t="s">
        <v>64</v>
      </c>
      <c r="M4" s="765" t="s">
        <v>65</v>
      </c>
      <c r="N4" s="765" t="s">
        <v>66</v>
      </c>
    </row>
    <row r="5" spans="1:14" ht="15" customHeight="1">
      <c r="A5" s="935" t="s">
        <v>103</v>
      </c>
      <c r="B5" s="937">
        <v>6.9547942270814502</v>
      </c>
      <c r="C5" s="936">
        <v>6.911475982352969</v>
      </c>
      <c r="D5" s="936">
        <v>6.9091937639768233</v>
      </c>
      <c r="E5" s="936">
        <v>6.9246883651845152</v>
      </c>
      <c r="F5" s="936">
        <v>6.9275362171712231</v>
      </c>
      <c r="G5" s="936">
        <v>6.904706869725576</v>
      </c>
      <c r="H5" s="936">
        <v>6.8998366044196455</v>
      </c>
      <c r="I5" s="936">
        <v>6.9408416139620792</v>
      </c>
      <c r="J5" s="936">
        <v>6.9603049172973828</v>
      </c>
      <c r="K5" s="936">
        <v>6.9822813926272147</v>
      </c>
      <c r="L5" s="936">
        <v>7.0017686847103322</v>
      </c>
      <c r="M5" s="936">
        <v>7.0137932080573204</v>
      </c>
      <c r="N5" s="936">
        <v>7.0553767628868815</v>
      </c>
    </row>
    <row r="6" spans="1:14" ht="12" customHeight="1">
      <c r="A6" s="114" t="s">
        <v>21</v>
      </c>
      <c r="B6" s="942">
        <v>6.8839280673258418</v>
      </c>
      <c r="C6" s="573">
        <v>6.9140000000000006</v>
      </c>
      <c r="D6" s="573">
        <v>6.8999999999999995</v>
      </c>
      <c r="E6" s="573">
        <v>6.8900000000000006</v>
      </c>
      <c r="F6" s="573">
        <v>6.8599999999999994</v>
      </c>
      <c r="G6" s="573">
        <v>6.8020000000000014</v>
      </c>
      <c r="H6" s="573">
        <v>6.8040000000000003</v>
      </c>
      <c r="I6" s="573">
        <v>6.83</v>
      </c>
      <c r="J6" s="573">
        <v>6.8999999999999995</v>
      </c>
      <c r="K6" s="573">
        <v>6.9019999999999992</v>
      </c>
      <c r="L6" s="573">
        <v>6.9219999999999997</v>
      </c>
      <c r="M6" s="573">
        <v>6.9530000000000003</v>
      </c>
      <c r="N6" s="573">
        <v>6.9550000000000001</v>
      </c>
    </row>
    <row r="7" spans="1:14" ht="12" customHeight="1">
      <c r="A7" s="114" t="s">
        <v>22</v>
      </c>
      <c r="B7" s="942">
        <v>6.1534804393488525</v>
      </c>
      <c r="C7" s="573">
        <v>6.0820000000000007</v>
      </c>
      <c r="D7" s="573">
        <v>6.1</v>
      </c>
      <c r="E7" s="573">
        <v>6.1100000000000012</v>
      </c>
      <c r="F7" s="573">
        <v>6.1</v>
      </c>
      <c r="G7" s="573">
        <v>6.0800000000000018</v>
      </c>
      <c r="H7" s="573">
        <v>6.1020000000000003</v>
      </c>
      <c r="I7" s="573">
        <v>6.1199999999999992</v>
      </c>
      <c r="J7" s="573">
        <v>6.18</v>
      </c>
      <c r="K7" s="573">
        <v>6.2000000000000011</v>
      </c>
      <c r="L7" s="573">
        <v>6.22</v>
      </c>
      <c r="M7" s="573">
        <v>6.2510000000000003</v>
      </c>
      <c r="N7" s="573">
        <v>6.3000000000000007</v>
      </c>
    </row>
    <row r="8" spans="1:14" ht="12" customHeight="1">
      <c r="A8" s="114" t="s">
        <v>23</v>
      </c>
      <c r="B8" s="942">
        <v>6.1743471639082355</v>
      </c>
      <c r="C8" s="573">
        <v>6.1</v>
      </c>
      <c r="D8" s="573">
        <v>6.12</v>
      </c>
      <c r="E8" s="573">
        <v>6.12</v>
      </c>
      <c r="F8" s="573">
        <v>6.12</v>
      </c>
      <c r="G8" s="573">
        <v>6.1009999999999991</v>
      </c>
      <c r="H8" s="573">
        <v>6.129999999999999</v>
      </c>
      <c r="I8" s="573">
        <v>6.15</v>
      </c>
      <c r="J8" s="573">
        <v>6.1999999999999993</v>
      </c>
      <c r="K8" s="573">
        <v>6.22</v>
      </c>
      <c r="L8" s="573">
        <v>6.2439999999999998</v>
      </c>
      <c r="M8" s="573">
        <v>6.2640000000000002</v>
      </c>
      <c r="N8" s="573">
        <v>6.3100000000000005</v>
      </c>
    </row>
    <row r="9" spans="1:14" ht="12" customHeight="1">
      <c r="A9" s="114" t="s">
        <v>24</v>
      </c>
      <c r="B9" s="942">
        <v>7.0034353234602325</v>
      </c>
      <c r="C9" s="573">
        <v>6.9660000000000002</v>
      </c>
      <c r="D9" s="573">
        <v>6.952</v>
      </c>
      <c r="E9" s="573">
        <v>6.9600000000000009</v>
      </c>
      <c r="F9" s="573">
        <v>6.9499999999999993</v>
      </c>
      <c r="G9" s="573">
        <v>6.8999999999999995</v>
      </c>
      <c r="H9" s="573">
        <v>6.9499999999999993</v>
      </c>
      <c r="I9" s="573">
        <v>6.9719999999999995</v>
      </c>
      <c r="J9" s="573">
        <v>7.0399999999999991</v>
      </c>
      <c r="K9" s="573">
        <v>7.0599999999999987</v>
      </c>
      <c r="L9" s="573">
        <v>7.080000000000001</v>
      </c>
      <c r="M9" s="573">
        <v>7.1</v>
      </c>
      <c r="N9" s="573">
        <v>7.120000000000001</v>
      </c>
    </row>
    <row r="10" spans="1:14" ht="12" customHeight="1">
      <c r="A10" s="114" t="s">
        <v>25</v>
      </c>
      <c r="B10" s="942">
        <v>6.3827517403485476</v>
      </c>
      <c r="C10" s="573">
        <v>6.060367722359338</v>
      </c>
      <c r="D10" s="573">
        <v>6.0640654380681651</v>
      </c>
      <c r="E10" s="573">
        <v>6.3906556959957497</v>
      </c>
      <c r="F10" s="573">
        <v>6.3963270845557769</v>
      </c>
      <c r="G10" s="573">
        <v>6.3893788128621374</v>
      </c>
      <c r="H10" s="573">
        <v>6.4073123728300336</v>
      </c>
      <c r="I10" s="573">
        <v>6.4311430665257854</v>
      </c>
      <c r="J10" s="573">
        <v>6.4559127383002544</v>
      </c>
      <c r="K10" s="573">
        <v>6.4634007119783865</v>
      </c>
      <c r="L10" s="573">
        <v>6.4816272874555807</v>
      </c>
      <c r="M10" s="573">
        <v>6.4920277064026726</v>
      </c>
      <c r="N10" s="573">
        <v>6.5113980833889951</v>
      </c>
    </row>
    <row r="11" spans="1:14" ht="12" customHeight="1">
      <c r="A11" s="114" t="s">
        <v>97</v>
      </c>
      <c r="B11" s="942">
        <v>6.4360719687622261</v>
      </c>
      <c r="C11" s="573">
        <v>6.3840000000000003</v>
      </c>
      <c r="D11" s="573">
        <v>6.4000000000000012</v>
      </c>
      <c r="E11" s="573">
        <v>6.39</v>
      </c>
      <c r="F11" s="573">
        <v>6.3800000000000008</v>
      </c>
      <c r="G11" s="573">
        <v>6.3800000000000008</v>
      </c>
      <c r="H11" s="573">
        <v>6.4</v>
      </c>
      <c r="I11" s="573">
        <v>6.4220000000000006</v>
      </c>
      <c r="J11" s="573">
        <v>6.46</v>
      </c>
      <c r="K11" s="573">
        <v>6.4700000000000006</v>
      </c>
      <c r="L11" s="573">
        <v>6.4899999999999993</v>
      </c>
      <c r="M11" s="573">
        <v>6.51</v>
      </c>
      <c r="N11" s="573">
        <v>6.5199999999999987</v>
      </c>
    </row>
    <row r="12" spans="1:14" ht="12" customHeight="1">
      <c r="A12" s="114" t="s">
        <v>98</v>
      </c>
      <c r="B12" s="942">
        <v>6.2367118259554015</v>
      </c>
      <c r="C12" s="573">
        <v>5.33</v>
      </c>
      <c r="D12" s="573">
        <v>5.3500000000000005</v>
      </c>
      <c r="E12" s="573">
        <v>6.3499999999999988</v>
      </c>
      <c r="F12" s="573">
        <v>6.34</v>
      </c>
      <c r="G12" s="573">
        <v>6.35</v>
      </c>
      <c r="H12" s="573">
        <v>6.370000000000001</v>
      </c>
      <c r="I12" s="573">
        <v>6.39</v>
      </c>
      <c r="J12" s="573">
        <v>6.4119999999999999</v>
      </c>
      <c r="K12" s="573">
        <v>6.4</v>
      </c>
      <c r="L12" s="573">
        <v>6.42</v>
      </c>
      <c r="M12" s="573">
        <v>6.4320000000000004</v>
      </c>
      <c r="N12" s="573">
        <v>6.4500000000000011</v>
      </c>
    </row>
    <row r="13" spans="1:14" ht="12" customHeight="1">
      <c r="A13" s="114" t="s">
        <v>127</v>
      </c>
      <c r="B13" s="942">
        <v>6.4831430848644214</v>
      </c>
      <c r="C13" s="573">
        <v>6.41</v>
      </c>
      <c r="D13" s="573">
        <v>6.42</v>
      </c>
      <c r="E13" s="573">
        <v>6.43</v>
      </c>
      <c r="F13" s="573">
        <v>6.4499999999999993</v>
      </c>
      <c r="G13" s="573">
        <v>6.42</v>
      </c>
      <c r="H13" s="573">
        <v>6.452</v>
      </c>
      <c r="I13" s="573">
        <v>6.48</v>
      </c>
      <c r="J13" s="573">
        <v>6.5009999999999994</v>
      </c>
      <c r="K13" s="573">
        <v>6.53</v>
      </c>
      <c r="L13" s="573">
        <v>6.5519999999999996</v>
      </c>
      <c r="M13" s="573">
        <v>6.5739999999999998</v>
      </c>
      <c r="N13" s="573">
        <v>6.6</v>
      </c>
    </row>
    <row r="14" spans="1:14" ht="12" customHeight="1">
      <c r="A14" s="114" t="s">
        <v>29</v>
      </c>
      <c r="B14" s="942">
        <v>6.3611253362131901</v>
      </c>
      <c r="C14" s="573">
        <v>6.2539999999999996</v>
      </c>
      <c r="D14" s="573">
        <v>6.3000000000000007</v>
      </c>
      <c r="E14" s="573">
        <v>6.3199999999999994</v>
      </c>
      <c r="F14" s="573">
        <v>6.3000000000000007</v>
      </c>
      <c r="G14" s="573">
        <v>6.3000000000000007</v>
      </c>
      <c r="H14" s="573">
        <v>6.322000000000001</v>
      </c>
      <c r="I14" s="573">
        <v>6.3499999999999988</v>
      </c>
      <c r="J14" s="573">
        <v>6.379999999999999</v>
      </c>
      <c r="K14" s="573">
        <v>6.4</v>
      </c>
      <c r="L14" s="573">
        <v>6.4300000000000006</v>
      </c>
      <c r="M14" s="573">
        <v>6.4530000000000012</v>
      </c>
      <c r="N14" s="573">
        <v>6.48</v>
      </c>
    </row>
    <row r="15" spans="1:14" ht="12" customHeight="1">
      <c r="A15" s="114" t="s">
        <v>30</v>
      </c>
      <c r="B15" s="942">
        <v>6.9263546428100593</v>
      </c>
      <c r="C15" s="573">
        <v>6.9740000000000002</v>
      </c>
      <c r="D15" s="573">
        <v>6.9599999999999991</v>
      </c>
      <c r="E15" s="573">
        <v>6.9499999999999993</v>
      </c>
      <c r="F15" s="573">
        <v>6.93</v>
      </c>
      <c r="G15" s="573">
        <v>6.8999999999999995</v>
      </c>
      <c r="H15" s="573">
        <v>6.9309999999999992</v>
      </c>
      <c r="I15" s="573">
        <v>6.9</v>
      </c>
      <c r="J15" s="573">
        <v>6.9039999999999999</v>
      </c>
      <c r="K15" s="573">
        <v>6.9019999999999992</v>
      </c>
      <c r="L15" s="573">
        <v>6.9030000000000005</v>
      </c>
      <c r="M15" s="573">
        <v>6.9209999999999994</v>
      </c>
      <c r="N15" s="573">
        <v>6.94</v>
      </c>
    </row>
    <row r="16" spans="1:14" ht="12" customHeight="1">
      <c r="A16" s="114" t="s">
        <v>31</v>
      </c>
      <c r="B16" s="942">
        <v>6.9259225175709531</v>
      </c>
      <c r="C16" s="573">
        <v>6.8010000000000002</v>
      </c>
      <c r="D16" s="573">
        <v>6.82</v>
      </c>
      <c r="E16" s="573">
        <v>6.84</v>
      </c>
      <c r="F16" s="573">
        <v>6.82</v>
      </c>
      <c r="G16" s="573">
        <v>6.8</v>
      </c>
      <c r="H16" s="573">
        <v>6.9210000000000012</v>
      </c>
      <c r="I16" s="573">
        <v>6.9420000000000002</v>
      </c>
      <c r="J16" s="573">
        <v>6.98</v>
      </c>
      <c r="K16" s="573">
        <v>6.9939999999999998</v>
      </c>
      <c r="L16" s="573">
        <v>7.01</v>
      </c>
      <c r="M16" s="573">
        <v>7.04</v>
      </c>
      <c r="N16" s="573">
        <v>7.0599999999999978</v>
      </c>
    </row>
    <row r="17" spans="1:14" ht="12" customHeight="1">
      <c r="A17" s="114" t="s">
        <v>32</v>
      </c>
      <c r="B17" s="942">
        <v>6.5746215987245051</v>
      </c>
      <c r="C17" s="573">
        <v>6.4499999999999993</v>
      </c>
      <c r="D17" s="573">
        <v>6.48</v>
      </c>
      <c r="E17" s="573">
        <v>6.5</v>
      </c>
      <c r="F17" s="573">
        <v>6.5199999999999987</v>
      </c>
      <c r="G17" s="573">
        <v>6.5010000000000012</v>
      </c>
      <c r="H17" s="573">
        <v>6.53</v>
      </c>
      <c r="I17" s="573">
        <v>6.5699999999999985</v>
      </c>
      <c r="J17" s="573">
        <v>6.6</v>
      </c>
      <c r="K17" s="573">
        <v>6.620000000000001</v>
      </c>
      <c r="L17" s="573">
        <v>6.6500000000000021</v>
      </c>
      <c r="M17" s="573">
        <v>6.68</v>
      </c>
      <c r="N17" s="573">
        <v>6.7</v>
      </c>
    </row>
    <row r="18" spans="1:14" ht="12" customHeight="1">
      <c r="A18" s="114" t="s">
        <v>33</v>
      </c>
      <c r="B18" s="942">
        <v>6.9484858060837231</v>
      </c>
      <c r="C18" s="573">
        <v>6.9740000000000002</v>
      </c>
      <c r="D18" s="573">
        <v>6.9499999999999993</v>
      </c>
      <c r="E18" s="573">
        <v>6.93</v>
      </c>
      <c r="F18" s="573">
        <v>6.9120000000000008</v>
      </c>
      <c r="G18" s="573">
        <v>6.8999999999999995</v>
      </c>
      <c r="H18" s="573">
        <v>6.9200000000000017</v>
      </c>
      <c r="I18" s="573">
        <v>6.94</v>
      </c>
      <c r="J18" s="573">
        <v>6.9429999999999996</v>
      </c>
      <c r="K18" s="573">
        <v>6.9499999999999993</v>
      </c>
      <c r="L18" s="573">
        <v>6.9710000000000001</v>
      </c>
      <c r="M18" s="573">
        <v>6.9819999999999993</v>
      </c>
      <c r="N18" s="573">
        <v>6.9899999999999984</v>
      </c>
    </row>
    <row r="19" spans="1:14" ht="12" customHeight="1">
      <c r="A19" s="114" t="s">
        <v>34</v>
      </c>
      <c r="B19" s="942">
        <v>6.3464819835309907</v>
      </c>
      <c r="C19" s="573">
        <v>6.3840000000000003</v>
      </c>
      <c r="D19" s="573">
        <v>6.3640000000000008</v>
      </c>
      <c r="E19" s="573">
        <v>6.35</v>
      </c>
      <c r="F19" s="573">
        <v>6.33</v>
      </c>
      <c r="G19" s="573">
        <v>6.3000000000000007</v>
      </c>
      <c r="H19" s="573">
        <v>6.3209999999999997</v>
      </c>
      <c r="I19" s="573">
        <v>6.3409999999999993</v>
      </c>
      <c r="J19" s="573">
        <v>6.3430000000000009</v>
      </c>
      <c r="K19" s="573">
        <v>6.3499999999999988</v>
      </c>
      <c r="L19" s="573">
        <v>6.3620000000000001</v>
      </c>
      <c r="M19" s="573">
        <v>6.3820000000000006</v>
      </c>
      <c r="N19" s="573">
        <v>6.39</v>
      </c>
    </row>
    <row r="20" spans="1:14" ht="12" customHeight="1">
      <c r="A20" s="114" t="s">
        <v>35</v>
      </c>
      <c r="B20" s="942">
        <v>6.9042399025927246</v>
      </c>
      <c r="C20" s="573">
        <v>6.8550000000000004</v>
      </c>
      <c r="D20" s="573">
        <v>6.8800000000000008</v>
      </c>
      <c r="E20" s="573">
        <v>6.8999999999999995</v>
      </c>
      <c r="F20" s="573">
        <v>6.8800000000000008</v>
      </c>
      <c r="G20" s="573">
        <v>6.85</v>
      </c>
      <c r="H20" s="573">
        <v>6.8739999999999997</v>
      </c>
      <c r="I20" s="573">
        <v>6.9</v>
      </c>
      <c r="J20" s="573">
        <v>6.9210000000000012</v>
      </c>
      <c r="K20" s="573">
        <v>6.9239999999999995</v>
      </c>
      <c r="L20" s="573">
        <v>6.9410000000000007</v>
      </c>
      <c r="M20" s="573">
        <v>6.94</v>
      </c>
      <c r="N20" s="573">
        <v>6.9699999999999989</v>
      </c>
    </row>
    <row r="21" spans="1:14" ht="12" customHeight="1">
      <c r="A21" s="114" t="s">
        <v>36</v>
      </c>
      <c r="B21" s="942">
        <v>5.8336817182416718</v>
      </c>
      <c r="C21" s="573">
        <v>5.8339999999999987</v>
      </c>
      <c r="D21" s="573">
        <v>5.82</v>
      </c>
      <c r="E21" s="573">
        <v>5.830000000000001</v>
      </c>
      <c r="F21" s="573">
        <v>5.8120000000000003</v>
      </c>
      <c r="G21" s="573">
        <v>5.7839999999999989</v>
      </c>
      <c r="H21" s="573">
        <v>5.8</v>
      </c>
      <c r="I21" s="573">
        <v>5.830000000000001</v>
      </c>
      <c r="J21" s="573">
        <v>5.8330000000000002</v>
      </c>
      <c r="K21" s="573">
        <v>5.84</v>
      </c>
      <c r="L21" s="573">
        <v>5.8540000000000001</v>
      </c>
      <c r="M21" s="573">
        <v>5.8739999999999988</v>
      </c>
      <c r="N21" s="573">
        <v>5.8899999999999988</v>
      </c>
    </row>
    <row r="22" spans="1:14" ht="12" customHeight="1">
      <c r="A22" s="114" t="s">
        <v>37</v>
      </c>
      <c r="B22" s="942">
        <v>5.9889863649587873</v>
      </c>
      <c r="C22" s="573">
        <v>5.9939999999999998</v>
      </c>
      <c r="D22" s="573">
        <v>5.9820000000000011</v>
      </c>
      <c r="E22" s="573">
        <v>5.9739999999999993</v>
      </c>
      <c r="F22" s="573">
        <v>5.9500000000000011</v>
      </c>
      <c r="G22" s="573">
        <v>5.923</v>
      </c>
      <c r="H22" s="573">
        <v>5.95</v>
      </c>
      <c r="I22" s="573">
        <v>5.9719999999999995</v>
      </c>
      <c r="J22" s="573">
        <v>5.984</v>
      </c>
      <c r="K22" s="573">
        <v>5.9930000000000003</v>
      </c>
      <c r="L22" s="573">
        <v>6.01</v>
      </c>
      <c r="M22" s="573">
        <v>6.05</v>
      </c>
      <c r="N22" s="573">
        <v>6.08</v>
      </c>
    </row>
    <row r="23" spans="1:14" ht="12" customHeight="1">
      <c r="A23" s="114" t="s">
        <v>38</v>
      </c>
      <c r="B23" s="942">
        <v>5.7985347829259331</v>
      </c>
      <c r="C23" s="573">
        <v>5.7809999999999997</v>
      </c>
      <c r="D23" s="573">
        <v>5.77</v>
      </c>
      <c r="E23" s="573">
        <v>5.7799999999999994</v>
      </c>
      <c r="F23" s="573">
        <v>5.7600000000000007</v>
      </c>
      <c r="G23" s="573">
        <v>5.7499999999999991</v>
      </c>
      <c r="H23" s="573">
        <v>5.7809999999999997</v>
      </c>
      <c r="I23" s="573">
        <v>5.7999999999999989</v>
      </c>
      <c r="J23" s="573">
        <v>5.8029999999999999</v>
      </c>
      <c r="K23" s="573">
        <v>5.8029999999999999</v>
      </c>
      <c r="L23" s="573">
        <v>5.82</v>
      </c>
      <c r="M23" s="573">
        <v>5.84</v>
      </c>
      <c r="N23" s="573">
        <v>5.86</v>
      </c>
    </row>
    <row r="24" spans="1:14" ht="12" customHeight="1">
      <c r="A24" s="114" t="s">
        <v>39</v>
      </c>
      <c r="B24" s="942">
        <v>6.3236435730782512</v>
      </c>
      <c r="C24" s="573">
        <v>6.2539999999999996</v>
      </c>
      <c r="D24" s="573">
        <v>6.27</v>
      </c>
      <c r="E24" s="573">
        <v>6.2899999999999991</v>
      </c>
      <c r="F24" s="573">
        <v>6.3000000000000007</v>
      </c>
      <c r="G24" s="573">
        <v>6.25</v>
      </c>
      <c r="H24" s="573">
        <v>6.3100000000000005</v>
      </c>
      <c r="I24" s="573">
        <v>6.33</v>
      </c>
      <c r="J24" s="573">
        <v>6.3440000000000012</v>
      </c>
      <c r="K24" s="573">
        <v>6.3470000000000004</v>
      </c>
      <c r="L24" s="573">
        <v>6.370000000000001</v>
      </c>
      <c r="M24" s="573">
        <v>6.3899999999999988</v>
      </c>
      <c r="N24" s="573">
        <v>6.4099999999999984</v>
      </c>
    </row>
    <row r="25" spans="1:14" ht="12" customHeight="1">
      <c r="A25" s="114" t="s">
        <v>40</v>
      </c>
      <c r="B25" s="942">
        <v>6.239260385301483</v>
      </c>
      <c r="C25" s="573">
        <v>6.2309999999999999</v>
      </c>
      <c r="D25" s="573">
        <v>6.2099999999999991</v>
      </c>
      <c r="E25" s="573">
        <v>6.23</v>
      </c>
      <c r="F25" s="573">
        <v>6.2100000000000009</v>
      </c>
      <c r="G25" s="573">
        <v>6.2009999999999987</v>
      </c>
      <c r="H25" s="573">
        <v>6.22</v>
      </c>
      <c r="I25" s="573">
        <v>6.25</v>
      </c>
      <c r="J25" s="573">
        <v>6.2530000000000001</v>
      </c>
      <c r="K25" s="573">
        <v>6.25</v>
      </c>
      <c r="L25" s="573">
        <v>6.2619999999999987</v>
      </c>
      <c r="M25" s="573">
        <v>6.2799999999999994</v>
      </c>
      <c r="N25" s="573">
        <v>6.3000000000000007</v>
      </c>
    </row>
    <row r="26" spans="1:14" ht="12" customHeight="1">
      <c r="A26" s="114" t="s">
        <v>41</v>
      </c>
      <c r="B26" s="942">
        <v>5.2031613084203077</v>
      </c>
      <c r="C26" s="573">
        <v>5.191194782140176</v>
      </c>
      <c r="D26" s="573">
        <v>5.1690306138358579</v>
      </c>
      <c r="E26" s="573">
        <v>5.173195376786488</v>
      </c>
      <c r="F26" s="573">
        <v>5.1578672968175994</v>
      </c>
      <c r="G26" s="573">
        <v>5.1599744091690711</v>
      </c>
      <c r="H26" s="573">
        <v>5.178279997580912</v>
      </c>
      <c r="I26" s="573">
        <v>5.196025847540672</v>
      </c>
      <c r="J26" s="573">
        <v>5.1967546402846825</v>
      </c>
      <c r="K26" s="573">
        <v>5.2040730657039473</v>
      </c>
      <c r="L26" s="573">
        <v>5.2094898819794953</v>
      </c>
      <c r="M26" s="573">
        <v>5.2924690224432442</v>
      </c>
      <c r="N26" s="573">
        <v>5.3122978578073177</v>
      </c>
    </row>
    <row r="27" spans="1:14" ht="12" customHeight="1">
      <c r="A27" s="114" t="s">
        <v>100</v>
      </c>
      <c r="B27" s="942">
        <v>5.1927226568446105</v>
      </c>
      <c r="C27" s="573">
        <v>5.1843000000000004</v>
      </c>
      <c r="D27" s="573">
        <v>5.16</v>
      </c>
      <c r="E27" s="573">
        <v>5.16</v>
      </c>
      <c r="F27" s="573">
        <v>5.1519999999999992</v>
      </c>
      <c r="G27" s="573">
        <v>5.1539999999999999</v>
      </c>
      <c r="H27" s="573">
        <v>5.1710000000000003</v>
      </c>
      <c r="I27" s="573">
        <v>5.2</v>
      </c>
      <c r="J27" s="573">
        <v>5.2039999999999997</v>
      </c>
      <c r="K27" s="573">
        <v>5.2100000000000009</v>
      </c>
      <c r="L27" s="573">
        <v>5.22</v>
      </c>
      <c r="M27" s="573">
        <v>5.2400000000000011</v>
      </c>
      <c r="N27" s="573">
        <v>5.2600000000000007</v>
      </c>
    </row>
    <row r="28" spans="1:14" ht="12" customHeight="1">
      <c r="A28" s="114" t="s">
        <v>101</v>
      </c>
      <c r="B28" s="942">
        <v>5.2086340621173814</v>
      </c>
      <c r="C28" s="573">
        <v>5.1950000000000003</v>
      </c>
      <c r="D28" s="573">
        <v>5.1740000000000004</v>
      </c>
      <c r="E28" s="573">
        <v>5.18</v>
      </c>
      <c r="F28" s="573">
        <v>5.1609999999999996</v>
      </c>
      <c r="G28" s="573">
        <v>5.1629999999999994</v>
      </c>
      <c r="H28" s="573">
        <v>5.1819999999999995</v>
      </c>
      <c r="I28" s="573">
        <v>5.194</v>
      </c>
      <c r="J28" s="573">
        <v>5.1929999999999996</v>
      </c>
      <c r="K28" s="573">
        <v>5.2010000000000005</v>
      </c>
      <c r="L28" s="573">
        <v>5.2040000000000006</v>
      </c>
      <c r="M28" s="573">
        <v>5.32</v>
      </c>
      <c r="N28" s="573">
        <v>5.339999999999999</v>
      </c>
    </row>
    <row r="29" spans="1:14" ht="12" customHeight="1">
      <c r="A29" s="114" t="s">
        <v>44</v>
      </c>
      <c r="B29" s="942">
        <v>7.973403037831897</v>
      </c>
      <c r="C29" s="573">
        <v>7.9669999999999987</v>
      </c>
      <c r="D29" s="573">
        <v>7.9800000000000022</v>
      </c>
      <c r="E29" s="573">
        <v>7.98</v>
      </c>
      <c r="F29" s="573">
        <v>7.96</v>
      </c>
      <c r="G29" s="573">
        <v>7.9399999999999995</v>
      </c>
      <c r="H29" s="573">
        <v>7.9499999999999993</v>
      </c>
      <c r="I29" s="573">
        <v>7.9700000000000006</v>
      </c>
      <c r="J29" s="573">
        <v>7.9820000000000002</v>
      </c>
      <c r="K29" s="573">
        <v>7.9830000000000005</v>
      </c>
      <c r="L29" s="573">
        <v>7.984</v>
      </c>
      <c r="M29" s="573">
        <v>7.9909999999999997</v>
      </c>
      <c r="N29" s="573">
        <v>7.9939999999999989</v>
      </c>
    </row>
    <row r="30" spans="1:14" ht="12" customHeight="1">
      <c r="A30" s="114" t="s">
        <v>45</v>
      </c>
      <c r="B30" s="942">
        <v>7.2581834029159795</v>
      </c>
      <c r="C30" s="573">
        <v>7.2399999999999993</v>
      </c>
      <c r="D30" s="573">
        <v>7.2600000000000016</v>
      </c>
      <c r="E30" s="573">
        <v>7.2739999999999991</v>
      </c>
      <c r="F30" s="573">
        <v>7.25</v>
      </c>
      <c r="G30" s="573">
        <v>7.2200000000000006</v>
      </c>
      <c r="H30" s="573">
        <v>7.2409999999999997</v>
      </c>
      <c r="I30" s="573">
        <v>7.26</v>
      </c>
      <c r="J30" s="573">
        <v>7.2640000000000011</v>
      </c>
      <c r="K30" s="573">
        <v>7.2640000000000011</v>
      </c>
      <c r="L30" s="573">
        <v>7.27</v>
      </c>
      <c r="M30" s="573">
        <v>7.2839999999999998</v>
      </c>
      <c r="N30" s="573">
        <v>7.3000000000000007</v>
      </c>
    </row>
    <row r="31" spans="1:14" ht="12" customHeight="1">
      <c r="A31" s="114" t="s">
        <v>46</v>
      </c>
      <c r="B31" s="942">
        <v>6.6516804400450216</v>
      </c>
      <c r="C31" s="573">
        <v>6.5820000000000007</v>
      </c>
      <c r="D31" s="573">
        <v>6.6</v>
      </c>
      <c r="E31" s="573">
        <v>6.63</v>
      </c>
      <c r="F31" s="573">
        <v>6.6199999999999992</v>
      </c>
      <c r="G31" s="573">
        <v>6.6010000000000009</v>
      </c>
      <c r="H31" s="573">
        <v>6.63</v>
      </c>
      <c r="I31" s="573">
        <v>6.6529999999999969</v>
      </c>
      <c r="J31" s="573">
        <v>6.6720000000000006</v>
      </c>
      <c r="K31" s="573">
        <v>6.6819999999999995</v>
      </c>
      <c r="L31" s="573">
        <v>6.6899999999999995</v>
      </c>
      <c r="M31" s="573">
        <v>6.7119999999999989</v>
      </c>
      <c r="N31" s="573">
        <v>6.7200000000000006</v>
      </c>
    </row>
    <row r="32" spans="1:14" ht="12" customHeight="1">
      <c r="A32" s="114" t="s">
        <v>47</v>
      </c>
      <c r="B32" s="942">
        <v>6.6474966019447415</v>
      </c>
      <c r="C32" s="573">
        <v>6.6520000000000001</v>
      </c>
      <c r="D32" s="573">
        <v>6.6440000000000001</v>
      </c>
      <c r="E32" s="573">
        <v>6.65</v>
      </c>
      <c r="F32" s="573">
        <v>6.629999999999999</v>
      </c>
      <c r="G32" s="573">
        <v>6.6100000000000012</v>
      </c>
      <c r="H32" s="573">
        <v>6.6219999999999999</v>
      </c>
      <c r="I32" s="573">
        <v>6.644000000000001</v>
      </c>
      <c r="J32" s="573">
        <v>6.6429999999999998</v>
      </c>
      <c r="K32" s="573">
        <v>6.6419999999999995</v>
      </c>
      <c r="L32" s="573">
        <v>6.6539999999999999</v>
      </c>
      <c r="M32" s="573">
        <v>6.6719999999999988</v>
      </c>
      <c r="N32" s="573">
        <v>6.7</v>
      </c>
    </row>
    <row r="33" spans="1:14" ht="12" customHeight="1">
      <c r="A33" s="114" t="s">
        <v>48</v>
      </c>
      <c r="B33" s="942">
        <v>6.7927695050991668</v>
      </c>
      <c r="C33" s="573">
        <v>6.7810000000000006</v>
      </c>
      <c r="D33" s="573">
        <v>6.7720000000000002</v>
      </c>
      <c r="E33" s="573">
        <v>6.7899999999999991</v>
      </c>
      <c r="F33" s="573">
        <v>6.7800000000000011</v>
      </c>
      <c r="G33" s="573">
        <v>6.7519999999999998</v>
      </c>
      <c r="H33" s="573">
        <v>6.77</v>
      </c>
      <c r="I33" s="573">
        <v>6.7859999999999987</v>
      </c>
      <c r="J33" s="573">
        <v>6.793000000000001</v>
      </c>
      <c r="K33" s="573">
        <v>6.8</v>
      </c>
      <c r="L33" s="573">
        <v>6.8019999999999996</v>
      </c>
      <c r="M33" s="573">
        <v>6.82</v>
      </c>
      <c r="N33" s="573">
        <v>6.84</v>
      </c>
    </row>
    <row r="34" spans="1:14" ht="12" customHeight="1" thickBot="1">
      <c r="A34" s="169" t="s">
        <v>49</v>
      </c>
      <c r="B34" s="941">
        <v>6.2859011254598816</v>
      </c>
      <c r="C34" s="574">
        <v>6.63</v>
      </c>
      <c r="D34" s="574">
        <v>6.6099999999999994</v>
      </c>
      <c r="E34" s="574">
        <v>6.15</v>
      </c>
      <c r="F34" s="574">
        <v>6.1420000000000003</v>
      </c>
      <c r="G34" s="574">
        <v>6.1229999999999993</v>
      </c>
      <c r="H34" s="574">
        <v>6.15</v>
      </c>
      <c r="I34" s="574">
        <v>6.1799999999999988</v>
      </c>
      <c r="J34" s="574">
        <v>6.2000000000000011</v>
      </c>
      <c r="K34" s="574">
        <v>6.3000000000000007</v>
      </c>
      <c r="L34" s="574">
        <v>6.32</v>
      </c>
      <c r="M34" s="574">
        <v>6.3499999999999988</v>
      </c>
      <c r="N34" s="574">
        <v>6.4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105">
    <tabColor theme="9" tint="0.59999389629810485"/>
  </sheetPr>
  <dimension ref="A1:N3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515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5.812974083501822</v>
      </c>
      <c r="C5" s="936">
        <v>5.780272189001491</v>
      </c>
      <c r="D5" s="936">
        <v>5.7992643962815684</v>
      </c>
      <c r="E5" s="936">
        <v>5.7951411616050166</v>
      </c>
      <c r="F5" s="936">
        <v>5.7861198024433937</v>
      </c>
      <c r="G5" s="936">
        <v>5.7768489492549886</v>
      </c>
      <c r="H5" s="936">
        <v>5.7897872948553717</v>
      </c>
      <c r="I5" s="936">
        <v>5.8111517888058142</v>
      </c>
      <c r="J5" s="936">
        <v>5.8239396870265248</v>
      </c>
      <c r="K5" s="936">
        <v>5.832733827546118</v>
      </c>
      <c r="L5" s="936">
        <v>5.849388997901646</v>
      </c>
      <c r="M5" s="936">
        <v>5.8530573646489072</v>
      </c>
      <c r="N5" s="936">
        <v>5.8632859928308507</v>
      </c>
    </row>
    <row r="6" spans="1:14" ht="12" customHeight="1">
      <c r="A6" s="114" t="s">
        <v>21</v>
      </c>
      <c r="B6" s="940">
        <v>5.8693087053486162</v>
      </c>
      <c r="C6" s="573">
        <v>5.8650000000000002</v>
      </c>
      <c r="D6" s="573">
        <v>5.85</v>
      </c>
      <c r="E6" s="573">
        <v>5.839999999999999</v>
      </c>
      <c r="F6" s="573">
        <v>5.85</v>
      </c>
      <c r="G6" s="573">
        <v>5.835</v>
      </c>
      <c r="H6" s="573">
        <v>5.8509999999999991</v>
      </c>
      <c r="I6" s="573">
        <v>5.8630000000000004</v>
      </c>
      <c r="J6" s="573">
        <v>5.8630000000000004</v>
      </c>
      <c r="K6" s="573">
        <v>5.8800000000000008</v>
      </c>
      <c r="L6" s="573">
        <v>5.9000000000000012</v>
      </c>
      <c r="M6" s="573">
        <v>5.9</v>
      </c>
      <c r="N6" s="573">
        <v>5.919999999999999</v>
      </c>
    </row>
    <row r="7" spans="1:14" ht="12" customHeight="1">
      <c r="A7" s="114" t="s">
        <v>22</v>
      </c>
      <c r="B7" s="940">
        <v>5.8891725446232375</v>
      </c>
      <c r="C7" s="573">
        <v>5.8669000000000002</v>
      </c>
      <c r="D7" s="573">
        <v>5.8800000000000008</v>
      </c>
      <c r="E7" s="573">
        <v>5.8500000000000005</v>
      </c>
      <c r="F7" s="573">
        <v>5.8699999999999992</v>
      </c>
      <c r="G7" s="573">
        <v>5.8539999999999992</v>
      </c>
      <c r="H7" s="573">
        <v>5.87</v>
      </c>
      <c r="I7" s="573">
        <v>5.8899999999999979</v>
      </c>
      <c r="J7" s="573">
        <v>5.8940000000000001</v>
      </c>
      <c r="K7" s="573">
        <v>5.902000000000001</v>
      </c>
      <c r="L7" s="573">
        <v>5.919999999999999</v>
      </c>
      <c r="M7" s="573">
        <v>5.9329999999999998</v>
      </c>
      <c r="N7" s="573">
        <v>5.9399999999999995</v>
      </c>
    </row>
    <row r="8" spans="1:14" ht="12" customHeight="1">
      <c r="A8" s="114" t="s">
        <v>23</v>
      </c>
      <c r="B8" s="940">
        <v>5.952912129743515</v>
      </c>
      <c r="C8" s="573">
        <v>5.9370000000000003</v>
      </c>
      <c r="D8" s="573">
        <v>5.94</v>
      </c>
      <c r="E8" s="573">
        <v>5.9300000000000006</v>
      </c>
      <c r="F8" s="573">
        <v>5.9409999999999989</v>
      </c>
      <c r="G8" s="573">
        <v>5.923</v>
      </c>
      <c r="H8" s="573">
        <v>5.93</v>
      </c>
      <c r="I8" s="573">
        <v>5.9529999999999994</v>
      </c>
      <c r="J8" s="573">
        <v>5.9599999999999991</v>
      </c>
      <c r="K8" s="573">
        <v>5.98</v>
      </c>
      <c r="L8" s="573">
        <v>5.984</v>
      </c>
      <c r="M8" s="573">
        <v>5.9910000000000005</v>
      </c>
      <c r="N8" s="573">
        <v>5.992</v>
      </c>
    </row>
    <row r="9" spans="1:14" ht="12" customHeight="1">
      <c r="A9" s="114" t="s">
        <v>24</v>
      </c>
      <c r="B9" s="940">
        <v>6.2869146854335591</v>
      </c>
      <c r="C9" s="573">
        <v>6.2840000000000016</v>
      </c>
      <c r="D9" s="573">
        <v>6.3</v>
      </c>
      <c r="E9" s="573">
        <v>6.25</v>
      </c>
      <c r="F9" s="573">
        <v>6.25</v>
      </c>
      <c r="G9" s="573">
        <v>6.2419999999999991</v>
      </c>
      <c r="H9" s="573">
        <v>6.2439999999999998</v>
      </c>
      <c r="I9" s="573">
        <v>6.2619999999999987</v>
      </c>
      <c r="J9" s="573">
        <v>6.28</v>
      </c>
      <c r="K9" s="573">
        <v>6.3</v>
      </c>
      <c r="L9" s="573">
        <v>6.330000000000001</v>
      </c>
      <c r="M9" s="573">
        <v>6.3500000000000005</v>
      </c>
      <c r="N9" s="573">
        <v>6.3440000000000012</v>
      </c>
    </row>
    <row r="10" spans="1:14" ht="12" customHeight="1">
      <c r="A10" s="114" t="s">
        <v>25</v>
      </c>
      <c r="B10" s="940">
        <v>6.0125354249962149</v>
      </c>
      <c r="C10" s="573">
        <v>5.9215523271079409</v>
      </c>
      <c r="D10" s="573">
        <v>5.9594412846918168</v>
      </c>
      <c r="E10" s="573">
        <v>5.9884211899324136</v>
      </c>
      <c r="F10" s="573">
        <v>5.9723839809037571</v>
      </c>
      <c r="G10" s="573">
        <v>5.9970615675277159</v>
      </c>
      <c r="H10" s="573">
        <v>6.0085795793673933</v>
      </c>
      <c r="I10" s="573">
        <v>6.0291358479647092</v>
      </c>
      <c r="J10" s="573">
        <v>6.0321786622937443</v>
      </c>
      <c r="K10" s="573">
        <v>6.0434352794165687</v>
      </c>
      <c r="L10" s="573">
        <v>6.05265704943033</v>
      </c>
      <c r="M10" s="573">
        <v>6.0589775309938805</v>
      </c>
      <c r="N10" s="573">
        <v>6.0764133466326236</v>
      </c>
    </row>
    <row r="11" spans="1:14" ht="12" customHeight="1">
      <c r="A11" s="114" t="s">
        <v>97</v>
      </c>
      <c r="B11" s="940">
        <v>6.0392995770088707</v>
      </c>
      <c r="C11" s="573">
        <v>6.0124000000000004</v>
      </c>
      <c r="D11" s="573">
        <v>6.02</v>
      </c>
      <c r="E11" s="573">
        <v>6.03</v>
      </c>
      <c r="F11" s="573">
        <v>6.01</v>
      </c>
      <c r="G11" s="573">
        <v>6.0020000000000007</v>
      </c>
      <c r="H11" s="573">
        <v>6.02</v>
      </c>
      <c r="I11" s="573">
        <v>6.04</v>
      </c>
      <c r="J11" s="573">
        <v>6.0420000000000007</v>
      </c>
      <c r="K11" s="573">
        <v>6.0600000000000005</v>
      </c>
      <c r="L11" s="573">
        <v>6.07</v>
      </c>
      <c r="M11" s="573">
        <v>6.0719999999999992</v>
      </c>
      <c r="N11" s="573">
        <v>6.089999999999999</v>
      </c>
    </row>
    <row r="12" spans="1:14" ht="12" customHeight="1">
      <c r="A12" s="114" t="s">
        <v>98</v>
      </c>
      <c r="B12" s="940">
        <v>6.0239823794098797</v>
      </c>
      <c r="C12" s="573">
        <v>6.0113000000000003</v>
      </c>
      <c r="D12" s="573">
        <v>6.01</v>
      </c>
      <c r="E12" s="573">
        <v>6.02</v>
      </c>
      <c r="F12" s="573">
        <v>6.0139999999999993</v>
      </c>
      <c r="G12" s="573">
        <v>6.02</v>
      </c>
      <c r="H12" s="573">
        <v>6.0140000000000002</v>
      </c>
      <c r="I12" s="573">
        <v>6.03</v>
      </c>
      <c r="J12" s="573">
        <v>6.0330000000000004</v>
      </c>
      <c r="K12" s="573">
        <v>6.0240000000000009</v>
      </c>
      <c r="L12" s="573">
        <v>6.024</v>
      </c>
      <c r="M12" s="573">
        <v>6.0339999999999998</v>
      </c>
      <c r="N12" s="573">
        <v>6.0500000000000007</v>
      </c>
    </row>
    <row r="13" spans="1:14" ht="12" customHeight="1">
      <c r="A13" s="114" t="s">
        <v>127</v>
      </c>
      <c r="B13" s="940">
        <v>5.9240072444869227</v>
      </c>
      <c r="C13" s="573">
        <v>5.5</v>
      </c>
      <c r="D13" s="573">
        <v>5.7000000000000011</v>
      </c>
      <c r="E13" s="573">
        <v>5.8000000000000007</v>
      </c>
      <c r="F13" s="573">
        <v>5.839999999999999</v>
      </c>
      <c r="G13" s="573">
        <v>5.96</v>
      </c>
      <c r="H13" s="573">
        <v>5.9799999999999995</v>
      </c>
      <c r="I13" s="573">
        <v>5.9940000000000007</v>
      </c>
      <c r="J13" s="573">
        <v>6</v>
      </c>
      <c r="K13" s="573">
        <v>6.0299999999999994</v>
      </c>
      <c r="L13" s="573">
        <v>6.05</v>
      </c>
      <c r="M13" s="573">
        <v>6.0709999999999997</v>
      </c>
      <c r="N13" s="573">
        <v>6.0839999999999996</v>
      </c>
    </row>
    <row r="14" spans="1:14" ht="12" customHeight="1">
      <c r="A14" s="114" t="s">
        <v>29</v>
      </c>
      <c r="B14" s="940">
        <v>5.6433205556064232</v>
      </c>
      <c r="C14" s="573">
        <v>5.5821000000000005</v>
      </c>
      <c r="D14" s="573">
        <v>5.6</v>
      </c>
      <c r="E14" s="573">
        <v>5.62</v>
      </c>
      <c r="F14" s="573">
        <v>5.629999999999999</v>
      </c>
      <c r="G14" s="573">
        <v>5.6239999999999988</v>
      </c>
      <c r="H14" s="573">
        <v>5.6239999999999997</v>
      </c>
      <c r="I14" s="573">
        <v>5.6500000000000012</v>
      </c>
      <c r="J14" s="573">
        <v>5.6540000000000008</v>
      </c>
      <c r="K14" s="573">
        <v>5.660000000000001</v>
      </c>
      <c r="L14" s="573">
        <v>5.68</v>
      </c>
      <c r="M14" s="573">
        <v>5.6830000000000007</v>
      </c>
      <c r="N14" s="573">
        <v>5.7</v>
      </c>
    </row>
    <row r="15" spans="1:14" ht="12" customHeight="1">
      <c r="A15" s="114" t="s">
        <v>30</v>
      </c>
      <c r="B15" s="940">
        <v>5.4408260922792193</v>
      </c>
      <c r="C15" s="573">
        <v>5.41</v>
      </c>
      <c r="D15" s="573">
        <v>5.3999999999999995</v>
      </c>
      <c r="E15" s="573">
        <v>5.42</v>
      </c>
      <c r="F15" s="573">
        <v>5.4300000000000006</v>
      </c>
      <c r="G15" s="573">
        <v>5.4099999999999993</v>
      </c>
      <c r="H15" s="573">
        <v>5.4300000000000006</v>
      </c>
      <c r="I15" s="573">
        <v>5.4530000000000003</v>
      </c>
      <c r="J15" s="573">
        <v>5.4529999999999994</v>
      </c>
      <c r="K15" s="573">
        <v>5.4630000000000001</v>
      </c>
      <c r="L15" s="573">
        <v>5.4799999999999995</v>
      </c>
      <c r="M15" s="573">
        <v>5.4830000000000005</v>
      </c>
      <c r="N15" s="573">
        <v>5.5010000000000012</v>
      </c>
    </row>
    <row r="16" spans="1:14" ht="12" customHeight="1">
      <c r="A16" s="114" t="s">
        <v>31</v>
      </c>
      <c r="B16" s="940">
        <v>6.1015805328782049</v>
      </c>
      <c r="C16" s="573">
        <v>6.0210099999999995</v>
      </c>
      <c r="D16" s="573">
        <v>6.03</v>
      </c>
      <c r="E16" s="573">
        <v>6.0500000000000007</v>
      </c>
      <c r="F16" s="573">
        <v>6.0699999999999994</v>
      </c>
      <c r="G16" s="573">
        <v>6.0539999999999994</v>
      </c>
      <c r="H16" s="573">
        <v>6.0699999999999994</v>
      </c>
      <c r="I16" s="573">
        <v>6.1</v>
      </c>
      <c r="J16" s="573">
        <v>6.121999999999999</v>
      </c>
      <c r="K16" s="573">
        <v>6.14</v>
      </c>
      <c r="L16" s="573">
        <v>6.1599999999999993</v>
      </c>
      <c r="M16" s="573">
        <v>6.18</v>
      </c>
      <c r="N16" s="573">
        <v>6.2</v>
      </c>
    </row>
    <row r="17" spans="1:14" ht="12" customHeight="1">
      <c r="A17" s="114" t="s">
        <v>32</v>
      </c>
      <c r="B17" s="940">
        <v>5.5520302813329057</v>
      </c>
      <c r="C17" s="573">
        <v>5.5019999999999998</v>
      </c>
      <c r="D17" s="573">
        <v>5.5199999999999987</v>
      </c>
      <c r="E17" s="573">
        <v>5.5</v>
      </c>
      <c r="F17" s="573">
        <v>5.52</v>
      </c>
      <c r="G17" s="573">
        <v>5.5030000000000001</v>
      </c>
      <c r="H17" s="573">
        <v>5.5229999999999997</v>
      </c>
      <c r="I17" s="573">
        <v>5.5459999999999994</v>
      </c>
      <c r="J17" s="573">
        <v>5.5710000000000006</v>
      </c>
      <c r="K17" s="573">
        <v>5.5759999999999996</v>
      </c>
      <c r="L17" s="573">
        <v>5.6</v>
      </c>
      <c r="M17" s="573">
        <v>5.6210000000000004</v>
      </c>
      <c r="N17" s="573">
        <v>5.6340000000000003</v>
      </c>
    </row>
    <row r="18" spans="1:14" ht="12" customHeight="1">
      <c r="A18" s="114" t="s">
        <v>33</v>
      </c>
      <c r="B18" s="940">
        <v>5.6562340719750379</v>
      </c>
      <c r="C18" s="573">
        <v>5.6383999999999999</v>
      </c>
      <c r="D18" s="573">
        <v>5.66</v>
      </c>
      <c r="E18" s="573">
        <v>5.6500000000000012</v>
      </c>
      <c r="F18" s="573">
        <v>5.6420000000000003</v>
      </c>
      <c r="G18" s="573">
        <v>5.6319999999999988</v>
      </c>
      <c r="H18" s="573">
        <v>5.641</v>
      </c>
      <c r="I18" s="573">
        <v>5.6470000000000002</v>
      </c>
      <c r="J18" s="573">
        <v>5.6529999999999996</v>
      </c>
      <c r="K18" s="573">
        <v>5.6619999999999999</v>
      </c>
      <c r="L18" s="573">
        <v>5.6799999999999988</v>
      </c>
      <c r="M18" s="573">
        <v>5.6840000000000011</v>
      </c>
      <c r="N18" s="573">
        <v>5.6829999999999998</v>
      </c>
    </row>
    <row r="19" spans="1:14" ht="12" customHeight="1">
      <c r="A19" s="114" t="s">
        <v>34</v>
      </c>
      <c r="B19" s="940">
        <v>5.5251506284275234</v>
      </c>
      <c r="C19" s="573">
        <v>5.5922000000000009</v>
      </c>
      <c r="D19" s="573">
        <v>5.61</v>
      </c>
      <c r="E19" s="573">
        <v>5.6</v>
      </c>
      <c r="F19" s="573">
        <v>5.48</v>
      </c>
      <c r="G19" s="573">
        <v>5.4739999999999993</v>
      </c>
      <c r="H19" s="573">
        <v>5.4829999999999997</v>
      </c>
      <c r="I19" s="573">
        <v>5.5010000000000003</v>
      </c>
      <c r="J19" s="573">
        <v>5.5039999999999996</v>
      </c>
      <c r="K19" s="573">
        <v>5.52</v>
      </c>
      <c r="L19" s="573">
        <v>5.54</v>
      </c>
      <c r="M19" s="573">
        <v>5.5440000000000005</v>
      </c>
      <c r="N19" s="573">
        <v>5.56</v>
      </c>
    </row>
    <row r="20" spans="1:14" ht="12" customHeight="1">
      <c r="A20" s="114" t="s">
        <v>35</v>
      </c>
      <c r="B20" s="940">
        <v>6.2432969780922933</v>
      </c>
      <c r="C20" s="573">
        <v>6.2043999999999997</v>
      </c>
      <c r="D20" s="573">
        <v>6.22</v>
      </c>
      <c r="E20" s="573">
        <v>6.2</v>
      </c>
      <c r="F20" s="573">
        <v>6.2200000000000006</v>
      </c>
      <c r="G20" s="573">
        <v>6.2010000000000005</v>
      </c>
      <c r="H20" s="573">
        <v>6.2210000000000001</v>
      </c>
      <c r="I20" s="573">
        <v>6.2429999999999994</v>
      </c>
      <c r="J20" s="573">
        <v>6.2529999999999992</v>
      </c>
      <c r="K20" s="573">
        <v>6.262999999999999</v>
      </c>
      <c r="L20" s="573">
        <v>6.28</v>
      </c>
      <c r="M20" s="573">
        <v>6.2929999999999993</v>
      </c>
      <c r="N20" s="573">
        <v>6.31</v>
      </c>
    </row>
    <row r="21" spans="1:14" ht="12" customHeight="1">
      <c r="A21" s="114" t="s">
        <v>36</v>
      </c>
      <c r="B21" s="940">
        <v>5.3542756663413726</v>
      </c>
      <c r="C21" s="573">
        <v>5.3402000000000003</v>
      </c>
      <c r="D21" s="573">
        <v>5.38</v>
      </c>
      <c r="E21" s="573">
        <v>5.36</v>
      </c>
      <c r="F21" s="573">
        <v>5.3499999999999979</v>
      </c>
      <c r="G21" s="573">
        <v>5.331999999999999</v>
      </c>
      <c r="H21" s="573">
        <v>5.3339999999999996</v>
      </c>
      <c r="I21" s="573">
        <v>5.3520000000000003</v>
      </c>
      <c r="J21" s="573">
        <v>5.3520000000000003</v>
      </c>
      <c r="K21" s="573">
        <v>5.3529999999999998</v>
      </c>
      <c r="L21" s="573">
        <v>5.3639999999999999</v>
      </c>
      <c r="M21" s="573">
        <v>5.3630000000000004</v>
      </c>
      <c r="N21" s="573">
        <v>5.3730000000000002</v>
      </c>
    </row>
    <row r="22" spans="1:14" ht="12" customHeight="1">
      <c r="A22" s="114" t="s">
        <v>37</v>
      </c>
      <c r="B22" s="940">
        <v>5.7794799697998149</v>
      </c>
      <c r="C22" s="573">
        <v>5.6800999999999995</v>
      </c>
      <c r="D22" s="573">
        <v>5.78</v>
      </c>
      <c r="E22" s="573">
        <v>5.7499999999999991</v>
      </c>
      <c r="F22" s="573">
        <v>5.76</v>
      </c>
      <c r="G22" s="573">
        <v>5.7440000000000007</v>
      </c>
      <c r="H22" s="573">
        <v>5.7539999999999996</v>
      </c>
      <c r="I22" s="573">
        <v>5.7739999999999991</v>
      </c>
      <c r="J22" s="573">
        <v>5.79</v>
      </c>
      <c r="K22" s="573">
        <v>5.8</v>
      </c>
      <c r="L22" s="573">
        <v>5.8199999999999994</v>
      </c>
      <c r="M22" s="573">
        <v>5.8420000000000005</v>
      </c>
      <c r="N22" s="573">
        <v>5.8600000000000021</v>
      </c>
    </row>
    <row r="23" spans="1:14" ht="12" customHeight="1">
      <c r="A23" s="114" t="s">
        <v>38</v>
      </c>
      <c r="B23" s="940">
        <v>5.6415122513210312</v>
      </c>
      <c r="C23" s="573">
        <v>5.641</v>
      </c>
      <c r="D23" s="573">
        <v>5.629999999999999</v>
      </c>
      <c r="E23" s="573">
        <v>5.6000000000000005</v>
      </c>
      <c r="F23" s="573">
        <v>5.62</v>
      </c>
      <c r="G23" s="573">
        <v>5.6009999999999991</v>
      </c>
      <c r="H23" s="573">
        <v>5.62</v>
      </c>
      <c r="I23" s="573">
        <v>5.641</v>
      </c>
      <c r="J23" s="573">
        <v>5.6500000000000012</v>
      </c>
      <c r="K23" s="573">
        <v>5.6440000000000001</v>
      </c>
      <c r="L23" s="573">
        <v>5.66</v>
      </c>
      <c r="M23" s="573">
        <v>5.6630000000000011</v>
      </c>
      <c r="N23" s="573">
        <v>5.68</v>
      </c>
    </row>
    <row r="24" spans="1:14" ht="12" customHeight="1">
      <c r="A24" s="114" t="s">
        <v>39</v>
      </c>
      <c r="B24" s="940">
        <v>5.7957650762114676</v>
      </c>
      <c r="C24" s="573">
        <v>5.7539999999999987</v>
      </c>
      <c r="D24" s="573">
        <v>5.76</v>
      </c>
      <c r="E24" s="573">
        <v>5.75</v>
      </c>
      <c r="F24" s="573">
        <v>5.76</v>
      </c>
      <c r="G24" s="573">
        <v>5.7520000000000007</v>
      </c>
      <c r="H24" s="573">
        <v>5.77</v>
      </c>
      <c r="I24" s="573">
        <v>5.7859999999999996</v>
      </c>
      <c r="J24" s="573">
        <v>5.8000000000000007</v>
      </c>
      <c r="K24" s="573">
        <v>5.8209999999999997</v>
      </c>
      <c r="L24" s="573">
        <v>5.839999999999999</v>
      </c>
      <c r="M24" s="573">
        <v>5.8539999999999992</v>
      </c>
      <c r="N24" s="573">
        <v>5.8719999999999999</v>
      </c>
    </row>
    <row r="25" spans="1:14" ht="12" customHeight="1">
      <c r="A25" s="114" t="s">
        <v>40</v>
      </c>
      <c r="B25" s="940">
        <v>5.4533449660847291</v>
      </c>
      <c r="C25" s="573">
        <v>5.4585999999999988</v>
      </c>
      <c r="D25" s="573">
        <v>5.47</v>
      </c>
      <c r="E25" s="577">
        <v>5.45</v>
      </c>
      <c r="F25" s="573">
        <v>5.45</v>
      </c>
      <c r="G25" s="573">
        <v>5.4319999999999995</v>
      </c>
      <c r="H25" s="573">
        <v>5.4340000000000011</v>
      </c>
      <c r="I25" s="573">
        <v>5.4519999999999991</v>
      </c>
      <c r="J25" s="573">
        <v>5.4520000000000008</v>
      </c>
      <c r="K25" s="573">
        <v>5.46</v>
      </c>
      <c r="L25" s="573">
        <v>5.4619999999999989</v>
      </c>
      <c r="M25" s="573">
        <v>5.4630000000000001</v>
      </c>
      <c r="N25" s="573">
        <v>5.4729999999999999</v>
      </c>
    </row>
    <row r="26" spans="1:14" ht="12" customHeight="1">
      <c r="A26" s="114" t="s">
        <v>41</v>
      </c>
      <c r="B26" s="940">
        <v>5.1480420443247841</v>
      </c>
      <c r="C26" s="573">
        <v>5.1422628669740522</v>
      </c>
      <c r="D26" s="573">
        <v>5.1551043342407707</v>
      </c>
      <c r="E26" s="573">
        <v>5.1548840295920879</v>
      </c>
      <c r="F26" s="573">
        <v>5.144857832775136</v>
      </c>
      <c r="G26" s="573">
        <v>5.1332736976072857</v>
      </c>
      <c r="H26" s="573">
        <v>5.1428103130075291</v>
      </c>
      <c r="I26" s="573">
        <v>5.148398628658418</v>
      </c>
      <c r="J26" s="573">
        <v>5.1483664419681876</v>
      </c>
      <c r="K26" s="573">
        <v>5.1530280746818313</v>
      </c>
      <c r="L26" s="573">
        <v>5.1462181025533535</v>
      </c>
      <c r="M26" s="573">
        <v>5.1488216476436435</v>
      </c>
      <c r="N26" s="573">
        <v>5.1589558533764768</v>
      </c>
    </row>
    <row r="27" spans="1:14" ht="12" customHeight="1">
      <c r="A27" s="114" t="s">
        <v>100</v>
      </c>
      <c r="B27" s="940">
        <v>5.1472208003039288</v>
      </c>
      <c r="C27" s="573">
        <v>5.147800000000001</v>
      </c>
      <c r="D27" s="573">
        <v>5.1599999999999993</v>
      </c>
      <c r="E27" s="573">
        <v>5.1500000000000012</v>
      </c>
      <c r="F27" s="573">
        <v>5.1399999999999988</v>
      </c>
      <c r="G27" s="573">
        <v>5.1239999999999997</v>
      </c>
      <c r="H27" s="573">
        <v>5.1340000000000003</v>
      </c>
      <c r="I27" s="573">
        <v>5.1430000000000007</v>
      </c>
      <c r="J27" s="573">
        <v>5.1440000000000001</v>
      </c>
      <c r="K27" s="573">
        <v>5.1539999999999999</v>
      </c>
      <c r="L27" s="573">
        <v>5.152000000000001</v>
      </c>
      <c r="M27" s="573">
        <v>5.1539999999999999</v>
      </c>
      <c r="N27" s="573">
        <v>5.1639999999999997</v>
      </c>
    </row>
    <row r="28" spans="1:14" ht="12" customHeight="1">
      <c r="A28" s="114" t="s">
        <v>101</v>
      </c>
      <c r="B28" s="940">
        <v>5.1489145390770314</v>
      </c>
      <c r="C28" s="573">
        <v>5.1365999999999996</v>
      </c>
      <c r="D28" s="573">
        <v>5.15</v>
      </c>
      <c r="E28" s="573">
        <v>5.16</v>
      </c>
      <c r="F28" s="573">
        <v>5.1500000000000012</v>
      </c>
      <c r="G28" s="573">
        <v>5.1430000000000007</v>
      </c>
      <c r="H28" s="573">
        <v>5.1520000000000001</v>
      </c>
      <c r="I28" s="573">
        <v>5.1540000000000008</v>
      </c>
      <c r="J28" s="573">
        <v>5.1529999999999987</v>
      </c>
      <c r="K28" s="573">
        <v>5.152000000000001</v>
      </c>
      <c r="L28" s="573">
        <v>5.1399999999999988</v>
      </c>
      <c r="M28" s="573">
        <v>5.1429999999999998</v>
      </c>
      <c r="N28" s="573">
        <v>5.1532</v>
      </c>
    </row>
    <row r="29" spans="1:14" ht="12" customHeight="1">
      <c r="A29" s="114" t="s">
        <v>44</v>
      </c>
      <c r="B29" s="940">
        <v>5.9938679456332302</v>
      </c>
      <c r="C29" s="573">
        <v>5.9465399999999988</v>
      </c>
      <c r="D29" s="573">
        <v>5.9600000000000009</v>
      </c>
      <c r="E29" s="573">
        <v>5.9700000000000006</v>
      </c>
      <c r="F29" s="573">
        <v>5.9800000000000013</v>
      </c>
      <c r="G29" s="573">
        <v>5.9720000000000004</v>
      </c>
      <c r="H29" s="573">
        <v>5.984</v>
      </c>
      <c r="I29" s="573">
        <v>5.9920000000000009</v>
      </c>
      <c r="J29" s="573">
        <v>5.9920000000000009</v>
      </c>
      <c r="K29" s="573">
        <v>6.01</v>
      </c>
      <c r="L29" s="573">
        <v>6.0300000000000011</v>
      </c>
      <c r="M29" s="573">
        <v>6.05</v>
      </c>
      <c r="N29" s="573">
        <v>6.07</v>
      </c>
    </row>
    <row r="30" spans="1:14" ht="12" customHeight="1">
      <c r="A30" s="114" t="s">
        <v>45</v>
      </c>
      <c r="B30" s="940">
        <v>5.7446109604489815</v>
      </c>
      <c r="C30" s="573">
        <v>5.7546000000000008</v>
      </c>
      <c r="D30" s="573">
        <v>5.76</v>
      </c>
      <c r="E30" s="573">
        <v>5.75</v>
      </c>
      <c r="F30" s="573">
        <v>5.7399999999999993</v>
      </c>
      <c r="G30" s="573">
        <v>5.7230000000000008</v>
      </c>
      <c r="H30" s="573">
        <v>5.7340000000000018</v>
      </c>
      <c r="I30" s="573">
        <v>5.7510000000000003</v>
      </c>
      <c r="J30" s="573">
        <v>5.7439999999999998</v>
      </c>
      <c r="K30" s="573">
        <v>5.734</v>
      </c>
      <c r="L30" s="573">
        <v>5.7500000000000009</v>
      </c>
      <c r="M30" s="573">
        <v>5.7459999999999996</v>
      </c>
      <c r="N30" s="573">
        <v>5.77</v>
      </c>
    </row>
    <row r="31" spans="1:14" ht="12" customHeight="1">
      <c r="A31" s="114" t="s">
        <v>46</v>
      </c>
      <c r="B31" s="940">
        <v>5.7356445024323905</v>
      </c>
      <c r="C31" s="573">
        <v>5.6820000000000004</v>
      </c>
      <c r="D31" s="573">
        <v>5.700000000000002</v>
      </c>
      <c r="E31" s="573">
        <v>5.7200000000000006</v>
      </c>
      <c r="F31" s="573">
        <v>5.72</v>
      </c>
      <c r="G31" s="573">
        <v>5.7030000000000003</v>
      </c>
      <c r="H31" s="573">
        <v>5.7199999999999989</v>
      </c>
      <c r="I31" s="573">
        <v>5.7439999999999998</v>
      </c>
      <c r="J31" s="573">
        <v>5.7519999999999998</v>
      </c>
      <c r="K31" s="573">
        <v>5.7439999999999998</v>
      </c>
      <c r="L31" s="573">
        <v>5.7600000000000007</v>
      </c>
      <c r="M31" s="573">
        <v>5.78</v>
      </c>
      <c r="N31" s="573">
        <v>5.8</v>
      </c>
    </row>
    <row r="32" spans="1:14" ht="12" customHeight="1">
      <c r="A32" s="114" t="s">
        <v>47</v>
      </c>
      <c r="B32" s="940">
        <v>5.8640873638028417</v>
      </c>
      <c r="C32" s="573">
        <v>5.892100000000001</v>
      </c>
      <c r="D32" s="573">
        <v>5.9000000000000012</v>
      </c>
      <c r="E32" s="573">
        <v>5.88</v>
      </c>
      <c r="F32" s="573">
        <v>5.86</v>
      </c>
      <c r="G32" s="573">
        <v>5.8430000000000009</v>
      </c>
      <c r="H32" s="573">
        <v>5.8410000000000002</v>
      </c>
      <c r="I32" s="573">
        <v>5.8529999999999998</v>
      </c>
      <c r="J32" s="573">
        <v>5.852999999999998</v>
      </c>
      <c r="K32" s="573">
        <v>5.8600000000000012</v>
      </c>
      <c r="L32" s="573">
        <v>5.8520000000000003</v>
      </c>
      <c r="M32" s="573">
        <v>5.8539999999999992</v>
      </c>
      <c r="N32" s="573">
        <v>5.8630000000000013</v>
      </c>
    </row>
    <row r="33" spans="1:14" ht="12" customHeight="1">
      <c r="A33" s="114" t="s">
        <v>48</v>
      </c>
      <c r="B33" s="940">
        <v>5.6365329531055037</v>
      </c>
      <c r="C33" s="573">
        <v>5.62521</v>
      </c>
      <c r="D33" s="573">
        <v>5.6399999999999988</v>
      </c>
      <c r="E33" s="573">
        <v>5.63</v>
      </c>
      <c r="F33" s="573">
        <v>5.62</v>
      </c>
      <c r="G33" s="573">
        <v>5.6029999999999989</v>
      </c>
      <c r="H33" s="573">
        <v>5.62</v>
      </c>
      <c r="I33" s="573">
        <v>5.6420000000000012</v>
      </c>
      <c r="J33" s="573">
        <v>5.641</v>
      </c>
      <c r="K33" s="573">
        <v>5.6340000000000003</v>
      </c>
      <c r="L33" s="573">
        <v>5.6420000000000003</v>
      </c>
      <c r="M33" s="573">
        <v>5.652000000000001</v>
      </c>
      <c r="N33" s="573">
        <v>5.6710000000000003</v>
      </c>
    </row>
    <row r="34" spans="1:14" ht="12" customHeight="1" thickBot="1">
      <c r="A34" s="169" t="s">
        <v>49</v>
      </c>
      <c r="B34" s="941">
        <v>5.650411829862624</v>
      </c>
      <c r="C34" s="574">
        <v>5.6372</v>
      </c>
      <c r="D34" s="574">
        <v>5.65</v>
      </c>
      <c r="E34" s="574">
        <v>5.6399999999999988</v>
      </c>
      <c r="F34" s="574">
        <v>5.6509999999999998</v>
      </c>
      <c r="G34" s="574">
        <v>5.6239999999999988</v>
      </c>
      <c r="H34" s="574">
        <v>5.6409999999999991</v>
      </c>
      <c r="I34" s="574">
        <v>5.6519999999999992</v>
      </c>
      <c r="J34" s="574">
        <v>5.6529999999999987</v>
      </c>
      <c r="K34" s="574">
        <v>5.66</v>
      </c>
      <c r="L34" s="574">
        <v>5.6529999999999987</v>
      </c>
      <c r="M34" s="574">
        <v>5.6619999999999999</v>
      </c>
      <c r="N34" s="574">
        <v>5.68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Hoja106">
    <tabColor theme="9" tint="0.59999389629810485"/>
  </sheetPr>
  <dimension ref="A1:N3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514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4.7867040260866833</v>
      </c>
      <c r="C5" s="936">
        <v>4.7866381979489994</v>
      </c>
      <c r="D5" s="936">
        <v>4.7870509358990798</v>
      </c>
      <c r="E5" s="936">
        <v>4.7606360157732857</v>
      </c>
      <c r="F5" s="936">
        <v>4.7636286141503108</v>
      </c>
      <c r="G5" s="936">
        <v>4.7453883131224082</v>
      </c>
      <c r="H5" s="936">
        <v>4.7746606341905791</v>
      </c>
      <c r="I5" s="936">
        <v>4.7842231833172271</v>
      </c>
      <c r="J5" s="936">
        <v>4.7969967646116016</v>
      </c>
      <c r="K5" s="936">
        <v>4.8161801058943894</v>
      </c>
      <c r="L5" s="936">
        <v>4.8121901810444392</v>
      </c>
      <c r="M5" s="936">
        <v>4.8050227012153792</v>
      </c>
      <c r="N5" s="936">
        <v>4.816733323222989</v>
      </c>
    </row>
    <row r="6" spans="1:14" ht="12" customHeight="1">
      <c r="A6" s="114" t="s">
        <v>21</v>
      </c>
      <c r="B6" s="940">
        <v>4.5361153099688245</v>
      </c>
      <c r="C6" s="573">
        <v>4.5620000000000003</v>
      </c>
      <c r="D6" s="573">
        <v>4.55</v>
      </c>
      <c r="E6" s="573">
        <v>4.54</v>
      </c>
      <c r="F6" s="573">
        <v>4.55</v>
      </c>
      <c r="G6" s="573">
        <v>4.5309999999999997</v>
      </c>
      <c r="H6" s="573">
        <v>4.5</v>
      </c>
      <c r="I6" s="573">
        <v>4.5199999999999996</v>
      </c>
      <c r="J6" s="573">
        <v>4.532</v>
      </c>
      <c r="K6" s="573">
        <v>4.54</v>
      </c>
      <c r="L6" s="573">
        <v>4.53</v>
      </c>
      <c r="M6" s="573">
        <v>4.5229999999999997</v>
      </c>
      <c r="N6" s="573">
        <v>4.55</v>
      </c>
    </row>
    <row r="7" spans="1:14" ht="12" customHeight="1">
      <c r="A7" s="114" t="s">
        <v>22</v>
      </c>
      <c r="B7" s="940">
        <v>4.8177168411386582</v>
      </c>
      <c r="C7" s="573">
        <v>4.8129999999999988</v>
      </c>
      <c r="D7" s="573">
        <v>4.8</v>
      </c>
      <c r="E7" s="573">
        <v>4.8</v>
      </c>
      <c r="F7" s="573">
        <v>4.8099999999999987</v>
      </c>
      <c r="G7" s="573">
        <v>4.8021000000000003</v>
      </c>
      <c r="H7" s="573">
        <v>4.8109999999999999</v>
      </c>
      <c r="I7" s="573">
        <v>4.83</v>
      </c>
      <c r="J7" s="573">
        <v>4.82</v>
      </c>
      <c r="K7" s="573">
        <v>4.83</v>
      </c>
      <c r="L7" s="573">
        <v>4.8329999999999993</v>
      </c>
      <c r="M7" s="573">
        <v>4.8330000000000002</v>
      </c>
      <c r="N7" s="573">
        <v>4.8520000000000003</v>
      </c>
    </row>
    <row r="8" spans="1:14" ht="12" customHeight="1">
      <c r="A8" s="114" t="s">
        <v>23</v>
      </c>
      <c r="B8" s="940">
        <v>4.6983012551009562</v>
      </c>
      <c r="C8" s="573">
        <v>4.6619999999999999</v>
      </c>
      <c r="D8" s="573">
        <v>4.6300000000000008</v>
      </c>
      <c r="E8" s="573">
        <v>4.6399999999999997</v>
      </c>
      <c r="F8" s="573">
        <v>4.66</v>
      </c>
      <c r="G8" s="573">
        <v>4.6529999999999987</v>
      </c>
      <c r="H8" s="573">
        <v>4.669999999999999</v>
      </c>
      <c r="I8" s="573">
        <v>4.6999999999999993</v>
      </c>
      <c r="J8" s="573">
        <v>4.72</v>
      </c>
      <c r="K8" s="573">
        <v>4.7400000000000011</v>
      </c>
      <c r="L8" s="573">
        <v>4.742</v>
      </c>
      <c r="M8" s="573">
        <v>4.742</v>
      </c>
      <c r="N8" s="573">
        <v>4.75</v>
      </c>
    </row>
    <row r="9" spans="1:14" ht="12" customHeight="1">
      <c r="A9" s="114" t="s">
        <v>24</v>
      </c>
      <c r="B9" s="940">
        <v>5.4941531681177098</v>
      </c>
      <c r="C9" s="573">
        <v>5.4720000000000004</v>
      </c>
      <c r="D9" s="573">
        <v>5.4420000000000002</v>
      </c>
      <c r="E9" s="573">
        <v>5.45</v>
      </c>
      <c r="F9" s="573">
        <v>5.4699999999999989</v>
      </c>
      <c r="G9" s="573">
        <v>5.463000000000001</v>
      </c>
      <c r="H9" s="573">
        <v>5.48</v>
      </c>
      <c r="I9" s="573">
        <v>5.5019999999999998</v>
      </c>
      <c r="J9" s="573">
        <v>5.5209999999999999</v>
      </c>
      <c r="K9" s="573">
        <v>5.532</v>
      </c>
      <c r="L9" s="573">
        <v>5.5259999999999998</v>
      </c>
      <c r="M9" s="573">
        <v>5.532</v>
      </c>
      <c r="N9" s="573">
        <v>5.551000000000001</v>
      </c>
    </row>
    <row r="10" spans="1:14" ht="12" customHeight="1">
      <c r="A10" s="114" t="s">
        <v>25</v>
      </c>
      <c r="B10" s="940">
        <v>4.3888948608014982</v>
      </c>
      <c r="C10" s="573">
        <v>4.3974225944238734</v>
      </c>
      <c r="D10" s="573">
        <v>4.39320579551317</v>
      </c>
      <c r="E10" s="573">
        <v>4.3612624150548882</v>
      </c>
      <c r="F10" s="573">
        <v>4.3767251430305878</v>
      </c>
      <c r="G10" s="573">
        <v>4.3856096099974593</v>
      </c>
      <c r="H10" s="573">
        <v>4.4112550736315805</v>
      </c>
      <c r="I10" s="573">
        <v>4.4155608367231149</v>
      </c>
      <c r="J10" s="573">
        <v>4.3778553541623824</v>
      </c>
      <c r="K10" s="573">
        <v>4.386802706368278</v>
      </c>
      <c r="L10" s="573">
        <v>4.398007950271964</v>
      </c>
      <c r="M10" s="573">
        <v>4.3851569934546264</v>
      </c>
      <c r="N10" s="573">
        <v>4.3692571445948323</v>
      </c>
    </row>
    <row r="11" spans="1:14" ht="12" customHeight="1">
      <c r="A11" s="114" t="s">
        <v>97</v>
      </c>
      <c r="B11" s="940">
        <v>4.3086979303060486</v>
      </c>
      <c r="C11" s="573">
        <v>4.3220000000000001</v>
      </c>
      <c r="D11" s="573">
        <v>4.3320000000000007</v>
      </c>
      <c r="E11" s="573">
        <v>4.3</v>
      </c>
      <c r="F11" s="573">
        <v>4.2919999999999998</v>
      </c>
      <c r="G11" s="573">
        <v>4.2869999999999999</v>
      </c>
      <c r="H11" s="573">
        <v>4.3</v>
      </c>
      <c r="I11" s="573">
        <v>4.3</v>
      </c>
      <c r="J11" s="573">
        <v>4.3009999999999993</v>
      </c>
      <c r="K11" s="573">
        <v>4.32</v>
      </c>
      <c r="L11" s="573">
        <v>4.3199999999999994</v>
      </c>
      <c r="M11" s="573">
        <v>4.3220000000000001</v>
      </c>
      <c r="N11" s="573">
        <v>4.3</v>
      </c>
    </row>
    <row r="12" spans="1:14" ht="12" customHeight="1">
      <c r="A12" s="114" t="s">
        <v>98</v>
      </c>
      <c r="B12" s="940">
        <v>4.1483545244234596</v>
      </c>
      <c r="C12" s="573">
        <v>4.1520000000000001</v>
      </c>
      <c r="D12" s="573">
        <v>4.17</v>
      </c>
      <c r="E12" s="573">
        <v>4.1500000000000004</v>
      </c>
      <c r="F12" s="573">
        <v>4.1410000000000009</v>
      </c>
      <c r="G12" s="573">
        <v>4.1260000000000003</v>
      </c>
      <c r="H12" s="573">
        <v>4.1420000000000012</v>
      </c>
      <c r="I12" s="573">
        <v>4.1429999999999998</v>
      </c>
      <c r="J12" s="573">
        <v>4.1500000000000004</v>
      </c>
      <c r="K12" s="573">
        <v>4.16</v>
      </c>
      <c r="L12" s="573">
        <v>4.1619999999999999</v>
      </c>
      <c r="M12" s="573">
        <v>4.1509999999999998</v>
      </c>
      <c r="N12" s="573">
        <v>4.1340000000000003</v>
      </c>
    </row>
    <row r="13" spans="1:14" ht="12" customHeight="1">
      <c r="A13" s="114" t="s">
        <v>127</v>
      </c>
      <c r="B13" s="940">
        <v>4.552766659238233</v>
      </c>
      <c r="C13" s="573">
        <v>4.6010000000000009</v>
      </c>
      <c r="D13" s="573">
        <v>4.5600000000000005</v>
      </c>
      <c r="E13" s="573">
        <v>4.55</v>
      </c>
      <c r="F13" s="573">
        <v>4.5339999999999998</v>
      </c>
      <c r="G13" s="573">
        <v>4.5270000000000001</v>
      </c>
      <c r="H13" s="573">
        <v>4.55</v>
      </c>
      <c r="I13" s="573">
        <v>4.5699999999999994</v>
      </c>
      <c r="J13" s="573">
        <v>4.5629999999999997</v>
      </c>
      <c r="K13" s="573">
        <v>4.551000000000001</v>
      </c>
      <c r="L13" s="573">
        <v>4.5469999999999997</v>
      </c>
      <c r="M13" s="573">
        <v>4.5529999999999999</v>
      </c>
      <c r="N13" s="573">
        <v>4.532</v>
      </c>
    </row>
    <row r="14" spans="1:14" ht="12" customHeight="1">
      <c r="A14" s="114" t="s">
        <v>29</v>
      </c>
      <c r="B14" s="940">
        <v>4.6075104079563696</v>
      </c>
      <c r="C14" s="573">
        <v>4.6130000000000004</v>
      </c>
      <c r="D14" s="573">
        <v>4.5999999999999996</v>
      </c>
      <c r="E14" s="573">
        <v>4.62</v>
      </c>
      <c r="F14" s="573">
        <v>4.5999999999999996</v>
      </c>
      <c r="G14" s="573">
        <v>4.5940000000000003</v>
      </c>
      <c r="H14" s="573">
        <v>4.5999999999999996</v>
      </c>
      <c r="I14" s="573">
        <v>4.62</v>
      </c>
      <c r="J14" s="573">
        <v>4.6000000000000005</v>
      </c>
      <c r="K14" s="573">
        <v>4.62</v>
      </c>
      <c r="L14" s="573">
        <v>4.6099999999999994</v>
      </c>
      <c r="M14" s="573">
        <v>4.6109999999999998</v>
      </c>
      <c r="N14" s="573">
        <v>4.5999999999999988</v>
      </c>
    </row>
    <row r="15" spans="1:14" ht="12" customHeight="1">
      <c r="A15" s="114" t="s">
        <v>30</v>
      </c>
      <c r="B15" s="940">
        <v>4.4486685554322518</v>
      </c>
      <c r="C15" s="573">
        <v>4.4460000000000006</v>
      </c>
      <c r="D15" s="573">
        <v>4.4700000000000006</v>
      </c>
      <c r="E15" s="573">
        <v>4.4500000000000011</v>
      </c>
      <c r="F15" s="573">
        <v>4.4299999999999988</v>
      </c>
      <c r="G15" s="573">
        <v>4.4229999999999992</v>
      </c>
      <c r="H15" s="573">
        <v>4.45</v>
      </c>
      <c r="I15" s="573">
        <v>4.47</v>
      </c>
      <c r="J15" s="573">
        <v>4.4500000000000011</v>
      </c>
      <c r="K15" s="573">
        <v>4.4530000000000003</v>
      </c>
      <c r="L15" s="573">
        <v>4.4400000000000004</v>
      </c>
      <c r="M15" s="573">
        <v>4.4519999999999991</v>
      </c>
      <c r="N15" s="573">
        <v>4.4509999999999996</v>
      </c>
    </row>
    <row r="16" spans="1:14" ht="12" customHeight="1">
      <c r="A16" s="114" t="s">
        <v>31</v>
      </c>
      <c r="B16" s="940">
        <v>5.4959626523071412</v>
      </c>
      <c r="C16" s="573">
        <v>5.4009999999999998</v>
      </c>
      <c r="D16" s="573">
        <v>5.4210000000000003</v>
      </c>
      <c r="E16" s="573">
        <v>5.44</v>
      </c>
      <c r="F16" s="573">
        <v>5.4500000000000011</v>
      </c>
      <c r="G16" s="573">
        <v>5.4660000000000002</v>
      </c>
      <c r="H16" s="573">
        <v>5.48</v>
      </c>
      <c r="I16" s="573">
        <v>5.5019999999999998</v>
      </c>
      <c r="J16" s="573">
        <v>5.52</v>
      </c>
      <c r="K16" s="573">
        <v>5.54</v>
      </c>
      <c r="L16" s="573">
        <v>5.5510000000000002</v>
      </c>
      <c r="M16" s="573">
        <v>5.57</v>
      </c>
      <c r="N16" s="573">
        <v>5.580000000000001</v>
      </c>
    </row>
    <row r="17" spans="1:14" ht="12" customHeight="1">
      <c r="A17" s="114" t="s">
        <v>32</v>
      </c>
      <c r="B17" s="940">
        <v>5.2158217500249506</v>
      </c>
      <c r="C17" s="573">
        <v>5.1909999999999989</v>
      </c>
      <c r="D17" s="573">
        <v>5.2</v>
      </c>
      <c r="E17" s="573">
        <v>5.19</v>
      </c>
      <c r="F17" s="573">
        <v>5.1999999999999993</v>
      </c>
      <c r="G17" s="573">
        <v>5.1840000000000011</v>
      </c>
      <c r="H17" s="573">
        <v>5.1999999999999993</v>
      </c>
      <c r="I17" s="573">
        <v>5.2210000000000001</v>
      </c>
      <c r="J17" s="573">
        <v>5.2320000000000002</v>
      </c>
      <c r="K17" s="573">
        <v>5.24</v>
      </c>
      <c r="L17" s="573">
        <v>5.2430000000000003</v>
      </c>
      <c r="M17" s="573">
        <v>5.2439999999999998</v>
      </c>
      <c r="N17" s="573">
        <v>5.2339999999999991</v>
      </c>
    </row>
    <row r="18" spans="1:14" ht="12" customHeight="1">
      <c r="A18" s="114" t="s">
        <v>33</v>
      </c>
      <c r="B18" s="940">
        <v>4.9397792540227234</v>
      </c>
      <c r="C18" s="573">
        <v>4.9420000000000002</v>
      </c>
      <c r="D18" s="573">
        <v>4.95</v>
      </c>
      <c r="E18" s="573">
        <v>4.9400000000000004</v>
      </c>
      <c r="F18" s="573">
        <v>4.95</v>
      </c>
      <c r="G18" s="573">
        <v>4.9409999999999998</v>
      </c>
      <c r="H18" s="573">
        <v>4.95</v>
      </c>
      <c r="I18" s="573">
        <v>4.9530000000000003</v>
      </c>
      <c r="J18" s="573">
        <v>4.9400000000000004</v>
      </c>
      <c r="K18" s="573">
        <v>4.9429999999999996</v>
      </c>
      <c r="L18" s="573">
        <v>4.9340000000000011</v>
      </c>
      <c r="M18" s="573">
        <v>4.923</v>
      </c>
      <c r="N18" s="573">
        <v>4.9130000000000011</v>
      </c>
    </row>
    <row r="19" spans="1:14" ht="12" customHeight="1">
      <c r="A19" s="114" t="s">
        <v>34</v>
      </c>
      <c r="B19" s="940">
        <v>4.0126435645132696</v>
      </c>
      <c r="C19" s="573">
        <v>4.03</v>
      </c>
      <c r="D19" s="573">
        <v>4.01</v>
      </c>
      <c r="E19" s="573">
        <v>4</v>
      </c>
      <c r="F19" s="573">
        <v>4.0099999999999989</v>
      </c>
      <c r="G19" s="573">
        <v>4.0109999999999992</v>
      </c>
      <c r="H19" s="573">
        <v>4.0200000000000005</v>
      </c>
      <c r="I19" s="573">
        <v>4.024</v>
      </c>
      <c r="J19" s="573">
        <v>4.0129999999999999</v>
      </c>
      <c r="K19" s="573">
        <v>4.0129999999999999</v>
      </c>
      <c r="L19" s="573">
        <v>4.0119999999999996</v>
      </c>
      <c r="M19" s="573">
        <v>4.0109999999999992</v>
      </c>
      <c r="N19" s="573">
        <v>3.9999999999999996</v>
      </c>
    </row>
    <row r="20" spans="1:14" ht="12" customHeight="1">
      <c r="A20" s="114" t="s">
        <v>35</v>
      </c>
      <c r="B20" s="940">
        <v>4.7917671453199899</v>
      </c>
      <c r="C20" s="573">
        <v>4.8499999999999988</v>
      </c>
      <c r="D20" s="573">
        <v>4.83</v>
      </c>
      <c r="E20" s="573">
        <v>4.8219999999999992</v>
      </c>
      <c r="F20" s="573">
        <v>4.83</v>
      </c>
      <c r="G20" s="573">
        <v>4.8030000000000008</v>
      </c>
      <c r="H20" s="573">
        <v>4.7499999999999991</v>
      </c>
      <c r="I20" s="573">
        <v>4.7699999999999996</v>
      </c>
      <c r="J20" s="573">
        <v>4.7830000000000004</v>
      </c>
      <c r="K20" s="573">
        <v>4.7719999999999994</v>
      </c>
      <c r="L20" s="573">
        <v>4.7800000000000011</v>
      </c>
      <c r="M20" s="573">
        <v>4.774</v>
      </c>
      <c r="N20" s="573">
        <v>4.7499999999999991</v>
      </c>
    </row>
    <row r="21" spans="1:14" ht="12" customHeight="1">
      <c r="A21" s="114" t="s">
        <v>36</v>
      </c>
      <c r="B21" s="940">
        <v>4.2131621461998821</v>
      </c>
      <c r="C21" s="573">
        <v>4.2609999999999992</v>
      </c>
      <c r="D21" s="573">
        <v>4.2439999999999989</v>
      </c>
      <c r="E21" s="573">
        <v>4.2200000000000006</v>
      </c>
      <c r="F21" s="573">
        <v>4.2100000000000009</v>
      </c>
      <c r="G21" s="573">
        <v>4.2012</v>
      </c>
      <c r="H21" s="573">
        <v>4.1999999999999993</v>
      </c>
      <c r="I21" s="573">
        <v>4.2199999999999989</v>
      </c>
      <c r="J21" s="573">
        <v>4.2210000000000001</v>
      </c>
      <c r="K21" s="573">
        <v>4.21</v>
      </c>
      <c r="L21" s="573">
        <v>4.2039999999999997</v>
      </c>
      <c r="M21" s="573">
        <v>4.2030000000000003</v>
      </c>
      <c r="N21" s="573">
        <v>4.1829999999999998</v>
      </c>
    </row>
    <row r="22" spans="1:14" ht="12" customHeight="1">
      <c r="A22" s="114" t="s">
        <v>37</v>
      </c>
      <c r="B22" s="940">
        <v>4.7508458133563334</v>
      </c>
      <c r="C22" s="573">
        <v>4.7229999999999999</v>
      </c>
      <c r="D22" s="573">
        <v>4.7299999999999995</v>
      </c>
      <c r="E22" s="573">
        <v>4.7229999999999999</v>
      </c>
      <c r="F22" s="573">
        <v>4.7320000000000002</v>
      </c>
      <c r="G22" s="573">
        <v>4.7229999999999999</v>
      </c>
      <c r="H22" s="573">
        <v>4.7400000000000011</v>
      </c>
      <c r="I22" s="573">
        <v>4.7530000000000001</v>
      </c>
      <c r="J22" s="573">
        <v>4.7629999999999999</v>
      </c>
      <c r="K22" s="573">
        <v>4.78</v>
      </c>
      <c r="L22" s="573">
        <v>4.79</v>
      </c>
      <c r="M22" s="573">
        <v>4.7819999999999991</v>
      </c>
      <c r="N22" s="573">
        <v>4.7709999999999999</v>
      </c>
    </row>
    <row r="23" spans="1:14" ht="12" customHeight="1">
      <c r="A23" s="114" t="s">
        <v>38</v>
      </c>
      <c r="B23" s="940">
        <v>4.2164129763977423</v>
      </c>
      <c r="C23" s="573">
        <v>4.2539999999999996</v>
      </c>
      <c r="D23" s="573">
        <v>4.2199999999999989</v>
      </c>
      <c r="E23" s="573">
        <v>4.2000000000000011</v>
      </c>
      <c r="F23" s="573">
        <v>4.21</v>
      </c>
      <c r="G23" s="573">
        <v>4.2009999999999996</v>
      </c>
      <c r="H23" s="573">
        <v>4.22</v>
      </c>
      <c r="I23" s="573">
        <v>4.2300000000000004</v>
      </c>
      <c r="J23" s="573">
        <v>4.2329999999999997</v>
      </c>
      <c r="K23" s="573">
        <v>4.22</v>
      </c>
      <c r="L23" s="573">
        <v>4.21</v>
      </c>
      <c r="M23" s="573">
        <v>4.1999999999999993</v>
      </c>
      <c r="N23" s="573">
        <v>4.2030000000000003</v>
      </c>
    </row>
    <row r="24" spans="1:14" ht="12" customHeight="1">
      <c r="A24" s="114" t="s">
        <v>39</v>
      </c>
      <c r="B24" s="940">
        <v>4.5580092912747006</v>
      </c>
      <c r="C24" s="573">
        <v>4.556</v>
      </c>
      <c r="D24" s="573">
        <v>4.5400000000000009</v>
      </c>
      <c r="E24" s="573">
        <v>4.55</v>
      </c>
      <c r="F24" s="573">
        <v>4.5599999999999996</v>
      </c>
      <c r="G24" s="573">
        <v>4.5430000000000001</v>
      </c>
      <c r="H24" s="573">
        <v>4.5400000000000009</v>
      </c>
      <c r="I24" s="573">
        <v>4.5519999999999996</v>
      </c>
      <c r="J24" s="573">
        <v>4.5620000000000003</v>
      </c>
      <c r="K24" s="573">
        <v>4.58</v>
      </c>
      <c r="L24" s="573">
        <v>4.5699999999999994</v>
      </c>
      <c r="M24" s="573">
        <v>4.5739999999999998</v>
      </c>
      <c r="N24" s="573">
        <v>4.5599999999999996</v>
      </c>
    </row>
    <row r="25" spans="1:14" ht="12" customHeight="1">
      <c r="A25" s="114" t="s">
        <v>40</v>
      </c>
      <c r="B25" s="940">
        <v>4.1582713775861384</v>
      </c>
      <c r="C25" s="573">
        <v>4.2110000000000003</v>
      </c>
      <c r="D25" s="573">
        <v>4.1909999999999998</v>
      </c>
      <c r="E25" s="577">
        <v>4.18</v>
      </c>
      <c r="F25" s="573">
        <v>4.1730000000000009</v>
      </c>
      <c r="G25" s="573">
        <v>4.1619999999999999</v>
      </c>
      <c r="H25" s="573">
        <v>4.1620000000000008</v>
      </c>
      <c r="I25" s="573">
        <v>4.1740000000000004</v>
      </c>
      <c r="J25" s="573">
        <v>4.1499999999999995</v>
      </c>
      <c r="K25" s="573">
        <v>4.1429999999999998</v>
      </c>
      <c r="L25" s="573">
        <v>4.1300000000000008</v>
      </c>
      <c r="M25" s="573">
        <v>4.1230000000000002</v>
      </c>
      <c r="N25" s="573">
        <v>4.1020000000000003</v>
      </c>
    </row>
    <row r="26" spans="1:14" ht="12" customHeight="1">
      <c r="A26" s="114" t="s">
        <v>41</v>
      </c>
      <c r="B26" s="940">
        <v>3.6209101915669062</v>
      </c>
      <c r="C26" s="573">
        <v>3.6827547540661385</v>
      </c>
      <c r="D26" s="573">
        <v>3.6632093637312533</v>
      </c>
      <c r="E26" s="573">
        <v>3.6343345382845875</v>
      </c>
      <c r="F26" s="573">
        <v>3.6082171997258428</v>
      </c>
      <c r="G26" s="573">
        <v>3.5897776898655476</v>
      </c>
      <c r="H26" s="573">
        <v>3.5945160830922003</v>
      </c>
      <c r="I26" s="573">
        <v>3.6146717832210111</v>
      </c>
      <c r="J26" s="573">
        <v>3.6035015844031038</v>
      </c>
      <c r="K26" s="573">
        <v>3.6149091411654726</v>
      </c>
      <c r="L26" s="573">
        <v>3.6145242310556562</v>
      </c>
      <c r="M26" s="573">
        <v>3.6062947669658976</v>
      </c>
      <c r="N26" s="573">
        <v>3.6090945797129326</v>
      </c>
    </row>
    <row r="27" spans="1:14" ht="12" customHeight="1">
      <c r="A27" s="114" t="s">
        <v>100</v>
      </c>
      <c r="B27" s="940">
        <v>3.5299327402708656</v>
      </c>
      <c r="C27" s="573">
        <v>3.532</v>
      </c>
      <c r="D27" s="573">
        <v>3.5500000000000003</v>
      </c>
      <c r="E27" s="573">
        <v>3.5200000000000005</v>
      </c>
      <c r="F27" s="573">
        <v>3.5100000000000002</v>
      </c>
      <c r="G27" s="573">
        <v>3.5009999999999999</v>
      </c>
      <c r="H27" s="573">
        <v>3.5200000000000005</v>
      </c>
      <c r="I27" s="573">
        <v>3.5399999999999991</v>
      </c>
      <c r="J27" s="573">
        <v>3.53</v>
      </c>
      <c r="K27" s="573">
        <v>3.544</v>
      </c>
      <c r="L27" s="573">
        <v>3.5419999999999998</v>
      </c>
      <c r="M27" s="573">
        <v>3.5339999999999989</v>
      </c>
      <c r="N27" s="573">
        <v>3.54</v>
      </c>
    </row>
    <row r="28" spans="1:14" ht="12" customHeight="1">
      <c r="A28" s="114" t="s">
        <v>101</v>
      </c>
      <c r="B28" s="940">
        <v>3.6634539880894756</v>
      </c>
      <c r="C28" s="573">
        <v>3.7519999999999998</v>
      </c>
      <c r="D28" s="573">
        <v>3.7100000000000004</v>
      </c>
      <c r="E28" s="573">
        <v>3.6799999999999997</v>
      </c>
      <c r="F28" s="573">
        <v>3.6499999999999995</v>
      </c>
      <c r="G28" s="573">
        <v>3.633999999999999</v>
      </c>
      <c r="H28" s="573">
        <v>3.63</v>
      </c>
      <c r="I28" s="573">
        <v>3.6500000000000004</v>
      </c>
      <c r="J28" s="573">
        <v>3.6420000000000003</v>
      </c>
      <c r="K28" s="573">
        <v>3.6519999999999997</v>
      </c>
      <c r="L28" s="573">
        <v>3.6509999999999998</v>
      </c>
      <c r="M28" s="573">
        <v>3.6420000000000003</v>
      </c>
      <c r="N28" s="573">
        <v>3.6419999999999995</v>
      </c>
    </row>
    <row r="29" spans="1:14" ht="12" customHeight="1">
      <c r="A29" s="114" t="s">
        <v>44</v>
      </c>
      <c r="B29" s="940">
        <v>4.9638934999256286</v>
      </c>
      <c r="C29" s="573">
        <v>4.9209999999999994</v>
      </c>
      <c r="D29" s="573">
        <v>4.9400000000000004</v>
      </c>
      <c r="E29" s="573">
        <v>4.9499999999999993</v>
      </c>
      <c r="F29" s="573">
        <v>4.944</v>
      </c>
      <c r="G29" s="573">
        <v>4.9499999999999993</v>
      </c>
      <c r="H29" s="573">
        <v>4.9699999999999989</v>
      </c>
      <c r="I29" s="573">
        <v>4.984</v>
      </c>
      <c r="J29" s="573">
        <v>4.9830000000000005</v>
      </c>
      <c r="K29" s="573">
        <v>4.9929999999999994</v>
      </c>
      <c r="L29" s="573">
        <v>4.9840000000000009</v>
      </c>
      <c r="M29" s="573">
        <v>4.9810000000000008</v>
      </c>
      <c r="N29" s="573">
        <v>4.9639999999999995</v>
      </c>
    </row>
    <row r="30" spans="1:14" ht="12" customHeight="1">
      <c r="A30" s="114" t="s">
        <v>45</v>
      </c>
      <c r="B30" s="942">
        <v>0</v>
      </c>
      <c r="C30" s="572">
        <v>0</v>
      </c>
      <c r="D30" s="572">
        <v>0</v>
      </c>
      <c r="E30" s="572">
        <v>0</v>
      </c>
      <c r="F30" s="572">
        <v>0</v>
      </c>
      <c r="G30" s="572">
        <v>0</v>
      </c>
      <c r="H30" s="572">
        <v>0</v>
      </c>
      <c r="I30" s="572">
        <v>0</v>
      </c>
      <c r="J30" s="572">
        <v>0</v>
      </c>
      <c r="K30" s="572">
        <v>0</v>
      </c>
      <c r="L30" s="572">
        <v>0</v>
      </c>
      <c r="M30" s="572">
        <v>0</v>
      </c>
      <c r="N30" s="572">
        <v>0</v>
      </c>
    </row>
    <row r="31" spans="1:14" ht="12" customHeight="1">
      <c r="A31" s="114" t="s">
        <v>46</v>
      </c>
      <c r="B31" s="942">
        <v>0</v>
      </c>
      <c r="C31" s="572">
        <v>0</v>
      </c>
      <c r="D31" s="572">
        <v>0</v>
      </c>
      <c r="E31" s="572">
        <v>0</v>
      </c>
      <c r="F31" s="572">
        <v>0</v>
      </c>
      <c r="G31" s="572">
        <v>0</v>
      </c>
      <c r="H31" s="572">
        <v>0</v>
      </c>
      <c r="I31" s="572">
        <v>0</v>
      </c>
      <c r="J31" s="572">
        <v>0</v>
      </c>
      <c r="K31" s="572">
        <v>0</v>
      </c>
      <c r="L31" s="572">
        <v>0</v>
      </c>
      <c r="M31" s="572">
        <v>0</v>
      </c>
      <c r="N31" s="572">
        <v>0</v>
      </c>
    </row>
    <row r="32" spans="1:14" ht="12" customHeight="1">
      <c r="A32" s="114" t="s">
        <v>47</v>
      </c>
      <c r="B32" s="942">
        <v>4.9112674441589244</v>
      </c>
      <c r="C32" s="572">
        <v>4.9539999999999988</v>
      </c>
      <c r="D32" s="572">
        <v>4.93</v>
      </c>
      <c r="E32" s="572">
        <v>4.9200000000000008</v>
      </c>
      <c r="F32" s="572">
        <v>4.9200000000000008</v>
      </c>
      <c r="G32" s="572">
        <v>4.9139999999999997</v>
      </c>
      <c r="H32" s="572">
        <v>4.9000000000000004</v>
      </c>
      <c r="I32" s="572">
        <v>4.9200000000000017</v>
      </c>
      <c r="J32" s="572">
        <v>4.9130000000000003</v>
      </c>
      <c r="K32" s="572">
        <v>4.9039999999999999</v>
      </c>
      <c r="L32" s="572">
        <v>4.9009999999999998</v>
      </c>
      <c r="M32" s="572">
        <v>4.8840000000000012</v>
      </c>
      <c r="N32" s="572">
        <v>4.8830000000000009</v>
      </c>
    </row>
    <row r="33" spans="1:14" ht="12" customHeight="1">
      <c r="A33" s="114" t="s">
        <v>48</v>
      </c>
      <c r="B33" s="942">
        <v>0</v>
      </c>
      <c r="C33" s="572">
        <v>0</v>
      </c>
      <c r="D33" s="572">
        <v>0</v>
      </c>
      <c r="E33" s="572">
        <v>0</v>
      </c>
      <c r="F33" s="572">
        <v>0</v>
      </c>
      <c r="G33" s="572">
        <v>0</v>
      </c>
      <c r="H33" s="572">
        <v>0</v>
      </c>
      <c r="I33" s="572">
        <v>0</v>
      </c>
      <c r="J33" s="572">
        <v>0</v>
      </c>
      <c r="K33" s="572">
        <v>0</v>
      </c>
      <c r="L33" s="572">
        <v>0</v>
      </c>
      <c r="M33" s="572">
        <v>0</v>
      </c>
      <c r="N33" s="572">
        <v>0</v>
      </c>
    </row>
    <row r="34" spans="1:14" ht="12" customHeight="1" thickBot="1">
      <c r="A34" s="169" t="s">
        <v>49</v>
      </c>
      <c r="B34" s="941">
        <v>0</v>
      </c>
      <c r="C34" s="574">
        <v>0</v>
      </c>
      <c r="D34" s="574">
        <v>0</v>
      </c>
      <c r="E34" s="574">
        <v>0</v>
      </c>
      <c r="F34" s="574">
        <v>0</v>
      </c>
      <c r="G34" s="574">
        <v>0</v>
      </c>
      <c r="H34" s="574">
        <v>0</v>
      </c>
      <c r="I34" s="574">
        <v>0</v>
      </c>
      <c r="J34" s="574">
        <v>0</v>
      </c>
      <c r="K34" s="574">
        <v>0</v>
      </c>
      <c r="L34" s="574">
        <v>0</v>
      </c>
      <c r="M34" s="574">
        <v>0</v>
      </c>
      <c r="N34" s="574">
        <v>0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107">
    <tabColor theme="9" tint="0.59999389629810485"/>
  </sheetPr>
  <dimension ref="A1:N3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513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4.8818982599116332</v>
      </c>
      <c r="C5" s="936">
        <v>4.8785259010738899</v>
      </c>
      <c r="D5" s="936">
        <v>4.9288758482049078</v>
      </c>
      <c r="E5" s="936">
        <v>4.9329261986626802</v>
      </c>
      <c r="F5" s="936">
        <v>4.9882817661874723</v>
      </c>
      <c r="G5" s="936">
        <v>4.9278986334454276</v>
      </c>
      <c r="H5" s="936">
        <v>4.9228208987705155</v>
      </c>
      <c r="I5" s="936">
        <v>4.900256711608054</v>
      </c>
      <c r="J5" s="936">
        <v>4.8652447845040347</v>
      </c>
      <c r="K5" s="936">
        <v>4.8290924005264415</v>
      </c>
      <c r="L5" s="936">
        <v>4.8075086122921329</v>
      </c>
      <c r="M5" s="936">
        <v>4.7798817214711811</v>
      </c>
      <c r="N5" s="936">
        <v>4.6997567519078878</v>
      </c>
    </row>
    <row r="6" spans="1:14" ht="12" customHeight="1">
      <c r="A6" s="114" t="s">
        <v>21</v>
      </c>
      <c r="B6" s="940">
        <v>0</v>
      </c>
      <c r="C6" s="573">
        <v>0</v>
      </c>
      <c r="D6" s="573">
        <v>0</v>
      </c>
      <c r="E6" s="573">
        <v>0</v>
      </c>
      <c r="F6" s="573">
        <v>0</v>
      </c>
      <c r="G6" s="573">
        <v>0</v>
      </c>
      <c r="H6" s="573">
        <v>0</v>
      </c>
      <c r="I6" s="573">
        <v>0</v>
      </c>
      <c r="J6" s="573">
        <v>0</v>
      </c>
      <c r="K6" s="573">
        <v>0</v>
      </c>
      <c r="L6" s="573">
        <v>0</v>
      </c>
      <c r="M6" s="573">
        <v>0</v>
      </c>
      <c r="N6" s="573">
        <v>0</v>
      </c>
    </row>
    <row r="7" spans="1:14" ht="12" customHeight="1">
      <c r="A7" s="114" t="s">
        <v>22</v>
      </c>
      <c r="B7" s="940">
        <v>0</v>
      </c>
      <c r="C7" s="573">
        <v>0</v>
      </c>
      <c r="D7" s="573">
        <v>0</v>
      </c>
      <c r="E7" s="573">
        <v>0</v>
      </c>
      <c r="F7" s="573">
        <v>0</v>
      </c>
      <c r="G7" s="573">
        <v>0</v>
      </c>
      <c r="H7" s="573">
        <v>0</v>
      </c>
      <c r="I7" s="573">
        <v>0</v>
      </c>
      <c r="J7" s="573">
        <v>0</v>
      </c>
      <c r="K7" s="573">
        <v>0</v>
      </c>
      <c r="L7" s="573">
        <v>0</v>
      </c>
      <c r="M7" s="573">
        <v>0</v>
      </c>
      <c r="N7" s="573">
        <v>0</v>
      </c>
    </row>
    <row r="8" spans="1:14" ht="12" customHeight="1">
      <c r="A8" s="114" t="s">
        <v>23</v>
      </c>
      <c r="B8" s="940">
        <v>0</v>
      </c>
      <c r="C8" s="573">
        <v>0</v>
      </c>
      <c r="D8" s="573">
        <v>0</v>
      </c>
      <c r="E8" s="573">
        <v>0</v>
      </c>
      <c r="F8" s="573">
        <v>0</v>
      </c>
      <c r="G8" s="573">
        <v>0</v>
      </c>
      <c r="H8" s="573">
        <v>0</v>
      </c>
      <c r="I8" s="573">
        <v>0</v>
      </c>
      <c r="J8" s="573">
        <v>0</v>
      </c>
      <c r="K8" s="573">
        <v>0</v>
      </c>
      <c r="L8" s="573">
        <v>0</v>
      </c>
      <c r="M8" s="573">
        <v>0</v>
      </c>
      <c r="N8" s="573">
        <v>0</v>
      </c>
    </row>
    <row r="9" spans="1:14" ht="12" customHeight="1">
      <c r="A9" s="114" t="s">
        <v>24</v>
      </c>
      <c r="B9" s="940">
        <v>4.5297166523438221</v>
      </c>
      <c r="C9" s="573">
        <v>4.5730000000000004</v>
      </c>
      <c r="D9" s="573">
        <v>0</v>
      </c>
      <c r="E9" s="573">
        <v>0</v>
      </c>
      <c r="F9" s="573">
        <v>4.5439999999999996</v>
      </c>
      <c r="G9" s="573">
        <v>4.532</v>
      </c>
      <c r="H9" s="573">
        <v>4.5419999999999998</v>
      </c>
      <c r="I9" s="573">
        <v>4.5310000000000006</v>
      </c>
      <c r="J9" s="573">
        <v>4.5319999999999991</v>
      </c>
      <c r="K9" s="573">
        <v>4.5299999999999994</v>
      </c>
      <c r="L9" s="573">
        <v>4.5200000000000005</v>
      </c>
      <c r="M9" s="573">
        <v>4.5</v>
      </c>
      <c r="N9" s="573">
        <v>4.4860000000000007</v>
      </c>
    </row>
    <row r="10" spans="1:14" ht="12" customHeight="1">
      <c r="A10" s="114" t="s">
        <v>25</v>
      </c>
      <c r="B10" s="940">
        <v>0</v>
      </c>
      <c r="C10" s="573">
        <v>0</v>
      </c>
      <c r="D10" s="573">
        <v>0</v>
      </c>
      <c r="E10" s="573">
        <v>0</v>
      </c>
      <c r="F10" s="573">
        <v>0</v>
      </c>
      <c r="G10" s="573">
        <v>0</v>
      </c>
      <c r="H10" s="573">
        <v>0</v>
      </c>
      <c r="I10" s="573">
        <v>0</v>
      </c>
      <c r="J10" s="573">
        <v>0</v>
      </c>
      <c r="K10" s="573">
        <v>0</v>
      </c>
      <c r="L10" s="573">
        <v>0</v>
      </c>
      <c r="M10" s="573">
        <v>0</v>
      </c>
      <c r="N10" s="573">
        <v>0</v>
      </c>
    </row>
    <row r="11" spans="1:14" ht="12" customHeight="1">
      <c r="A11" s="114" t="s">
        <v>97</v>
      </c>
      <c r="B11" s="940">
        <v>0</v>
      </c>
      <c r="C11" s="573">
        <v>0</v>
      </c>
      <c r="D11" s="573">
        <v>0</v>
      </c>
      <c r="E11" s="573">
        <v>0</v>
      </c>
      <c r="F11" s="573">
        <v>0</v>
      </c>
      <c r="G11" s="573">
        <v>0</v>
      </c>
      <c r="H11" s="573">
        <v>0</v>
      </c>
      <c r="I11" s="573">
        <v>0</v>
      </c>
      <c r="J11" s="573">
        <v>0</v>
      </c>
      <c r="K11" s="573">
        <v>0</v>
      </c>
      <c r="L11" s="573">
        <v>0</v>
      </c>
      <c r="M11" s="573">
        <v>0</v>
      </c>
      <c r="N11" s="573">
        <v>0</v>
      </c>
    </row>
    <row r="12" spans="1:14" ht="12" customHeight="1">
      <c r="A12" s="114" t="s">
        <v>98</v>
      </c>
      <c r="B12" s="940">
        <v>0</v>
      </c>
      <c r="C12" s="573">
        <v>0</v>
      </c>
      <c r="D12" s="573">
        <v>0</v>
      </c>
      <c r="E12" s="573">
        <v>0</v>
      </c>
      <c r="F12" s="573">
        <v>0</v>
      </c>
      <c r="G12" s="573">
        <v>0</v>
      </c>
      <c r="H12" s="573">
        <v>0</v>
      </c>
      <c r="I12" s="573">
        <v>0</v>
      </c>
      <c r="J12" s="573">
        <v>0</v>
      </c>
      <c r="K12" s="573">
        <v>0</v>
      </c>
      <c r="L12" s="573">
        <v>0</v>
      </c>
      <c r="M12" s="573">
        <v>0</v>
      </c>
      <c r="N12" s="573">
        <v>0</v>
      </c>
    </row>
    <row r="13" spans="1:14" ht="12" customHeight="1">
      <c r="A13" s="114" t="s">
        <v>127</v>
      </c>
      <c r="B13" s="940">
        <v>0</v>
      </c>
      <c r="C13" s="573">
        <v>0</v>
      </c>
      <c r="D13" s="573">
        <v>0</v>
      </c>
      <c r="E13" s="573">
        <v>0</v>
      </c>
      <c r="F13" s="573">
        <v>0</v>
      </c>
      <c r="G13" s="573">
        <v>0</v>
      </c>
      <c r="H13" s="573">
        <v>0</v>
      </c>
      <c r="I13" s="573">
        <v>0</v>
      </c>
      <c r="J13" s="573">
        <v>0</v>
      </c>
      <c r="K13" s="573">
        <v>0</v>
      </c>
      <c r="L13" s="573">
        <v>0</v>
      </c>
      <c r="M13" s="573">
        <v>0</v>
      </c>
      <c r="N13" s="573">
        <v>0</v>
      </c>
    </row>
    <row r="14" spans="1:14" ht="12" customHeight="1">
      <c r="A14" s="114" t="s">
        <v>29</v>
      </c>
      <c r="B14" s="940">
        <v>0</v>
      </c>
      <c r="C14" s="573">
        <v>0</v>
      </c>
      <c r="D14" s="573">
        <v>0</v>
      </c>
      <c r="E14" s="573">
        <v>0</v>
      </c>
      <c r="F14" s="573">
        <v>0</v>
      </c>
      <c r="G14" s="573">
        <v>0</v>
      </c>
      <c r="H14" s="573">
        <v>0</v>
      </c>
      <c r="I14" s="573">
        <v>0</v>
      </c>
      <c r="J14" s="573">
        <v>0</v>
      </c>
      <c r="K14" s="573">
        <v>0</v>
      </c>
      <c r="L14" s="573">
        <v>0</v>
      </c>
      <c r="M14" s="573">
        <v>0</v>
      </c>
      <c r="N14" s="573">
        <v>0</v>
      </c>
    </row>
    <row r="15" spans="1:14" ht="12" customHeight="1">
      <c r="A15" s="114" t="s">
        <v>30</v>
      </c>
      <c r="B15" s="940">
        <v>4.0627321386679007</v>
      </c>
      <c r="C15" s="573">
        <v>4.1010000000000009</v>
      </c>
      <c r="D15" s="573">
        <v>4.0820000000000007</v>
      </c>
      <c r="E15" s="573">
        <v>4.08</v>
      </c>
      <c r="F15" s="573">
        <v>4.072000000000001</v>
      </c>
      <c r="G15" s="573">
        <v>4.0599999999999996</v>
      </c>
      <c r="H15" s="573">
        <v>4.08</v>
      </c>
      <c r="I15" s="573">
        <v>4.0720000000000001</v>
      </c>
      <c r="J15" s="573">
        <v>4.0600000000000005</v>
      </c>
      <c r="K15" s="573">
        <v>4.05</v>
      </c>
      <c r="L15" s="573">
        <v>4.0520000000000005</v>
      </c>
      <c r="M15" s="573">
        <v>4.0320000000000009</v>
      </c>
      <c r="N15" s="573">
        <v>4.0200000000000005</v>
      </c>
    </row>
    <row r="16" spans="1:14" ht="12" customHeight="1">
      <c r="A16" s="114" t="s">
        <v>31</v>
      </c>
      <c r="B16" s="940">
        <v>4.2028336967755431</v>
      </c>
      <c r="C16" s="573">
        <v>4.2409999999999997</v>
      </c>
      <c r="D16" s="573">
        <v>4.2300000000000004</v>
      </c>
      <c r="E16" s="573">
        <v>4.25</v>
      </c>
      <c r="F16" s="573">
        <v>4.2419999999999991</v>
      </c>
      <c r="G16" s="573">
        <v>4.2200000000000006</v>
      </c>
      <c r="H16" s="573">
        <v>4.22</v>
      </c>
      <c r="I16" s="573">
        <v>4.2</v>
      </c>
      <c r="J16" s="573">
        <v>4.194</v>
      </c>
      <c r="K16" s="573">
        <v>4.176000000000001</v>
      </c>
      <c r="L16" s="573">
        <v>4.17</v>
      </c>
      <c r="M16" s="573">
        <v>4.1540000000000008</v>
      </c>
      <c r="N16" s="573">
        <v>4.1429999999999998</v>
      </c>
    </row>
    <row r="17" spans="1:14" ht="12" customHeight="1">
      <c r="A17" s="114" t="s">
        <v>32</v>
      </c>
      <c r="B17" s="940">
        <v>0</v>
      </c>
      <c r="C17" s="573">
        <v>0</v>
      </c>
      <c r="D17" s="573">
        <v>0</v>
      </c>
      <c r="E17" s="573">
        <v>0</v>
      </c>
      <c r="F17" s="573">
        <v>0</v>
      </c>
      <c r="G17" s="573">
        <v>0</v>
      </c>
      <c r="H17" s="573">
        <v>0</v>
      </c>
      <c r="I17" s="573">
        <v>0</v>
      </c>
      <c r="J17" s="573">
        <v>0</v>
      </c>
      <c r="K17" s="573">
        <v>0</v>
      </c>
      <c r="L17" s="573">
        <v>0</v>
      </c>
      <c r="M17" s="573">
        <v>0</v>
      </c>
      <c r="N17" s="573">
        <v>0</v>
      </c>
    </row>
    <row r="18" spans="1:14" ht="12" customHeight="1">
      <c r="A18" s="114" t="s">
        <v>33</v>
      </c>
      <c r="B18" s="940">
        <v>4.539772012719574</v>
      </c>
      <c r="C18" s="573">
        <v>4.6420000000000003</v>
      </c>
      <c r="D18" s="573">
        <v>4.6300000000000008</v>
      </c>
      <c r="E18" s="573">
        <v>4.6000000000000005</v>
      </c>
      <c r="F18" s="573">
        <v>4.6010000000000009</v>
      </c>
      <c r="G18" s="573">
        <v>4.5200000000000005</v>
      </c>
      <c r="H18" s="573">
        <v>4.54</v>
      </c>
      <c r="I18" s="573">
        <v>4.5229999999999997</v>
      </c>
      <c r="J18" s="573">
        <v>4.520999999999999</v>
      </c>
      <c r="K18" s="573">
        <v>4.5039999999999996</v>
      </c>
      <c r="L18" s="573">
        <v>4.5019999999999998</v>
      </c>
      <c r="M18" s="573">
        <v>4.4820000000000002</v>
      </c>
      <c r="N18" s="573">
        <v>4.4820000000000002</v>
      </c>
    </row>
    <row r="19" spans="1:14" ht="12" customHeight="1">
      <c r="A19" s="114" t="s">
        <v>34</v>
      </c>
      <c r="B19" s="940">
        <v>4.4431193011290206</v>
      </c>
      <c r="C19" s="573">
        <v>4.5010000000000003</v>
      </c>
      <c r="D19" s="573">
        <v>4.5</v>
      </c>
      <c r="E19" s="573">
        <v>4.4999999999999991</v>
      </c>
      <c r="F19" s="573">
        <v>4.484</v>
      </c>
      <c r="G19" s="573">
        <v>4.46</v>
      </c>
      <c r="H19" s="573">
        <v>4.4499999999999993</v>
      </c>
      <c r="I19" s="573">
        <v>4.4340000000000002</v>
      </c>
      <c r="J19" s="573">
        <v>4.42</v>
      </c>
      <c r="K19" s="573">
        <v>4.4060000000000006</v>
      </c>
      <c r="L19" s="573">
        <v>4.4010000000000007</v>
      </c>
      <c r="M19" s="573">
        <v>4.4000000000000004</v>
      </c>
      <c r="N19" s="573">
        <v>4.3940000000000001</v>
      </c>
    </row>
    <row r="20" spans="1:14" ht="12" customHeight="1">
      <c r="A20" s="114" t="s">
        <v>35</v>
      </c>
      <c r="B20" s="940">
        <v>4.7568410779154862</v>
      </c>
      <c r="C20" s="573">
        <v>4.8</v>
      </c>
      <c r="D20" s="573">
        <v>4.8099999999999987</v>
      </c>
      <c r="E20" s="573">
        <v>4.7999999999999989</v>
      </c>
      <c r="F20" s="573">
        <v>4.8</v>
      </c>
      <c r="G20" s="573">
        <v>4.78</v>
      </c>
      <c r="H20" s="573">
        <v>4.7599999999999989</v>
      </c>
      <c r="I20" s="573">
        <v>4.75</v>
      </c>
      <c r="J20" s="573">
        <v>4.74</v>
      </c>
      <c r="K20" s="573">
        <v>4.7240000000000011</v>
      </c>
      <c r="L20" s="573">
        <v>4.7110000000000012</v>
      </c>
      <c r="M20" s="573">
        <v>4.702</v>
      </c>
      <c r="N20" s="573">
        <v>4.71</v>
      </c>
    </row>
    <row r="21" spans="1:14" ht="12" customHeight="1">
      <c r="A21" s="114" t="s">
        <v>36</v>
      </c>
      <c r="B21" s="940">
        <v>4.3757069326272866</v>
      </c>
      <c r="C21" s="573">
        <v>4.34</v>
      </c>
      <c r="D21" s="573">
        <v>4.32</v>
      </c>
      <c r="E21" s="573">
        <v>4.3</v>
      </c>
      <c r="F21" s="573">
        <v>4.2860000000000005</v>
      </c>
      <c r="G21" s="573">
        <v>4.2800000000000011</v>
      </c>
      <c r="H21" s="573">
        <v>4.4640000000000013</v>
      </c>
      <c r="I21" s="573">
        <v>4.4400000000000004</v>
      </c>
      <c r="J21" s="573">
        <v>4.4429999999999996</v>
      </c>
      <c r="K21" s="573">
        <v>4.4210000000000003</v>
      </c>
      <c r="L21" s="573">
        <v>4.3999999999999995</v>
      </c>
      <c r="M21" s="573">
        <v>4.4030000000000005</v>
      </c>
      <c r="N21" s="573">
        <v>4.3869999999999996</v>
      </c>
    </row>
    <row r="22" spans="1:14" ht="12" customHeight="1">
      <c r="A22" s="114" t="s">
        <v>37</v>
      </c>
      <c r="B22" s="940">
        <v>4.7743851286237122</v>
      </c>
      <c r="C22" s="573">
        <v>4.830000000000001</v>
      </c>
      <c r="D22" s="573">
        <v>4.8099999999999996</v>
      </c>
      <c r="E22" s="573">
        <v>4.82</v>
      </c>
      <c r="F22" s="573">
        <v>4.8159999999999998</v>
      </c>
      <c r="G22" s="573">
        <v>4.8</v>
      </c>
      <c r="H22" s="573">
        <v>4.7859999999999996</v>
      </c>
      <c r="I22" s="573">
        <v>4.7720000000000002</v>
      </c>
      <c r="J22" s="573">
        <v>4.7520000000000007</v>
      </c>
      <c r="K22" s="573">
        <v>4.742</v>
      </c>
      <c r="L22" s="573">
        <v>4.734</v>
      </c>
      <c r="M22" s="573">
        <v>4.7140000000000004</v>
      </c>
      <c r="N22" s="573">
        <v>4.7110000000000003</v>
      </c>
    </row>
    <row r="23" spans="1:14" ht="12" customHeight="1">
      <c r="A23" s="114" t="s">
        <v>38</v>
      </c>
      <c r="B23" s="940">
        <v>4.4963535514732342</v>
      </c>
      <c r="C23" s="573">
        <v>4.5599999999999996</v>
      </c>
      <c r="D23" s="573">
        <v>4.5499999999999989</v>
      </c>
      <c r="E23" s="573">
        <v>4.5199999999999996</v>
      </c>
      <c r="F23" s="573">
        <v>4.5139999999999993</v>
      </c>
      <c r="G23" s="573">
        <v>4.5010000000000003</v>
      </c>
      <c r="H23" s="573">
        <v>4.5099999999999989</v>
      </c>
      <c r="I23" s="573">
        <v>4.5</v>
      </c>
      <c r="J23" s="573">
        <v>4.503000000000001</v>
      </c>
      <c r="K23" s="573">
        <v>4.4829999999999997</v>
      </c>
      <c r="L23" s="573">
        <v>4.4729999999999999</v>
      </c>
      <c r="M23" s="573">
        <v>4.4539999999999997</v>
      </c>
      <c r="N23" s="573">
        <v>4.4420000000000002</v>
      </c>
    </row>
    <row r="24" spans="1:14" ht="12" customHeight="1">
      <c r="A24" s="114" t="s">
        <v>39</v>
      </c>
      <c r="B24" s="940">
        <v>4.9291611323009041</v>
      </c>
      <c r="C24" s="573">
        <v>4.9439999999999991</v>
      </c>
      <c r="D24" s="573">
        <v>4.93</v>
      </c>
      <c r="E24" s="573">
        <v>4.92</v>
      </c>
      <c r="F24" s="573">
        <v>4.9729999999999999</v>
      </c>
      <c r="G24" s="573">
        <v>4.9500000000000011</v>
      </c>
      <c r="H24" s="573">
        <v>4.9439999999999991</v>
      </c>
      <c r="I24" s="573">
        <v>4.93</v>
      </c>
      <c r="J24" s="573">
        <v>4.9240000000000013</v>
      </c>
      <c r="K24" s="573">
        <v>4.92</v>
      </c>
      <c r="L24" s="573">
        <v>4.9210000000000012</v>
      </c>
      <c r="M24" s="573">
        <v>4.9000000000000012</v>
      </c>
      <c r="N24" s="573">
        <v>4.9000000000000004</v>
      </c>
    </row>
    <row r="25" spans="1:14" ht="12" customHeight="1">
      <c r="A25" s="114" t="s">
        <v>40</v>
      </c>
      <c r="B25" s="940">
        <v>4.2335832983228014</v>
      </c>
      <c r="C25" s="573">
        <v>4.351</v>
      </c>
      <c r="D25" s="573">
        <v>4.32</v>
      </c>
      <c r="E25" s="573">
        <v>4.3</v>
      </c>
      <c r="F25" s="573">
        <v>4.2839999999999998</v>
      </c>
      <c r="G25" s="573">
        <v>4.25</v>
      </c>
      <c r="H25" s="573">
        <v>4.2300000000000004</v>
      </c>
      <c r="I25" s="573">
        <v>4.21</v>
      </c>
      <c r="J25" s="573">
        <v>4.2</v>
      </c>
      <c r="K25" s="573">
        <v>4.1840000000000002</v>
      </c>
      <c r="L25" s="573">
        <v>4.1719999999999988</v>
      </c>
      <c r="M25" s="573">
        <v>4.1520000000000001</v>
      </c>
      <c r="N25" s="573">
        <v>4.1340000000000003</v>
      </c>
    </row>
    <row r="26" spans="1:14" ht="12" customHeight="1">
      <c r="A26" s="114" t="s">
        <v>41</v>
      </c>
      <c r="B26" s="940">
        <v>3.783074816958012</v>
      </c>
      <c r="C26" s="573">
        <v>3.8350090983631708</v>
      </c>
      <c r="D26" s="573">
        <v>3.813322685942353</v>
      </c>
      <c r="E26" s="573">
        <v>3.8071463471943203</v>
      </c>
      <c r="F26" s="573">
        <v>3.8045088927111683</v>
      </c>
      <c r="G26" s="573">
        <v>3.7868566568127182</v>
      </c>
      <c r="H26" s="573">
        <v>3.7960178374586633</v>
      </c>
      <c r="I26" s="573">
        <v>3.7754179779221193</v>
      </c>
      <c r="J26" s="573">
        <v>3.7639861682174898</v>
      </c>
      <c r="K26" s="573">
        <v>3.7656929393361041</v>
      </c>
      <c r="L26" s="573">
        <v>3.7565591317119402</v>
      </c>
      <c r="M26" s="573">
        <v>3.7439153498956701</v>
      </c>
      <c r="N26" s="573">
        <v>3.7358498960961852</v>
      </c>
    </row>
    <row r="27" spans="1:14" ht="12" customHeight="1">
      <c r="A27" s="114" t="s">
        <v>100</v>
      </c>
      <c r="B27" s="940">
        <v>3.7771777618570987</v>
      </c>
      <c r="C27" s="573">
        <v>3.8319999999999994</v>
      </c>
      <c r="D27" s="573">
        <v>3.81</v>
      </c>
      <c r="E27" s="573">
        <v>3.7999999999999994</v>
      </c>
      <c r="F27" s="573">
        <v>3.7999999999999994</v>
      </c>
      <c r="G27" s="573">
        <v>3.7800000000000002</v>
      </c>
      <c r="H27" s="573">
        <v>3.794</v>
      </c>
      <c r="I27" s="573">
        <v>3.7720000000000007</v>
      </c>
      <c r="J27" s="573">
        <v>3.7600000000000002</v>
      </c>
      <c r="K27" s="573">
        <v>3.762</v>
      </c>
      <c r="L27" s="573">
        <v>3.7500000000000004</v>
      </c>
      <c r="M27" s="573">
        <v>3.742</v>
      </c>
      <c r="N27" s="573">
        <v>3.7339999999999995</v>
      </c>
    </row>
    <row r="28" spans="1:14" ht="12" customHeight="1">
      <c r="A28" s="114" t="s">
        <v>101</v>
      </c>
      <c r="B28" s="940">
        <v>3.7960087653432635</v>
      </c>
      <c r="C28" s="573">
        <v>3.8399999999999994</v>
      </c>
      <c r="D28" s="573">
        <v>3.8199999999999994</v>
      </c>
      <c r="E28" s="573">
        <v>3.8220000000000005</v>
      </c>
      <c r="F28" s="573">
        <v>3.8129999999999997</v>
      </c>
      <c r="G28" s="573">
        <v>3.7999999999999994</v>
      </c>
      <c r="H28" s="573">
        <v>3.7999999999999994</v>
      </c>
      <c r="I28" s="573">
        <v>3.7819999999999996</v>
      </c>
      <c r="J28" s="573">
        <v>3.7719999999999998</v>
      </c>
      <c r="K28" s="573">
        <v>3.7730000000000001</v>
      </c>
      <c r="L28" s="573">
        <v>3.7700000000000005</v>
      </c>
      <c r="M28" s="573">
        <v>3.7519999999999998</v>
      </c>
      <c r="N28" s="573">
        <v>3.7459999999999996</v>
      </c>
    </row>
    <row r="29" spans="1:14" ht="12" customHeight="1">
      <c r="A29" s="114" t="s">
        <v>44</v>
      </c>
      <c r="B29" s="940">
        <v>4.5117519063955758</v>
      </c>
      <c r="C29" s="573">
        <v>4.4999999999999991</v>
      </c>
      <c r="D29" s="573">
        <v>4.5099999999999989</v>
      </c>
      <c r="E29" s="573">
        <v>4.5199999999999996</v>
      </c>
      <c r="F29" s="573">
        <v>4.520999999999999</v>
      </c>
      <c r="G29" s="573">
        <v>4.5000000000000009</v>
      </c>
      <c r="H29" s="573">
        <v>4.5199999999999996</v>
      </c>
      <c r="I29" s="573">
        <v>4.5100000000000007</v>
      </c>
      <c r="J29" s="573">
        <v>4.5199999999999996</v>
      </c>
      <c r="K29" s="573">
        <v>4.5199999999999996</v>
      </c>
      <c r="L29" s="573">
        <v>4.5030000000000001</v>
      </c>
      <c r="M29" s="573">
        <v>4.5010000000000003</v>
      </c>
      <c r="N29" s="573">
        <v>4.5099999999999989</v>
      </c>
    </row>
    <row r="30" spans="1:14" ht="12" customHeight="1">
      <c r="A30" s="114" t="s">
        <v>45</v>
      </c>
      <c r="B30" s="940">
        <v>5.3597268134387992</v>
      </c>
      <c r="C30" s="573">
        <v>5.4490000000000007</v>
      </c>
      <c r="D30" s="573">
        <v>5.43</v>
      </c>
      <c r="E30" s="573">
        <v>5.41</v>
      </c>
      <c r="F30" s="573">
        <v>5.4020000000000001</v>
      </c>
      <c r="G30" s="573">
        <v>5.37</v>
      </c>
      <c r="H30" s="573">
        <v>5.36</v>
      </c>
      <c r="I30" s="573">
        <v>5.3440000000000003</v>
      </c>
      <c r="J30" s="573">
        <v>5.3199999999999994</v>
      </c>
      <c r="K30" s="573">
        <v>5.3</v>
      </c>
      <c r="L30" s="573">
        <v>5.301000000000001</v>
      </c>
      <c r="M30" s="573">
        <v>5.2839999999999998</v>
      </c>
      <c r="N30" s="573">
        <v>5.2729999999999997</v>
      </c>
    </row>
    <row r="31" spans="1:14" ht="12" customHeight="1">
      <c r="A31" s="114" t="s">
        <v>46</v>
      </c>
      <c r="B31" s="942">
        <v>0</v>
      </c>
      <c r="C31" s="572">
        <v>0</v>
      </c>
      <c r="D31" s="572">
        <v>0</v>
      </c>
      <c r="E31" s="572">
        <v>0</v>
      </c>
      <c r="F31" s="572">
        <v>0</v>
      </c>
      <c r="G31" s="572">
        <v>0</v>
      </c>
      <c r="H31" s="572">
        <v>0</v>
      </c>
      <c r="I31" s="572">
        <v>0</v>
      </c>
      <c r="J31" s="572">
        <v>0</v>
      </c>
      <c r="K31" s="572">
        <v>0</v>
      </c>
      <c r="L31" s="572">
        <v>0</v>
      </c>
      <c r="M31" s="572">
        <v>0</v>
      </c>
      <c r="N31" s="572">
        <v>0</v>
      </c>
    </row>
    <row r="32" spans="1:14" ht="12" customHeight="1">
      <c r="A32" s="114" t="s">
        <v>47</v>
      </c>
      <c r="B32" s="942">
        <v>0</v>
      </c>
      <c r="C32" s="572">
        <v>0</v>
      </c>
      <c r="D32" s="572">
        <v>0</v>
      </c>
      <c r="E32" s="572">
        <v>0</v>
      </c>
      <c r="F32" s="572">
        <v>0</v>
      </c>
      <c r="G32" s="572">
        <v>0</v>
      </c>
      <c r="H32" s="572">
        <v>0</v>
      </c>
      <c r="I32" s="572">
        <v>0</v>
      </c>
      <c r="J32" s="572">
        <v>0</v>
      </c>
      <c r="K32" s="572">
        <v>0</v>
      </c>
      <c r="L32" s="572">
        <v>0</v>
      </c>
      <c r="M32" s="572">
        <v>0</v>
      </c>
      <c r="N32" s="572">
        <v>0</v>
      </c>
    </row>
    <row r="33" spans="1:14" ht="12" customHeight="1">
      <c r="A33" s="114" t="s">
        <v>48</v>
      </c>
      <c r="B33" s="942">
        <v>0</v>
      </c>
      <c r="C33" s="572">
        <v>0</v>
      </c>
      <c r="D33" s="572">
        <v>0</v>
      </c>
      <c r="E33" s="572">
        <v>0</v>
      </c>
      <c r="F33" s="572">
        <v>0</v>
      </c>
      <c r="G33" s="572">
        <v>0</v>
      </c>
      <c r="H33" s="572">
        <v>0</v>
      </c>
      <c r="I33" s="572">
        <v>0</v>
      </c>
      <c r="J33" s="572">
        <v>0</v>
      </c>
      <c r="K33" s="572">
        <v>0</v>
      </c>
      <c r="L33" s="572">
        <v>0</v>
      </c>
      <c r="M33" s="572">
        <v>0</v>
      </c>
      <c r="N33" s="572">
        <v>0</v>
      </c>
    </row>
    <row r="34" spans="1:14" ht="12" customHeight="1" thickBot="1">
      <c r="A34" s="169" t="s">
        <v>49</v>
      </c>
      <c r="B34" s="941">
        <v>0</v>
      </c>
      <c r="C34" s="574">
        <v>0</v>
      </c>
      <c r="D34" s="574">
        <v>0</v>
      </c>
      <c r="E34" s="574">
        <v>0</v>
      </c>
      <c r="F34" s="574">
        <v>0</v>
      </c>
      <c r="G34" s="574">
        <v>0</v>
      </c>
      <c r="H34" s="574">
        <v>0</v>
      </c>
      <c r="I34" s="574">
        <v>0</v>
      </c>
      <c r="J34" s="574">
        <v>0</v>
      </c>
      <c r="K34" s="574">
        <v>0</v>
      </c>
      <c r="L34" s="574">
        <v>0</v>
      </c>
      <c r="M34" s="574">
        <v>0</v>
      </c>
      <c r="N34" s="574">
        <v>0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Hoja108">
    <tabColor theme="9" tint="0.59999389629810485"/>
  </sheetPr>
  <dimension ref="A1:N3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512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3.9672457341237446</v>
      </c>
      <c r="C5" s="936">
        <v>4.0222022496071403</v>
      </c>
      <c r="D5" s="936">
        <v>4.0269201705043045</v>
      </c>
      <c r="E5" s="936">
        <v>4.0185404969462768</v>
      </c>
      <c r="F5" s="936">
        <v>4.062403856039249</v>
      </c>
      <c r="G5" s="936">
        <v>4.0249369394546211</v>
      </c>
      <c r="H5" s="936">
        <v>4.0046347809153184</v>
      </c>
      <c r="I5" s="936">
        <v>3.9691419193017139</v>
      </c>
      <c r="J5" s="936">
        <v>3.9419221739816366</v>
      </c>
      <c r="K5" s="936">
        <v>3.9174154441040798</v>
      </c>
      <c r="L5" s="936">
        <v>3.8786711912995662</v>
      </c>
      <c r="M5" s="936">
        <v>3.8422249258640191</v>
      </c>
      <c r="N5" s="936">
        <v>3.8427780684267496</v>
      </c>
    </row>
    <row r="6" spans="1:14" ht="12" customHeight="1">
      <c r="A6" s="114" t="s">
        <v>21</v>
      </c>
      <c r="B6" s="940">
        <v>0</v>
      </c>
      <c r="C6" s="573">
        <v>0</v>
      </c>
      <c r="D6" s="573">
        <v>0</v>
      </c>
      <c r="E6" s="573">
        <v>0</v>
      </c>
      <c r="F6" s="573">
        <v>0</v>
      </c>
      <c r="G6" s="573">
        <v>0</v>
      </c>
      <c r="H6" s="573">
        <v>0</v>
      </c>
      <c r="I6" s="573">
        <v>0</v>
      </c>
      <c r="J6" s="573">
        <v>0</v>
      </c>
      <c r="K6" s="573">
        <v>0</v>
      </c>
      <c r="L6" s="573">
        <v>0</v>
      </c>
      <c r="M6" s="573">
        <v>0</v>
      </c>
      <c r="N6" s="573">
        <v>0</v>
      </c>
    </row>
    <row r="7" spans="1:14" ht="12" customHeight="1">
      <c r="A7" s="114" t="s">
        <v>22</v>
      </c>
      <c r="B7" s="940">
        <v>0</v>
      </c>
      <c r="C7" s="573">
        <v>0</v>
      </c>
      <c r="D7" s="573">
        <v>0</v>
      </c>
      <c r="E7" s="573">
        <v>0</v>
      </c>
      <c r="F7" s="573">
        <v>0</v>
      </c>
      <c r="G7" s="573">
        <v>0</v>
      </c>
      <c r="H7" s="573">
        <v>0</v>
      </c>
      <c r="I7" s="573">
        <v>0</v>
      </c>
      <c r="J7" s="573">
        <v>0</v>
      </c>
      <c r="K7" s="573">
        <v>0</v>
      </c>
      <c r="L7" s="573">
        <v>0</v>
      </c>
      <c r="M7" s="573">
        <v>0</v>
      </c>
      <c r="N7" s="573">
        <v>0</v>
      </c>
    </row>
    <row r="8" spans="1:14" ht="12" customHeight="1">
      <c r="A8" s="114" t="s">
        <v>23</v>
      </c>
      <c r="B8" s="940">
        <v>0</v>
      </c>
      <c r="C8" s="573">
        <v>0</v>
      </c>
      <c r="D8" s="573">
        <v>0</v>
      </c>
      <c r="E8" s="573">
        <v>0</v>
      </c>
      <c r="F8" s="573">
        <v>0</v>
      </c>
      <c r="G8" s="573">
        <v>0</v>
      </c>
      <c r="H8" s="573">
        <v>0</v>
      </c>
      <c r="I8" s="573">
        <v>0</v>
      </c>
      <c r="J8" s="573">
        <v>0</v>
      </c>
      <c r="K8" s="573">
        <v>0</v>
      </c>
      <c r="L8" s="573">
        <v>0</v>
      </c>
      <c r="M8" s="573">
        <v>0</v>
      </c>
      <c r="N8" s="573">
        <v>0</v>
      </c>
    </row>
    <row r="9" spans="1:14" ht="12" customHeight="1">
      <c r="A9" s="114" t="s">
        <v>24</v>
      </c>
      <c r="B9" s="940">
        <v>0</v>
      </c>
      <c r="C9" s="573">
        <v>0</v>
      </c>
      <c r="D9" s="573">
        <v>0</v>
      </c>
      <c r="E9" s="573">
        <v>0</v>
      </c>
      <c r="F9" s="573">
        <v>0</v>
      </c>
      <c r="G9" s="573">
        <v>0</v>
      </c>
      <c r="H9" s="573">
        <v>0</v>
      </c>
      <c r="I9" s="573">
        <v>0</v>
      </c>
      <c r="J9" s="573">
        <v>0</v>
      </c>
      <c r="K9" s="573">
        <v>0</v>
      </c>
      <c r="L9" s="573">
        <v>0</v>
      </c>
      <c r="M9" s="573">
        <v>0</v>
      </c>
      <c r="N9" s="573">
        <v>0</v>
      </c>
    </row>
    <row r="10" spans="1:14" ht="12" customHeight="1">
      <c r="A10" s="114" t="s">
        <v>25</v>
      </c>
      <c r="B10" s="940">
        <v>0</v>
      </c>
      <c r="C10" s="573">
        <v>0</v>
      </c>
      <c r="D10" s="573">
        <v>0</v>
      </c>
      <c r="E10" s="573">
        <v>0</v>
      </c>
      <c r="F10" s="573">
        <v>0</v>
      </c>
      <c r="G10" s="573">
        <v>0</v>
      </c>
      <c r="H10" s="573">
        <v>0</v>
      </c>
      <c r="I10" s="573">
        <v>0</v>
      </c>
      <c r="J10" s="573">
        <v>0</v>
      </c>
      <c r="K10" s="573">
        <v>0</v>
      </c>
      <c r="L10" s="573">
        <v>0</v>
      </c>
      <c r="M10" s="573">
        <v>0</v>
      </c>
      <c r="N10" s="573">
        <v>0</v>
      </c>
    </row>
    <row r="11" spans="1:14" ht="12" customHeight="1">
      <c r="A11" s="114" t="s">
        <v>97</v>
      </c>
      <c r="B11" s="940">
        <v>0</v>
      </c>
      <c r="C11" s="573">
        <v>0</v>
      </c>
      <c r="D11" s="573">
        <v>0</v>
      </c>
      <c r="E11" s="573">
        <v>0</v>
      </c>
      <c r="F11" s="573">
        <v>0</v>
      </c>
      <c r="G11" s="573">
        <v>0</v>
      </c>
      <c r="H11" s="573">
        <v>0</v>
      </c>
      <c r="I11" s="573">
        <v>0</v>
      </c>
      <c r="J11" s="573">
        <v>0</v>
      </c>
      <c r="K11" s="573">
        <v>0</v>
      </c>
      <c r="L11" s="573">
        <v>0</v>
      </c>
      <c r="M11" s="573">
        <v>0</v>
      </c>
      <c r="N11" s="573">
        <v>0</v>
      </c>
    </row>
    <row r="12" spans="1:14" ht="12" customHeight="1">
      <c r="A12" s="114" t="s">
        <v>98</v>
      </c>
      <c r="B12" s="940">
        <v>0</v>
      </c>
      <c r="C12" s="573">
        <v>0</v>
      </c>
      <c r="D12" s="573">
        <v>0</v>
      </c>
      <c r="E12" s="573">
        <v>0</v>
      </c>
      <c r="F12" s="573">
        <v>0</v>
      </c>
      <c r="G12" s="573">
        <v>0</v>
      </c>
      <c r="H12" s="573">
        <v>0</v>
      </c>
      <c r="I12" s="573">
        <v>0</v>
      </c>
      <c r="J12" s="573">
        <v>0</v>
      </c>
      <c r="K12" s="573">
        <v>0</v>
      </c>
      <c r="L12" s="573">
        <v>0</v>
      </c>
      <c r="M12" s="573">
        <v>0</v>
      </c>
      <c r="N12" s="573">
        <v>0</v>
      </c>
    </row>
    <row r="13" spans="1:14" ht="12" customHeight="1">
      <c r="A13" s="114" t="s">
        <v>127</v>
      </c>
      <c r="B13" s="940">
        <v>0</v>
      </c>
      <c r="C13" s="573">
        <v>0</v>
      </c>
      <c r="D13" s="573">
        <v>0</v>
      </c>
      <c r="E13" s="573">
        <v>0</v>
      </c>
      <c r="F13" s="573">
        <v>0</v>
      </c>
      <c r="G13" s="573">
        <v>0</v>
      </c>
      <c r="H13" s="573">
        <v>0</v>
      </c>
      <c r="I13" s="573">
        <v>0</v>
      </c>
      <c r="J13" s="573">
        <v>0</v>
      </c>
      <c r="K13" s="573">
        <v>0</v>
      </c>
      <c r="L13" s="573">
        <v>0</v>
      </c>
      <c r="M13" s="573">
        <v>0</v>
      </c>
      <c r="N13" s="573">
        <v>0</v>
      </c>
    </row>
    <row r="14" spans="1:14" ht="12" customHeight="1">
      <c r="A14" s="114" t="s">
        <v>29</v>
      </c>
      <c r="B14" s="940">
        <v>0</v>
      </c>
      <c r="C14" s="573">
        <v>0</v>
      </c>
      <c r="D14" s="573">
        <v>0</v>
      </c>
      <c r="E14" s="573">
        <v>0</v>
      </c>
      <c r="F14" s="573">
        <v>0</v>
      </c>
      <c r="G14" s="573">
        <v>0</v>
      </c>
      <c r="H14" s="573">
        <v>0</v>
      </c>
      <c r="I14" s="573">
        <v>0</v>
      </c>
      <c r="J14" s="573">
        <v>0</v>
      </c>
      <c r="K14" s="573">
        <v>0</v>
      </c>
      <c r="L14" s="573">
        <v>0</v>
      </c>
      <c r="M14" s="573">
        <v>0</v>
      </c>
      <c r="N14" s="573">
        <v>0</v>
      </c>
    </row>
    <row r="15" spans="1:14" ht="12" customHeight="1">
      <c r="A15" s="114" t="s">
        <v>30</v>
      </c>
      <c r="B15" s="940">
        <v>0</v>
      </c>
      <c r="C15" s="573">
        <v>0</v>
      </c>
      <c r="D15" s="573">
        <v>0</v>
      </c>
      <c r="E15" s="573">
        <v>0</v>
      </c>
      <c r="F15" s="573">
        <v>0</v>
      </c>
      <c r="G15" s="573">
        <v>0</v>
      </c>
      <c r="H15" s="573">
        <v>0</v>
      </c>
      <c r="I15" s="573">
        <v>0</v>
      </c>
      <c r="J15" s="573">
        <v>0</v>
      </c>
      <c r="K15" s="573">
        <v>0</v>
      </c>
      <c r="L15" s="573">
        <v>0</v>
      </c>
      <c r="M15" s="573">
        <v>0</v>
      </c>
      <c r="N15" s="573">
        <v>0</v>
      </c>
    </row>
    <row r="16" spans="1:14" ht="12" customHeight="1">
      <c r="A16" s="114" t="s">
        <v>31</v>
      </c>
      <c r="B16" s="940">
        <v>3.6372176668348568</v>
      </c>
      <c r="C16" s="573">
        <v>3.7010000000000001</v>
      </c>
      <c r="D16" s="573">
        <v>3.6800000000000006</v>
      </c>
      <c r="E16" s="573">
        <v>3.6700000000000008</v>
      </c>
      <c r="F16" s="573">
        <v>3.661</v>
      </c>
      <c r="G16" s="573">
        <v>3.67</v>
      </c>
      <c r="H16" s="573">
        <v>3.65</v>
      </c>
      <c r="I16" s="573">
        <v>3.6339999999999999</v>
      </c>
      <c r="J16" s="573">
        <v>3.62</v>
      </c>
      <c r="K16" s="573">
        <v>3.6</v>
      </c>
      <c r="L16" s="573">
        <v>3.5840000000000001</v>
      </c>
      <c r="M16" s="573">
        <v>3.58</v>
      </c>
      <c r="N16" s="573">
        <v>3.5709999999999997</v>
      </c>
    </row>
    <row r="17" spans="1:14" ht="12" customHeight="1">
      <c r="A17" s="114" t="s">
        <v>32</v>
      </c>
      <c r="B17" s="940">
        <v>0</v>
      </c>
      <c r="C17" s="573">
        <v>0</v>
      </c>
      <c r="D17" s="573">
        <v>0</v>
      </c>
      <c r="E17" s="573">
        <v>0</v>
      </c>
      <c r="F17" s="573">
        <v>0</v>
      </c>
      <c r="G17" s="573">
        <v>0</v>
      </c>
      <c r="H17" s="573">
        <v>0</v>
      </c>
      <c r="I17" s="573">
        <v>0</v>
      </c>
      <c r="J17" s="573">
        <v>0</v>
      </c>
      <c r="K17" s="573">
        <v>0</v>
      </c>
      <c r="L17" s="573">
        <v>0</v>
      </c>
      <c r="M17" s="573">
        <v>0</v>
      </c>
      <c r="N17" s="573">
        <v>0</v>
      </c>
    </row>
    <row r="18" spans="1:14" ht="12" customHeight="1">
      <c r="A18" s="114" t="s">
        <v>33</v>
      </c>
      <c r="B18" s="940">
        <v>0</v>
      </c>
      <c r="C18" s="573">
        <v>0</v>
      </c>
      <c r="D18" s="573">
        <v>0</v>
      </c>
      <c r="E18" s="573">
        <v>0</v>
      </c>
      <c r="F18" s="573">
        <v>0</v>
      </c>
      <c r="G18" s="573">
        <v>0</v>
      </c>
      <c r="H18" s="573">
        <v>0</v>
      </c>
      <c r="I18" s="573">
        <v>0</v>
      </c>
      <c r="J18" s="573">
        <v>0</v>
      </c>
      <c r="K18" s="573">
        <v>0</v>
      </c>
      <c r="L18" s="573">
        <v>0</v>
      </c>
      <c r="M18" s="573">
        <v>0</v>
      </c>
      <c r="N18" s="573">
        <v>0</v>
      </c>
    </row>
    <row r="19" spans="1:14" ht="12" customHeight="1">
      <c r="A19" s="114" t="s">
        <v>34</v>
      </c>
      <c r="B19" s="940">
        <v>3.6497959617959825</v>
      </c>
      <c r="C19" s="573">
        <v>3.7409999999999997</v>
      </c>
      <c r="D19" s="573">
        <v>3.7200000000000006</v>
      </c>
      <c r="E19" s="573">
        <v>3.6999999999999997</v>
      </c>
      <c r="F19" s="573">
        <v>3.6840000000000006</v>
      </c>
      <c r="G19" s="573">
        <v>3.6600000000000006</v>
      </c>
      <c r="H19" s="573">
        <v>3.6599999999999997</v>
      </c>
      <c r="I19" s="573">
        <v>3.65</v>
      </c>
      <c r="J19" s="573">
        <v>3.6400000000000006</v>
      </c>
      <c r="K19" s="573">
        <v>3.62</v>
      </c>
      <c r="L19" s="573">
        <v>3.6010000000000004</v>
      </c>
      <c r="M19" s="573">
        <v>3.6</v>
      </c>
      <c r="N19" s="573">
        <v>3.5870000000000002</v>
      </c>
    </row>
    <row r="20" spans="1:14" ht="12" customHeight="1">
      <c r="A20" s="114" t="s">
        <v>35</v>
      </c>
      <c r="B20" s="940">
        <v>3.6733903042593208</v>
      </c>
      <c r="C20" s="573">
        <v>3.762</v>
      </c>
      <c r="D20" s="573">
        <v>3.7500000000000004</v>
      </c>
      <c r="E20" s="573">
        <v>3.7300000000000013</v>
      </c>
      <c r="F20" s="573">
        <v>3.7209999999999996</v>
      </c>
      <c r="G20" s="573">
        <v>3.6999999999999997</v>
      </c>
      <c r="H20" s="573">
        <v>3.6800000000000006</v>
      </c>
      <c r="I20" s="573">
        <v>3.6640000000000015</v>
      </c>
      <c r="J20" s="573">
        <v>3.6439999999999997</v>
      </c>
      <c r="K20" s="573">
        <v>3.63</v>
      </c>
      <c r="L20" s="573">
        <v>3.620000000000001</v>
      </c>
      <c r="M20" s="573">
        <v>3.6119999999999997</v>
      </c>
      <c r="N20" s="573">
        <v>3.6</v>
      </c>
    </row>
    <row r="21" spans="1:14" ht="12" customHeight="1">
      <c r="A21" s="114" t="s">
        <v>36</v>
      </c>
      <c r="B21" s="940">
        <v>3.5540993332577835</v>
      </c>
      <c r="C21" s="573">
        <v>3.6300000000000008</v>
      </c>
      <c r="D21" s="573">
        <v>3.61</v>
      </c>
      <c r="E21" s="573">
        <v>3.6</v>
      </c>
      <c r="F21" s="573">
        <v>3.6</v>
      </c>
      <c r="G21" s="573">
        <v>3.5899999999999994</v>
      </c>
      <c r="H21" s="573">
        <v>3.5799999999999992</v>
      </c>
      <c r="I21" s="573">
        <v>3.5709999999999997</v>
      </c>
      <c r="J21" s="573">
        <v>3.5499999999999989</v>
      </c>
      <c r="K21" s="573">
        <v>3.52</v>
      </c>
      <c r="L21" s="573">
        <v>3.504</v>
      </c>
      <c r="M21" s="573">
        <v>3.4840000000000004</v>
      </c>
      <c r="N21" s="573">
        <v>3.472</v>
      </c>
    </row>
    <row r="22" spans="1:14" ht="12" customHeight="1">
      <c r="A22" s="114" t="s">
        <v>37</v>
      </c>
      <c r="B22" s="940">
        <v>3.5067714362003777</v>
      </c>
      <c r="C22" s="573">
        <v>3.5409999999999999</v>
      </c>
      <c r="D22" s="573">
        <v>3.51</v>
      </c>
      <c r="E22" s="573">
        <v>3.5199999999999991</v>
      </c>
      <c r="F22" s="573">
        <v>3.5110000000000001</v>
      </c>
      <c r="G22" s="573">
        <v>3.5</v>
      </c>
      <c r="H22" s="573">
        <v>3.5099999999999993</v>
      </c>
      <c r="I22" s="573">
        <v>3.5019999999999998</v>
      </c>
      <c r="J22" s="573">
        <v>3.51</v>
      </c>
      <c r="K22" s="573">
        <v>3.5019999999999998</v>
      </c>
      <c r="L22" s="573">
        <v>3.5000000000000004</v>
      </c>
      <c r="M22" s="573">
        <v>3.492</v>
      </c>
      <c r="N22" s="573">
        <v>3.4859999999999998</v>
      </c>
    </row>
    <row r="23" spans="1:14" ht="12" customHeight="1">
      <c r="A23" s="114" t="s">
        <v>38</v>
      </c>
      <c r="B23" s="940">
        <v>3.7771835631045301</v>
      </c>
      <c r="C23" s="573">
        <v>3.9869999999999997</v>
      </c>
      <c r="D23" s="573">
        <v>3.8899999999999997</v>
      </c>
      <c r="E23" s="573">
        <v>3.86</v>
      </c>
      <c r="F23" s="573">
        <v>3.8299999999999992</v>
      </c>
      <c r="G23" s="573">
        <v>3.7999999999999994</v>
      </c>
      <c r="H23" s="573">
        <v>3.7800000000000002</v>
      </c>
      <c r="I23" s="573">
        <v>3.7599999999999993</v>
      </c>
      <c r="J23" s="573">
        <v>3.7440000000000002</v>
      </c>
      <c r="K23" s="573">
        <v>3.722</v>
      </c>
      <c r="L23" s="573">
        <v>3.7010000000000001</v>
      </c>
      <c r="M23" s="573">
        <v>3.681</v>
      </c>
      <c r="N23" s="573">
        <v>3.6720000000000002</v>
      </c>
    </row>
    <row r="24" spans="1:14" ht="12" customHeight="1">
      <c r="A24" s="114" t="s">
        <v>39</v>
      </c>
      <c r="B24" s="940">
        <v>3.9520916326987128</v>
      </c>
      <c r="C24" s="573">
        <v>4.101</v>
      </c>
      <c r="D24" s="573">
        <v>4.0200000000000005</v>
      </c>
      <c r="E24" s="573">
        <v>4</v>
      </c>
      <c r="F24" s="573">
        <v>3.9940000000000011</v>
      </c>
      <c r="G24" s="573">
        <v>3.9700000000000011</v>
      </c>
      <c r="H24" s="573">
        <v>3.9500000000000006</v>
      </c>
      <c r="I24" s="573">
        <v>3.9399999999999995</v>
      </c>
      <c r="J24" s="573">
        <v>3.9319999999999999</v>
      </c>
      <c r="K24" s="573">
        <v>3.9130000000000003</v>
      </c>
      <c r="L24" s="573">
        <v>3.9</v>
      </c>
      <c r="M24" s="573">
        <v>3.9</v>
      </c>
      <c r="N24" s="573">
        <v>3.887</v>
      </c>
    </row>
    <row r="25" spans="1:14" ht="12" customHeight="1">
      <c r="A25" s="114" t="s">
        <v>40</v>
      </c>
      <c r="B25" s="940">
        <v>3.9138740340040039</v>
      </c>
      <c r="C25" s="573">
        <v>4.0119999999999996</v>
      </c>
      <c r="D25" s="573">
        <v>4</v>
      </c>
      <c r="E25" s="573">
        <v>3.9600000000000004</v>
      </c>
      <c r="F25" s="573">
        <v>3.9509999999999996</v>
      </c>
      <c r="G25" s="573">
        <v>3.931</v>
      </c>
      <c r="H25" s="573">
        <v>3.92</v>
      </c>
      <c r="I25" s="573">
        <v>3.9009999999999998</v>
      </c>
      <c r="J25" s="573">
        <v>3.8920000000000003</v>
      </c>
      <c r="K25" s="573">
        <v>3.8709999999999991</v>
      </c>
      <c r="L25" s="573">
        <v>3.8540000000000005</v>
      </c>
      <c r="M25" s="573">
        <v>3.8340000000000001</v>
      </c>
      <c r="N25" s="573">
        <v>3.8210000000000011</v>
      </c>
    </row>
    <row r="26" spans="1:14" ht="12" customHeight="1">
      <c r="A26" s="114" t="s">
        <v>41</v>
      </c>
      <c r="B26" s="940">
        <v>3.6375015286757622</v>
      </c>
      <c r="C26" s="573">
        <v>3.6924448403585743</v>
      </c>
      <c r="D26" s="573">
        <v>3.6950389845720464</v>
      </c>
      <c r="E26" s="573">
        <v>3.6760159610963328</v>
      </c>
      <c r="F26" s="573">
        <v>3.6600685840617104</v>
      </c>
      <c r="G26" s="573">
        <v>3.6449527047303487</v>
      </c>
      <c r="H26" s="573">
        <v>3.6449292414154995</v>
      </c>
      <c r="I26" s="573">
        <v>3.6264208221283138</v>
      </c>
      <c r="J26" s="573">
        <v>3.6154920874174596</v>
      </c>
      <c r="K26" s="573">
        <v>3.602607991452615</v>
      </c>
      <c r="L26" s="573">
        <v>3.6020189521900945</v>
      </c>
      <c r="M26" s="573">
        <v>3.590904315220715</v>
      </c>
      <c r="N26" s="573">
        <v>3.5782716837966735</v>
      </c>
    </row>
    <row r="27" spans="1:14" ht="12" customHeight="1">
      <c r="A27" s="114" t="s">
        <v>100</v>
      </c>
      <c r="B27" s="940">
        <v>3.630683847209434</v>
      </c>
      <c r="C27" s="573">
        <v>3.6819999999999999</v>
      </c>
      <c r="D27" s="573">
        <v>3.6900000000000004</v>
      </c>
      <c r="E27" s="573">
        <v>3.6700000000000008</v>
      </c>
      <c r="F27" s="573">
        <v>3.6540000000000004</v>
      </c>
      <c r="G27" s="573">
        <v>3.64</v>
      </c>
      <c r="H27" s="573">
        <v>3.64</v>
      </c>
      <c r="I27" s="573">
        <v>3.6219999999999994</v>
      </c>
      <c r="J27" s="573">
        <v>3.6109999999999993</v>
      </c>
      <c r="K27" s="573">
        <v>3.6</v>
      </c>
      <c r="L27" s="573">
        <v>3.6010000000000004</v>
      </c>
      <c r="M27" s="573">
        <v>3.5840000000000001</v>
      </c>
      <c r="N27" s="573">
        <v>3.5730000000000008</v>
      </c>
    </row>
    <row r="28" spans="1:14" ht="12" customHeight="1">
      <c r="A28" s="114" t="s">
        <v>101</v>
      </c>
      <c r="B28" s="940">
        <v>3.6446170897859966</v>
      </c>
      <c r="C28" s="573">
        <v>3.702</v>
      </c>
      <c r="D28" s="573">
        <v>3.6999999999999997</v>
      </c>
      <c r="E28" s="573">
        <v>3.6819999999999999</v>
      </c>
      <c r="F28" s="573">
        <v>3.6659999999999999</v>
      </c>
      <c r="G28" s="573">
        <v>3.65</v>
      </c>
      <c r="H28" s="573">
        <v>3.65</v>
      </c>
      <c r="I28" s="573">
        <v>3.6309999999999993</v>
      </c>
      <c r="J28" s="573">
        <v>3.62</v>
      </c>
      <c r="K28" s="573">
        <v>3.605</v>
      </c>
      <c r="L28" s="573">
        <v>3.6030000000000006</v>
      </c>
      <c r="M28" s="573">
        <v>3.6010000000000004</v>
      </c>
      <c r="N28" s="573">
        <v>3.5860000000000007</v>
      </c>
    </row>
    <row r="29" spans="1:14" ht="12" customHeight="1">
      <c r="A29" s="114" t="s">
        <v>44</v>
      </c>
      <c r="B29" s="940">
        <v>3.9353272739911977</v>
      </c>
      <c r="C29" s="573">
        <v>3.9540000000000002</v>
      </c>
      <c r="D29" s="573">
        <v>3.9599999999999995</v>
      </c>
      <c r="E29" s="573">
        <v>3.9500000000000006</v>
      </c>
      <c r="F29" s="573">
        <v>3.9509999999999996</v>
      </c>
      <c r="G29" s="573">
        <v>3.9300000000000006</v>
      </c>
      <c r="H29" s="573">
        <v>3.9499999999999997</v>
      </c>
      <c r="I29" s="573">
        <v>3.9340000000000002</v>
      </c>
      <c r="J29" s="573">
        <v>3.931</v>
      </c>
      <c r="K29" s="573">
        <v>3.9299999999999997</v>
      </c>
      <c r="L29" s="573">
        <v>3.9209999999999998</v>
      </c>
      <c r="M29" s="573">
        <v>3.9</v>
      </c>
      <c r="N29" s="573">
        <v>3.9</v>
      </c>
    </row>
    <row r="30" spans="1:14" ht="12" customHeight="1">
      <c r="A30" s="151" t="s">
        <v>129</v>
      </c>
      <c r="B30" s="940">
        <v>4.3330594207860278</v>
      </c>
      <c r="C30" s="573">
        <v>4.4530000000000012</v>
      </c>
      <c r="D30" s="573">
        <v>4.42</v>
      </c>
      <c r="E30" s="573">
        <v>4.4000000000000004</v>
      </c>
      <c r="F30" s="573">
        <v>4.3819999999999997</v>
      </c>
      <c r="G30" s="573">
        <v>4.3500000000000005</v>
      </c>
      <c r="H30" s="573">
        <v>4.33</v>
      </c>
      <c r="I30" s="573">
        <v>4.3140000000000009</v>
      </c>
      <c r="J30" s="573">
        <v>4.2939999999999996</v>
      </c>
      <c r="K30" s="573">
        <v>4.2720000000000011</v>
      </c>
      <c r="L30" s="573">
        <v>4.2530000000000001</v>
      </c>
      <c r="M30" s="573">
        <v>4.2320000000000002</v>
      </c>
      <c r="N30" s="573">
        <v>4.2210000000000001</v>
      </c>
    </row>
    <row r="31" spans="1:14" ht="12" customHeight="1">
      <c r="A31" s="114" t="s">
        <v>46</v>
      </c>
      <c r="B31" s="940">
        <v>0</v>
      </c>
      <c r="C31" s="573">
        <v>0</v>
      </c>
      <c r="D31" s="573">
        <v>0</v>
      </c>
      <c r="E31" s="573">
        <v>0</v>
      </c>
      <c r="F31" s="573">
        <v>0</v>
      </c>
      <c r="G31" s="573">
        <v>0</v>
      </c>
      <c r="H31" s="573">
        <v>0</v>
      </c>
      <c r="I31" s="573">
        <v>0</v>
      </c>
      <c r="J31" s="573">
        <v>0</v>
      </c>
      <c r="K31" s="573">
        <v>0</v>
      </c>
      <c r="L31" s="573">
        <v>0</v>
      </c>
      <c r="M31" s="573">
        <v>0</v>
      </c>
      <c r="N31" s="573">
        <v>0</v>
      </c>
    </row>
    <row r="32" spans="1:14" ht="12" customHeight="1">
      <c r="A32" s="114" t="s">
        <v>47</v>
      </c>
      <c r="B32" s="940">
        <v>0</v>
      </c>
      <c r="C32" s="573">
        <v>0</v>
      </c>
      <c r="D32" s="573">
        <v>0</v>
      </c>
      <c r="E32" s="573">
        <v>0</v>
      </c>
      <c r="F32" s="573">
        <v>0</v>
      </c>
      <c r="G32" s="573">
        <v>0</v>
      </c>
      <c r="H32" s="573">
        <v>0</v>
      </c>
      <c r="I32" s="573">
        <v>0</v>
      </c>
      <c r="J32" s="573">
        <v>0</v>
      </c>
      <c r="K32" s="573">
        <v>0</v>
      </c>
      <c r="L32" s="573">
        <v>0</v>
      </c>
      <c r="M32" s="573">
        <v>0</v>
      </c>
      <c r="N32" s="573">
        <v>0</v>
      </c>
    </row>
    <row r="33" spans="1:14" ht="12" customHeight="1">
      <c r="A33" s="114" t="s">
        <v>48</v>
      </c>
      <c r="B33" s="940">
        <v>0</v>
      </c>
      <c r="C33" s="573">
        <v>0</v>
      </c>
      <c r="D33" s="573">
        <v>0</v>
      </c>
      <c r="E33" s="573">
        <v>0</v>
      </c>
      <c r="F33" s="573">
        <v>0</v>
      </c>
      <c r="G33" s="573">
        <v>0</v>
      </c>
      <c r="H33" s="573">
        <v>0</v>
      </c>
      <c r="I33" s="573">
        <v>0</v>
      </c>
      <c r="J33" s="573">
        <v>0</v>
      </c>
      <c r="K33" s="573">
        <v>0</v>
      </c>
      <c r="L33" s="573">
        <v>0</v>
      </c>
      <c r="M33" s="573">
        <v>0</v>
      </c>
      <c r="N33" s="573">
        <v>0</v>
      </c>
    </row>
    <row r="34" spans="1:14" ht="12" customHeight="1" thickBot="1">
      <c r="A34" s="169" t="s">
        <v>49</v>
      </c>
      <c r="B34" s="941">
        <v>0</v>
      </c>
      <c r="C34" s="574">
        <v>0</v>
      </c>
      <c r="D34" s="574">
        <v>0</v>
      </c>
      <c r="E34" s="574">
        <v>0</v>
      </c>
      <c r="F34" s="574">
        <v>0</v>
      </c>
      <c r="G34" s="574">
        <v>0</v>
      </c>
      <c r="H34" s="574">
        <v>0</v>
      </c>
      <c r="I34" s="574">
        <v>0</v>
      </c>
      <c r="J34" s="574">
        <v>0</v>
      </c>
      <c r="K34" s="574">
        <v>0</v>
      </c>
      <c r="L34" s="574">
        <v>0</v>
      </c>
      <c r="M34" s="574">
        <v>0</v>
      </c>
      <c r="N34" s="574">
        <v>0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109">
    <tabColor theme="9" tint="0.59999389629810485"/>
  </sheetPr>
  <dimension ref="A1:N3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511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4.2844513345000514</v>
      </c>
      <c r="C5" s="936">
        <v>3.8639070439011638</v>
      </c>
      <c r="D5" s="936">
        <v>4.2903952165045007</v>
      </c>
      <c r="E5" s="936">
        <v>4.2500784037470645</v>
      </c>
      <c r="F5" s="936">
        <v>4.2709799859875153</v>
      </c>
      <c r="G5" s="936">
        <v>4.4043370079020967</v>
      </c>
      <c r="H5" s="936">
        <v>4.4642358412081533</v>
      </c>
      <c r="I5" s="936">
        <v>4.4452760759931431</v>
      </c>
      <c r="J5" s="936">
        <v>4.4225663968783087</v>
      </c>
      <c r="K5" s="936">
        <v>4.3759966444271061</v>
      </c>
      <c r="L5" s="936">
        <v>4.2159895053517555</v>
      </c>
      <c r="M5" s="936">
        <v>4.1977901018965103</v>
      </c>
      <c r="N5" s="936">
        <v>4.2177708447862434</v>
      </c>
    </row>
    <row r="6" spans="1:14" ht="12" customHeight="1">
      <c r="A6" s="114" t="s">
        <v>21</v>
      </c>
      <c r="B6" s="940">
        <v>3.9560635729108475</v>
      </c>
      <c r="C6" s="573">
        <v>3.5009999999999999</v>
      </c>
      <c r="D6" s="573">
        <v>3.94</v>
      </c>
      <c r="E6" s="573">
        <v>3.9</v>
      </c>
      <c r="F6" s="573">
        <v>3.9409999999999998</v>
      </c>
      <c r="G6" s="573">
        <v>4.05</v>
      </c>
      <c r="H6" s="573">
        <v>4.0999999999999996</v>
      </c>
      <c r="I6" s="573">
        <v>4.101</v>
      </c>
      <c r="J6" s="573">
        <v>4.08</v>
      </c>
      <c r="K6" s="573">
        <v>4.0549999999999997</v>
      </c>
      <c r="L6" s="573">
        <v>3.92</v>
      </c>
      <c r="M6" s="573">
        <v>3.9000000000000004</v>
      </c>
      <c r="N6" s="573">
        <v>3.9430999999999998</v>
      </c>
    </row>
    <row r="7" spans="1:14" ht="12" customHeight="1">
      <c r="A7" s="114" t="s">
        <v>22</v>
      </c>
      <c r="B7" s="940">
        <v>3.9901518059719514</v>
      </c>
      <c r="C7" s="573">
        <v>3.5529999999999999</v>
      </c>
      <c r="D7" s="573">
        <v>3.9909999999999997</v>
      </c>
      <c r="E7" s="573">
        <v>3.95</v>
      </c>
      <c r="F7" s="573">
        <v>3.9820000000000002</v>
      </c>
      <c r="G7" s="573">
        <v>4.0999999999999996</v>
      </c>
      <c r="H7" s="573">
        <v>4.1500000000000004</v>
      </c>
      <c r="I7" s="573">
        <v>4.1500000000000012</v>
      </c>
      <c r="J7" s="573">
        <v>4.12</v>
      </c>
      <c r="K7" s="573">
        <v>4.09</v>
      </c>
      <c r="L7" s="573">
        <v>3.95</v>
      </c>
      <c r="M7" s="573">
        <v>3.93</v>
      </c>
      <c r="N7" s="573">
        <v>3.9720000000000009</v>
      </c>
    </row>
    <row r="8" spans="1:14" ht="12" customHeight="1">
      <c r="A8" s="114" t="s">
        <v>23</v>
      </c>
      <c r="B8" s="940">
        <v>3.9556148746575182</v>
      </c>
      <c r="C8" s="573">
        <v>3.492</v>
      </c>
      <c r="D8" s="573">
        <v>3.95</v>
      </c>
      <c r="E8" s="573">
        <v>3.92</v>
      </c>
      <c r="F8" s="573">
        <v>3.9609999999999994</v>
      </c>
      <c r="G8" s="573">
        <v>4.0599999999999996</v>
      </c>
      <c r="H8" s="573">
        <v>4.1199999999999992</v>
      </c>
      <c r="I8" s="573">
        <v>4.0999999999999996</v>
      </c>
      <c r="J8" s="573">
        <v>4.0910000000000002</v>
      </c>
      <c r="K8" s="573">
        <v>4.0529999999999999</v>
      </c>
      <c r="L8" s="573">
        <v>3.9009999999999998</v>
      </c>
      <c r="M8" s="573">
        <v>3.910000000000001</v>
      </c>
      <c r="N8" s="573">
        <v>3.9459999999999997</v>
      </c>
    </row>
    <row r="9" spans="1:14" ht="12" customHeight="1">
      <c r="A9" s="114" t="s">
        <v>24</v>
      </c>
      <c r="B9" s="940">
        <v>4.1944608142166464</v>
      </c>
      <c r="C9" s="573">
        <v>3.778</v>
      </c>
      <c r="D9" s="573">
        <v>4.1900000000000004</v>
      </c>
      <c r="E9" s="573">
        <v>4.1500000000000004</v>
      </c>
      <c r="F9" s="573">
        <v>4.18</v>
      </c>
      <c r="G9" s="573">
        <v>4.3</v>
      </c>
      <c r="H9" s="573">
        <v>4.3600000000000012</v>
      </c>
      <c r="I9" s="573">
        <v>4.3419999999999996</v>
      </c>
      <c r="J9" s="573">
        <v>4.32</v>
      </c>
      <c r="K9" s="573">
        <v>4.282</v>
      </c>
      <c r="L9" s="573">
        <v>4.1500000000000004</v>
      </c>
      <c r="M9" s="573">
        <v>4.13</v>
      </c>
      <c r="N9" s="573">
        <v>4.1520000000000001</v>
      </c>
    </row>
    <row r="10" spans="1:14" ht="12" customHeight="1">
      <c r="A10" s="114" t="s">
        <v>25</v>
      </c>
      <c r="B10" s="940">
        <v>3.934994045546921</v>
      </c>
      <c r="C10" s="573">
        <v>3.4639044639854588</v>
      </c>
      <c r="D10" s="573">
        <v>3.8837189521134237</v>
      </c>
      <c r="E10" s="573">
        <v>3.8615418284225322</v>
      </c>
      <c r="F10" s="573">
        <v>3.8879842212877844</v>
      </c>
      <c r="G10" s="573">
        <v>3.9968263071008234</v>
      </c>
      <c r="H10" s="573">
        <v>4.0500079027679465</v>
      </c>
      <c r="I10" s="573">
        <v>4.0440315045958126</v>
      </c>
      <c r="J10" s="573">
        <v>4.039500441128502</v>
      </c>
      <c r="K10" s="573">
        <v>4.0240328301527404</v>
      </c>
      <c r="L10" s="573">
        <v>3.9745124984241129</v>
      </c>
      <c r="M10" s="573">
        <v>3.9724601496744358</v>
      </c>
      <c r="N10" s="573">
        <v>3.9952324005647588</v>
      </c>
    </row>
    <row r="11" spans="1:14" ht="12" customHeight="1">
      <c r="A11" s="114" t="s">
        <v>97</v>
      </c>
      <c r="B11" s="940">
        <v>3.9692247237086038</v>
      </c>
      <c r="C11" s="573">
        <v>3.5219999999999998</v>
      </c>
      <c r="D11" s="573">
        <v>3.9299999999999993</v>
      </c>
      <c r="E11" s="573">
        <v>3.9</v>
      </c>
      <c r="F11" s="573">
        <v>3.93</v>
      </c>
      <c r="G11" s="573">
        <v>4.0299999999999994</v>
      </c>
      <c r="H11" s="573">
        <v>4.08</v>
      </c>
      <c r="I11" s="573">
        <v>4.0799999999999992</v>
      </c>
      <c r="J11" s="573">
        <v>4.0739999999999998</v>
      </c>
      <c r="K11" s="573">
        <v>4.05</v>
      </c>
      <c r="L11" s="573">
        <v>4</v>
      </c>
      <c r="M11" s="573">
        <v>4</v>
      </c>
      <c r="N11" s="573">
        <v>4.0199999999999996</v>
      </c>
    </row>
    <row r="12" spans="1:14" ht="12" customHeight="1">
      <c r="A12" s="114" t="s">
        <v>98</v>
      </c>
      <c r="B12" s="940">
        <v>3.8459091065174724</v>
      </c>
      <c r="C12" s="573">
        <v>3.2999999999999994</v>
      </c>
      <c r="D12" s="573">
        <v>3.74</v>
      </c>
      <c r="E12" s="573">
        <v>3.74</v>
      </c>
      <c r="F12" s="573">
        <v>3.76</v>
      </c>
      <c r="G12" s="573">
        <v>3.9</v>
      </c>
      <c r="H12" s="573">
        <v>3.96</v>
      </c>
      <c r="I12" s="573">
        <v>3.9620000000000002</v>
      </c>
      <c r="J12" s="573">
        <v>3.9640000000000004</v>
      </c>
      <c r="K12" s="573">
        <v>3.952</v>
      </c>
      <c r="L12" s="573">
        <v>3.92</v>
      </c>
      <c r="M12" s="573">
        <v>3.9209999999999998</v>
      </c>
      <c r="N12" s="573">
        <v>3.9409999999999994</v>
      </c>
    </row>
    <row r="13" spans="1:14" ht="12" customHeight="1">
      <c r="A13" s="114" t="s">
        <v>127</v>
      </c>
      <c r="B13" s="940">
        <v>3.9695846205075247</v>
      </c>
      <c r="C13" s="573">
        <v>3.5210000000000004</v>
      </c>
      <c r="D13" s="573">
        <v>3.95</v>
      </c>
      <c r="E13" s="573">
        <v>3.93</v>
      </c>
      <c r="F13" s="573">
        <v>3.96</v>
      </c>
      <c r="G13" s="573">
        <v>4.0599999999999996</v>
      </c>
      <c r="H13" s="573">
        <v>4.1199999999999992</v>
      </c>
      <c r="I13" s="573">
        <v>4.0999999999999996</v>
      </c>
      <c r="J13" s="573">
        <v>4.0819999999999999</v>
      </c>
      <c r="K13" s="573">
        <v>4.05</v>
      </c>
      <c r="L13" s="573">
        <v>3.972</v>
      </c>
      <c r="M13" s="573">
        <v>3.952</v>
      </c>
      <c r="N13" s="573">
        <v>3.9820000000000002</v>
      </c>
    </row>
    <row r="14" spans="1:14" ht="12" customHeight="1">
      <c r="A14" s="114" t="s">
        <v>29</v>
      </c>
      <c r="B14" s="940">
        <v>4.0556530973447522</v>
      </c>
      <c r="C14" s="573">
        <v>3.5770000000000004</v>
      </c>
      <c r="D14" s="573">
        <v>4.0110000000000001</v>
      </c>
      <c r="E14" s="573">
        <v>4</v>
      </c>
      <c r="F14" s="573">
        <v>4.03</v>
      </c>
      <c r="G14" s="573">
        <v>4.1520000000000001</v>
      </c>
      <c r="H14" s="573">
        <v>4.2199999999999989</v>
      </c>
      <c r="I14" s="573">
        <v>4.2210000000000001</v>
      </c>
      <c r="J14" s="573">
        <v>4.2130000000000001</v>
      </c>
      <c r="K14" s="573">
        <v>4.18</v>
      </c>
      <c r="L14" s="573">
        <v>4.1000000000000005</v>
      </c>
      <c r="M14" s="573">
        <v>4.0999999999999996</v>
      </c>
      <c r="N14" s="573">
        <v>4.1230000000000002</v>
      </c>
    </row>
    <row r="15" spans="1:14" ht="12" customHeight="1">
      <c r="A15" s="114" t="s">
        <v>30</v>
      </c>
      <c r="B15" s="940">
        <v>4.2478798526069026</v>
      </c>
      <c r="C15" s="573">
        <v>3.8319999999999999</v>
      </c>
      <c r="D15" s="573">
        <v>4.2320000000000002</v>
      </c>
      <c r="E15" s="573">
        <v>4.2</v>
      </c>
      <c r="F15" s="573">
        <v>4.2240000000000002</v>
      </c>
      <c r="G15" s="573">
        <v>4.3529999999999998</v>
      </c>
      <c r="H15" s="573">
        <v>4.41</v>
      </c>
      <c r="I15" s="573">
        <v>4.4000000000000004</v>
      </c>
      <c r="J15" s="573">
        <v>4.38</v>
      </c>
      <c r="K15" s="573">
        <v>4.3499999999999996</v>
      </c>
      <c r="L15" s="573">
        <v>4.21</v>
      </c>
      <c r="M15" s="573">
        <v>4.2</v>
      </c>
      <c r="N15" s="573">
        <v>4.2229999999999999</v>
      </c>
    </row>
    <row r="16" spans="1:14" ht="12" customHeight="1">
      <c r="A16" s="114" t="s">
        <v>31</v>
      </c>
      <c r="B16" s="940">
        <v>4.35025471398236</v>
      </c>
      <c r="C16" s="573">
        <v>3.9560000000000004</v>
      </c>
      <c r="D16" s="573">
        <v>4.3809999999999993</v>
      </c>
      <c r="E16" s="573">
        <v>4.32</v>
      </c>
      <c r="F16" s="573">
        <v>4.34</v>
      </c>
      <c r="G16" s="573">
        <v>4.49</v>
      </c>
      <c r="H16" s="573">
        <v>4.53</v>
      </c>
      <c r="I16" s="573">
        <v>4.503000000000001</v>
      </c>
      <c r="J16" s="573">
        <v>4.4800000000000004</v>
      </c>
      <c r="K16" s="573">
        <v>4.4400000000000004</v>
      </c>
      <c r="L16" s="573">
        <v>4.2800000000000011</v>
      </c>
      <c r="M16" s="573">
        <v>4.2599999999999989</v>
      </c>
      <c r="N16" s="573">
        <v>4.2830000000000004</v>
      </c>
    </row>
    <row r="17" spans="1:14" ht="12" customHeight="1">
      <c r="A17" s="114" t="s">
        <v>32</v>
      </c>
      <c r="B17" s="940">
        <v>4.2841586498733388</v>
      </c>
      <c r="C17" s="573">
        <v>3.8540999999999994</v>
      </c>
      <c r="D17" s="573">
        <v>4.2839999999999998</v>
      </c>
      <c r="E17" s="573">
        <v>4.2499999999999991</v>
      </c>
      <c r="F17" s="573">
        <v>4.2640000000000002</v>
      </c>
      <c r="G17" s="573">
        <v>4.4019999999999992</v>
      </c>
      <c r="H17" s="573">
        <v>4.4800000000000004</v>
      </c>
      <c r="I17" s="573">
        <v>4.4619999999999997</v>
      </c>
      <c r="J17" s="573">
        <v>4.4420000000000011</v>
      </c>
      <c r="K17" s="573">
        <v>4.370000000000001</v>
      </c>
      <c r="L17" s="573">
        <v>4.2009999999999987</v>
      </c>
      <c r="M17" s="573">
        <v>4.1840000000000002</v>
      </c>
      <c r="N17" s="573">
        <v>4.2009999999999987</v>
      </c>
    </row>
    <row r="18" spans="1:14" ht="12" customHeight="1">
      <c r="A18" s="114" t="s">
        <v>33</v>
      </c>
      <c r="B18" s="940">
        <v>4.3705241174380829</v>
      </c>
      <c r="C18" s="573">
        <v>3.9840000000000004</v>
      </c>
      <c r="D18" s="573">
        <v>4.32</v>
      </c>
      <c r="E18" s="573">
        <v>4.3</v>
      </c>
      <c r="F18" s="573">
        <v>4.34</v>
      </c>
      <c r="G18" s="573">
        <v>4.45</v>
      </c>
      <c r="H18" s="573">
        <v>4.51</v>
      </c>
      <c r="I18" s="573">
        <v>4.51</v>
      </c>
      <c r="J18" s="573">
        <v>4.5000000000000009</v>
      </c>
      <c r="K18" s="573">
        <v>4.4800000000000004</v>
      </c>
      <c r="L18" s="573">
        <v>4.3499999999999996</v>
      </c>
      <c r="M18" s="573">
        <v>4.33</v>
      </c>
      <c r="N18" s="573">
        <v>4.3599999999999994</v>
      </c>
    </row>
    <row r="19" spans="1:14" ht="12" customHeight="1">
      <c r="A19" s="114" t="s">
        <v>34</v>
      </c>
      <c r="B19" s="940">
        <v>4.2577404056490122</v>
      </c>
      <c r="C19" s="573">
        <v>3.9</v>
      </c>
      <c r="D19" s="573">
        <v>4.2</v>
      </c>
      <c r="E19" s="573">
        <v>4.2</v>
      </c>
      <c r="F19" s="573">
        <v>4.2309999999999999</v>
      </c>
      <c r="G19" s="573">
        <v>4.3310000000000004</v>
      </c>
      <c r="H19" s="573">
        <v>4.38</v>
      </c>
      <c r="I19" s="573">
        <v>4.379999999999999</v>
      </c>
      <c r="J19" s="573">
        <v>4.3819999999999997</v>
      </c>
      <c r="K19" s="573">
        <v>4.3600000000000003</v>
      </c>
      <c r="L19" s="573">
        <v>4.2</v>
      </c>
      <c r="M19" s="573">
        <v>4.2009999999999987</v>
      </c>
      <c r="N19" s="573">
        <v>4.2300000000000004</v>
      </c>
    </row>
    <row r="20" spans="1:14" ht="12" customHeight="1">
      <c r="A20" s="114" t="s">
        <v>35</v>
      </c>
      <c r="B20" s="940">
        <v>4.3746545668712944</v>
      </c>
      <c r="C20" s="573">
        <v>3.9709999999999996</v>
      </c>
      <c r="D20" s="573">
        <v>4.4020000000000001</v>
      </c>
      <c r="E20" s="573">
        <v>4.3</v>
      </c>
      <c r="F20" s="573">
        <v>4.3320000000000007</v>
      </c>
      <c r="G20" s="573">
        <v>4.46</v>
      </c>
      <c r="H20" s="573">
        <v>4.5199999999999996</v>
      </c>
      <c r="I20" s="573">
        <v>4.5220000000000002</v>
      </c>
      <c r="J20" s="573">
        <v>4.5339999999999989</v>
      </c>
      <c r="K20" s="573">
        <v>4.5</v>
      </c>
      <c r="L20" s="573">
        <v>4.32</v>
      </c>
      <c r="M20" s="573">
        <v>4.3019999999999996</v>
      </c>
      <c r="N20" s="573">
        <v>4.33</v>
      </c>
    </row>
    <row r="21" spans="1:14" ht="12" customHeight="1">
      <c r="A21" s="114" t="s">
        <v>36</v>
      </c>
      <c r="B21" s="940">
        <v>4.3289118817733758</v>
      </c>
      <c r="C21" s="573">
        <v>3.9</v>
      </c>
      <c r="D21" s="573">
        <v>4.3200000000000012</v>
      </c>
      <c r="E21" s="573">
        <v>4.3</v>
      </c>
      <c r="F21" s="573">
        <v>4.3240000000000007</v>
      </c>
      <c r="G21" s="573">
        <v>4.431</v>
      </c>
      <c r="H21" s="573">
        <v>4.47</v>
      </c>
      <c r="I21" s="573">
        <v>4.4730000000000008</v>
      </c>
      <c r="J21" s="573">
        <v>4.4729999999999999</v>
      </c>
      <c r="K21" s="573">
        <v>4.4459999999999997</v>
      </c>
      <c r="L21" s="573">
        <v>4.28</v>
      </c>
      <c r="M21" s="573">
        <v>4.2560000000000002</v>
      </c>
      <c r="N21" s="573">
        <v>4.2759999999999998</v>
      </c>
    </row>
    <row r="22" spans="1:14" ht="12" customHeight="1">
      <c r="A22" s="114" t="s">
        <v>37</v>
      </c>
      <c r="B22" s="940">
        <v>4.3610324166657879</v>
      </c>
      <c r="C22" s="573">
        <v>3.8840000000000003</v>
      </c>
      <c r="D22" s="573">
        <v>4.3339999999999996</v>
      </c>
      <c r="E22" s="573">
        <v>4.3099999999999996</v>
      </c>
      <c r="F22" s="573">
        <v>4.3430000000000009</v>
      </c>
      <c r="G22" s="573">
        <v>4.4800000000000004</v>
      </c>
      <c r="H22" s="573">
        <v>4.55</v>
      </c>
      <c r="I22" s="573">
        <v>4.53</v>
      </c>
      <c r="J22" s="573">
        <v>4.5099999999999989</v>
      </c>
      <c r="K22" s="573">
        <v>4.4820000000000002</v>
      </c>
      <c r="L22" s="573">
        <v>4.3029999999999999</v>
      </c>
      <c r="M22" s="573">
        <v>4.2839999999999998</v>
      </c>
      <c r="N22" s="573">
        <v>4.3010000000000002</v>
      </c>
    </row>
    <row r="23" spans="1:14" ht="12" customHeight="1">
      <c r="A23" s="114" t="s">
        <v>38</v>
      </c>
      <c r="B23" s="940">
        <v>4.1722275889210021</v>
      </c>
      <c r="C23" s="573">
        <v>3.62</v>
      </c>
      <c r="D23" s="573">
        <v>4.12</v>
      </c>
      <c r="E23" s="573">
        <v>4.1000000000000005</v>
      </c>
      <c r="F23" s="573">
        <v>4.1239999999999988</v>
      </c>
      <c r="G23" s="573">
        <v>4.26</v>
      </c>
      <c r="H23" s="573">
        <v>4.33</v>
      </c>
      <c r="I23" s="573">
        <v>4.3319999999999999</v>
      </c>
      <c r="J23" s="573">
        <v>4.3230000000000004</v>
      </c>
      <c r="K23" s="573">
        <v>4.301000000000001</v>
      </c>
      <c r="L23" s="573">
        <v>4.1520000000000001</v>
      </c>
      <c r="M23" s="573">
        <v>4.1900000000000004</v>
      </c>
      <c r="N23" s="573">
        <v>4.2130000000000001</v>
      </c>
    </row>
    <row r="24" spans="1:14" ht="12" customHeight="1">
      <c r="A24" s="114" t="s">
        <v>39</v>
      </c>
      <c r="B24" s="940">
        <v>4.1831557261461603</v>
      </c>
      <c r="C24" s="573">
        <v>3.65</v>
      </c>
      <c r="D24" s="573">
        <v>4.1520000000000001</v>
      </c>
      <c r="E24" s="573">
        <v>4.1320000000000006</v>
      </c>
      <c r="F24" s="573">
        <v>4.1509999999999998</v>
      </c>
      <c r="G24" s="573">
        <v>4.274</v>
      </c>
      <c r="H24" s="573">
        <v>4.3499999999999996</v>
      </c>
      <c r="I24" s="573">
        <v>4.3319999999999999</v>
      </c>
      <c r="J24" s="573">
        <v>4.3319999999999999</v>
      </c>
      <c r="K24" s="573">
        <v>4.3120000000000003</v>
      </c>
      <c r="L24" s="573">
        <v>4.1639999999999997</v>
      </c>
      <c r="M24" s="573">
        <v>4.1440000000000001</v>
      </c>
      <c r="N24" s="573">
        <v>4.1639999999999997</v>
      </c>
    </row>
    <row r="25" spans="1:14" ht="12" customHeight="1">
      <c r="A25" s="114" t="s">
        <v>40</v>
      </c>
      <c r="B25" s="940">
        <v>4.2530938276582146</v>
      </c>
      <c r="C25" s="573">
        <v>3.7620000000000005</v>
      </c>
      <c r="D25" s="573">
        <v>4.21</v>
      </c>
      <c r="E25" s="573">
        <v>4.2099999999999991</v>
      </c>
      <c r="F25" s="573">
        <v>4.2300000000000004</v>
      </c>
      <c r="G25" s="573">
        <v>4.32</v>
      </c>
      <c r="H25" s="573">
        <v>4.3600000000000003</v>
      </c>
      <c r="I25" s="573">
        <v>4.3620000000000001</v>
      </c>
      <c r="J25" s="573">
        <v>4.3619999999999992</v>
      </c>
      <c r="K25" s="573">
        <v>4.3499999999999996</v>
      </c>
      <c r="L25" s="573">
        <v>4.2030000000000003</v>
      </c>
      <c r="M25" s="573">
        <v>4.2</v>
      </c>
      <c r="N25" s="573">
        <v>4.2159999999999993</v>
      </c>
    </row>
    <row r="26" spans="1:14" ht="12" customHeight="1">
      <c r="A26" s="114" t="s">
        <v>41</v>
      </c>
      <c r="B26" s="940">
        <v>4.1667064221067331</v>
      </c>
      <c r="C26" s="573">
        <v>3.7333021087346969</v>
      </c>
      <c r="D26" s="573">
        <v>4.1094824176891196</v>
      </c>
      <c r="E26" s="573">
        <v>4.1264810232630325</v>
      </c>
      <c r="F26" s="573">
        <v>4.1451961704366633</v>
      </c>
      <c r="G26" s="573">
        <v>4.2548428259027959</v>
      </c>
      <c r="H26" s="573">
        <v>4.2889387228992373</v>
      </c>
      <c r="I26" s="573">
        <v>4.290256494498256</v>
      </c>
      <c r="J26" s="573">
        <v>4.3093002751111458</v>
      </c>
      <c r="K26" s="573">
        <v>4.3172478090129784</v>
      </c>
      <c r="L26" s="573">
        <v>4.1704774176999546</v>
      </c>
      <c r="M26" s="573">
        <v>4.1677944570774308</v>
      </c>
      <c r="N26" s="573">
        <v>4.1786899813907192</v>
      </c>
    </row>
    <row r="27" spans="1:14" ht="12" customHeight="1">
      <c r="A27" s="114" t="s">
        <v>100</v>
      </c>
      <c r="B27" s="940">
        <v>4.1463138516374904</v>
      </c>
      <c r="C27" s="573">
        <v>3.6619999999999999</v>
      </c>
      <c r="D27" s="573">
        <v>4.0999999999999996</v>
      </c>
      <c r="E27" s="573">
        <v>4.12</v>
      </c>
      <c r="F27" s="573">
        <v>4.1399999999999997</v>
      </c>
      <c r="G27" s="573">
        <v>4.25</v>
      </c>
      <c r="H27" s="573">
        <v>4.28</v>
      </c>
      <c r="I27" s="573">
        <v>4.28</v>
      </c>
      <c r="J27" s="573">
        <v>4.2830000000000004</v>
      </c>
      <c r="K27" s="573">
        <v>4.2809999999999997</v>
      </c>
      <c r="L27" s="573">
        <v>4.1500000000000004</v>
      </c>
      <c r="M27" s="573">
        <v>4.1500000000000004</v>
      </c>
      <c r="N27" s="573">
        <v>4.1639999999999997</v>
      </c>
    </row>
    <row r="28" spans="1:14" ht="12" customHeight="1">
      <c r="A28" s="114" t="s">
        <v>101</v>
      </c>
      <c r="B28" s="940">
        <v>4.1884871157418226</v>
      </c>
      <c r="C28" s="573">
        <v>3.8140000000000001</v>
      </c>
      <c r="D28" s="573">
        <v>4.1210000000000004</v>
      </c>
      <c r="E28" s="573">
        <v>4.1340000000000003</v>
      </c>
      <c r="F28" s="573">
        <v>4.1509999999999998</v>
      </c>
      <c r="G28" s="573">
        <v>4.2610000000000001</v>
      </c>
      <c r="H28" s="573">
        <v>4.3</v>
      </c>
      <c r="I28" s="573">
        <v>4.3019999999999996</v>
      </c>
      <c r="J28" s="573">
        <v>4.34</v>
      </c>
      <c r="K28" s="573">
        <v>4.331999999999999</v>
      </c>
      <c r="L28" s="573">
        <v>4.1900000000000004</v>
      </c>
      <c r="M28" s="573">
        <v>4.1840000000000002</v>
      </c>
      <c r="N28" s="573">
        <v>4.1929999999999996</v>
      </c>
    </row>
    <row r="29" spans="1:14" ht="12" customHeight="1">
      <c r="A29" s="114" t="s">
        <v>44</v>
      </c>
      <c r="B29" s="940">
        <v>4.3107986185640517</v>
      </c>
      <c r="C29" s="573">
        <v>3.8839999999999999</v>
      </c>
      <c r="D29" s="573">
        <v>4.2999999999999989</v>
      </c>
      <c r="E29" s="573">
        <v>4.25</v>
      </c>
      <c r="F29" s="573">
        <v>4.28</v>
      </c>
      <c r="G29" s="573">
        <v>4.3899999999999988</v>
      </c>
      <c r="H29" s="573">
        <v>4.42</v>
      </c>
      <c r="I29" s="573">
        <v>4.423</v>
      </c>
      <c r="J29" s="573">
        <v>4.4210000000000003</v>
      </c>
      <c r="K29" s="573">
        <v>4.4000000000000012</v>
      </c>
      <c r="L29" s="573">
        <v>4.2499999999999991</v>
      </c>
      <c r="M29" s="573">
        <v>4.2440000000000007</v>
      </c>
      <c r="N29" s="573">
        <v>4.2610000000000001</v>
      </c>
    </row>
    <row r="30" spans="1:14" ht="12" customHeight="1">
      <c r="A30" s="114" t="s">
        <v>45</v>
      </c>
      <c r="B30" s="940">
        <v>4.2828969959570262</v>
      </c>
      <c r="C30" s="573">
        <v>3.8519999999999994</v>
      </c>
      <c r="D30" s="573">
        <v>4.2919999999999998</v>
      </c>
      <c r="E30" s="573">
        <v>4.2300000000000013</v>
      </c>
      <c r="F30" s="573">
        <v>4.2519999999999998</v>
      </c>
      <c r="G30" s="573">
        <v>4.379999999999999</v>
      </c>
      <c r="H30" s="573">
        <v>4.4000000000000004</v>
      </c>
      <c r="I30" s="573">
        <v>4.4019999999999992</v>
      </c>
      <c r="J30" s="573">
        <v>4.4029999999999996</v>
      </c>
      <c r="K30" s="573">
        <v>4.4029999999999987</v>
      </c>
      <c r="L30" s="573">
        <v>4.2300000000000004</v>
      </c>
      <c r="M30" s="573">
        <v>4.2229999999999999</v>
      </c>
      <c r="N30" s="573">
        <v>4.2429999999999994</v>
      </c>
    </row>
    <row r="31" spans="1:14" ht="12" customHeight="1">
      <c r="A31" s="114" t="s">
        <v>46</v>
      </c>
      <c r="B31" s="940">
        <v>4.3144006290601133</v>
      </c>
      <c r="C31" s="573">
        <v>3.8620000000000005</v>
      </c>
      <c r="D31" s="573">
        <v>4.3210000000000006</v>
      </c>
      <c r="E31" s="573">
        <v>4.3</v>
      </c>
      <c r="F31" s="573">
        <v>4.3239999999999998</v>
      </c>
      <c r="G31" s="573">
        <v>4.4510000000000005</v>
      </c>
      <c r="H31" s="573">
        <v>4.47</v>
      </c>
      <c r="I31" s="573">
        <v>4.4539999999999997</v>
      </c>
      <c r="J31" s="573">
        <v>4.4320000000000004</v>
      </c>
      <c r="K31" s="573">
        <v>4.4210000000000003</v>
      </c>
      <c r="L31" s="573">
        <v>4.26</v>
      </c>
      <c r="M31" s="573">
        <v>4.2440000000000007</v>
      </c>
      <c r="N31" s="573">
        <v>4.2640000000000002</v>
      </c>
    </row>
    <row r="32" spans="1:14" ht="12" customHeight="1">
      <c r="A32" s="114" t="s">
        <v>47</v>
      </c>
      <c r="B32" s="940">
        <v>4.3977779307339437</v>
      </c>
      <c r="C32" s="573">
        <v>3.9529999999999998</v>
      </c>
      <c r="D32" s="573">
        <v>4.4219999999999997</v>
      </c>
      <c r="E32" s="573">
        <v>4.4000000000000004</v>
      </c>
      <c r="F32" s="573">
        <v>4.4219999999999997</v>
      </c>
      <c r="G32" s="573">
        <v>4.5199999999999996</v>
      </c>
      <c r="H32" s="573">
        <v>4.5400000000000009</v>
      </c>
      <c r="I32" s="573">
        <v>4.5400000000000009</v>
      </c>
      <c r="J32" s="573">
        <v>4.5409999999999995</v>
      </c>
      <c r="K32" s="573">
        <v>4.5229999999999997</v>
      </c>
      <c r="L32" s="573">
        <v>4.3339999999999996</v>
      </c>
      <c r="M32" s="573">
        <v>4.3120000000000012</v>
      </c>
      <c r="N32" s="573">
        <v>4.3310000000000004</v>
      </c>
    </row>
    <row r="33" spans="1:14" ht="12" customHeight="1">
      <c r="A33" s="114" t="s">
        <v>48</v>
      </c>
      <c r="B33" s="940">
        <v>4.388386433557895</v>
      </c>
      <c r="C33" s="573">
        <v>3.9740000000000002</v>
      </c>
      <c r="D33" s="573">
        <v>4.4009999999999998</v>
      </c>
      <c r="E33" s="573">
        <v>4.3759999999999994</v>
      </c>
      <c r="F33" s="573">
        <v>4.4009999999999998</v>
      </c>
      <c r="G33" s="573">
        <v>4.5</v>
      </c>
      <c r="H33" s="573">
        <v>4.520999999999999</v>
      </c>
      <c r="I33" s="573">
        <v>4.5019999999999998</v>
      </c>
      <c r="J33" s="573">
        <v>4.5010000000000003</v>
      </c>
      <c r="K33" s="573">
        <v>4.5000000000000009</v>
      </c>
      <c r="L33" s="573">
        <v>4.32</v>
      </c>
      <c r="M33" s="573">
        <v>4.32</v>
      </c>
      <c r="N33" s="573">
        <v>4.3419999999999996</v>
      </c>
    </row>
    <row r="34" spans="1:14" ht="12" customHeight="1" thickBot="1">
      <c r="A34" s="169" t="s">
        <v>49</v>
      </c>
      <c r="B34" s="941">
        <v>4.4169764191693517</v>
      </c>
      <c r="C34" s="574">
        <v>3.9941000000000004</v>
      </c>
      <c r="D34" s="574">
        <v>4.4230000000000009</v>
      </c>
      <c r="E34" s="574">
        <v>4.410000000000001</v>
      </c>
      <c r="F34" s="574">
        <v>4.431</v>
      </c>
      <c r="G34" s="574">
        <v>4.5139999999999993</v>
      </c>
      <c r="H34" s="574">
        <v>4.5329999999999995</v>
      </c>
      <c r="I34" s="574">
        <v>4.53</v>
      </c>
      <c r="J34" s="574">
        <v>4.532</v>
      </c>
      <c r="K34" s="574">
        <v>4.5120000000000005</v>
      </c>
      <c r="L34" s="574">
        <v>4.3420000000000005</v>
      </c>
      <c r="M34" s="574">
        <v>4.3410000000000002</v>
      </c>
      <c r="N34" s="574">
        <v>4.3609999999999998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Hoja110">
    <tabColor theme="9" tint="0.59999389629810485"/>
  </sheetPr>
  <dimension ref="A1:N90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510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576" t="s">
        <v>337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1.400790845746722</v>
      </c>
      <c r="C5" s="936">
        <v>1.3572177496263262</v>
      </c>
      <c r="D5" s="936">
        <v>1.3629679680738758</v>
      </c>
      <c r="E5" s="936">
        <v>1.3777474961484844</v>
      </c>
      <c r="F5" s="936">
        <v>1.394618442846691</v>
      </c>
      <c r="G5" s="936">
        <v>1.3967465937655905</v>
      </c>
      <c r="H5" s="936">
        <v>1.4042098614334151</v>
      </c>
      <c r="I5" s="936">
        <v>1.4062567266158175</v>
      </c>
      <c r="J5" s="936">
        <v>1.4130223533287478</v>
      </c>
      <c r="K5" s="936">
        <v>1.4217720439733654</v>
      </c>
      <c r="L5" s="936">
        <v>1.4267168582828418</v>
      </c>
      <c r="M5" s="936">
        <v>1.4272362498454934</v>
      </c>
      <c r="N5" s="936">
        <v>1.425969063189648</v>
      </c>
    </row>
    <row r="6" spans="1:14" ht="12" customHeight="1">
      <c r="A6" s="114" t="s">
        <v>21</v>
      </c>
      <c r="B6" s="940">
        <v>1.9956908679261525</v>
      </c>
      <c r="C6" s="573">
        <v>1.9902912621359219</v>
      </c>
      <c r="D6" s="573">
        <v>1.9805825242718444</v>
      </c>
      <c r="E6" s="573">
        <v>1.9902912621359219</v>
      </c>
      <c r="F6" s="573">
        <v>1.9902912621359223</v>
      </c>
      <c r="G6" s="573">
        <v>1.9922330097087382</v>
      </c>
      <c r="H6" s="573">
        <v>2</v>
      </c>
      <c r="I6" s="573">
        <v>1.9999999999999996</v>
      </c>
      <c r="J6" s="573">
        <v>2.0029126213592234</v>
      </c>
      <c r="K6" s="573">
        <v>2</v>
      </c>
      <c r="L6" s="573">
        <v>2.0029126213592234</v>
      </c>
      <c r="M6" s="573">
        <v>2.0019417475728156</v>
      </c>
      <c r="N6" s="573">
        <v>1.9961165048543692</v>
      </c>
    </row>
    <row r="7" spans="1:14" ht="12" customHeight="1">
      <c r="A7" s="114" t="s">
        <v>22</v>
      </c>
      <c r="B7" s="940">
        <v>1.7982878530483335</v>
      </c>
      <c r="C7" s="573">
        <v>1.7961165048543688</v>
      </c>
      <c r="D7" s="573">
        <v>1.7970873786407766</v>
      </c>
      <c r="E7" s="573">
        <v>1.796116504854369</v>
      </c>
      <c r="F7" s="573">
        <v>1.796116504854369</v>
      </c>
      <c r="G7" s="573">
        <v>1.7980582524271846</v>
      </c>
      <c r="H7" s="573">
        <v>1.796116504854369</v>
      </c>
      <c r="I7" s="573">
        <v>1.796116504854369</v>
      </c>
      <c r="J7" s="573">
        <v>1.7990291262135922</v>
      </c>
      <c r="K7" s="573">
        <v>1.8</v>
      </c>
      <c r="L7" s="573">
        <v>1.8000000000000005</v>
      </c>
      <c r="M7" s="573">
        <v>1.8009708737864076</v>
      </c>
      <c r="N7" s="573">
        <v>1.8077669902912621</v>
      </c>
    </row>
    <row r="8" spans="1:14" ht="12" customHeight="1">
      <c r="A8" s="114" t="s">
        <v>23</v>
      </c>
      <c r="B8" s="940">
        <v>1.3320879646956501</v>
      </c>
      <c r="C8" s="573">
        <v>1.3106796116504853</v>
      </c>
      <c r="D8" s="573">
        <v>1.3106796116504855</v>
      </c>
      <c r="E8" s="573">
        <v>1.3106796116504855</v>
      </c>
      <c r="F8" s="573">
        <v>1.3203883495145634</v>
      </c>
      <c r="G8" s="573">
        <v>1.3223300970873786</v>
      </c>
      <c r="H8" s="573">
        <v>1.3300970873786409</v>
      </c>
      <c r="I8" s="573">
        <v>1.3300970873786409</v>
      </c>
      <c r="J8" s="573">
        <v>1.3320388349514565</v>
      </c>
      <c r="K8" s="573">
        <v>1.349514563106796</v>
      </c>
      <c r="L8" s="573">
        <v>1.3524271844660196</v>
      </c>
      <c r="M8" s="573">
        <v>1.3533980582524272</v>
      </c>
      <c r="N8" s="573">
        <v>1.350485436893204</v>
      </c>
    </row>
    <row r="9" spans="1:14" ht="12" customHeight="1">
      <c r="A9" s="114" t="s">
        <v>24</v>
      </c>
      <c r="B9" s="940">
        <v>1.4947584052109406</v>
      </c>
      <c r="C9" s="573">
        <v>1.418183601141316</v>
      </c>
      <c r="D9" s="573">
        <v>1.436893203883495</v>
      </c>
      <c r="E9" s="573">
        <v>1.4368932038834952</v>
      </c>
      <c r="F9" s="573">
        <v>1.5069092099227446</v>
      </c>
      <c r="G9" s="573">
        <v>1.5069092099227448</v>
      </c>
      <c r="H9" s="573">
        <v>1.5069092099227446</v>
      </c>
      <c r="I9" s="573">
        <v>1.5180126666410192</v>
      </c>
      <c r="J9" s="573">
        <v>1.5180126666410194</v>
      </c>
      <c r="K9" s="573">
        <v>1.5180126666410194</v>
      </c>
      <c r="L9" s="573">
        <v>1.5188373786407765</v>
      </c>
      <c r="M9" s="573">
        <v>1.5189514563106796</v>
      </c>
      <c r="N9" s="573">
        <v>1.5165048543689321</v>
      </c>
    </row>
    <row r="10" spans="1:14" ht="12" customHeight="1">
      <c r="A10" s="114" t="s">
        <v>25</v>
      </c>
      <c r="B10" s="940">
        <v>1.3041607328839304</v>
      </c>
      <c r="C10" s="573">
        <v>1.2823070992979519</v>
      </c>
      <c r="D10" s="573">
        <v>1.2833040209947959</v>
      </c>
      <c r="E10" s="573">
        <v>1.2840844846944675</v>
      </c>
      <c r="F10" s="573">
        <v>1.3025655017168165</v>
      </c>
      <c r="G10" s="573">
        <v>1.3029040857770731</v>
      </c>
      <c r="H10" s="573">
        <v>1.3078197858580092</v>
      </c>
      <c r="I10" s="573">
        <v>1.310079518744627</v>
      </c>
      <c r="J10" s="573">
        <v>1.3164488331526381</v>
      </c>
      <c r="K10" s="573">
        <v>1.3143111295736367</v>
      </c>
      <c r="L10" s="573">
        <v>1.3157778089216383</v>
      </c>
      <c r="M10" s="573">
        <v>1.3162981667388616</v>
      </c>
      <c r="N10" s="573">
        <v>1.3136121659195426</v>
      </c>
    </row>
    <row r="11" spans="1:14" ht="12" customHeight="1">
      <c r="A11" s="114" t="s">
        <v>97</v>
      </c>
      <c r="B11" s="940">
        <v>1.3164964126413798</v>
      </c>
      <c r="C11" s="573">
        <v>1.2912621359223302</v>
      </c>
      <c r="D11" s="573">
        <v>1.2922330097087378</v>
      </c>
      <c r="E11" s="573">
        <v>1.2932038834951456</v>
      </c>
      <c r="F11" s="573">
        <v>1.3106796116504855</v>
      </c>
      <c r="G11" s="573">
        <v>1.3106796116504855</v>
      </c>
      <c r="H11" s="573">
        <v>1.3203883495145632</v>
      </c>
      <c r="I11" s="573">
        <v>1.3223300970873788</v>
      </c>
      <c r="J11" s="573">
        <v>1.3339805825242721</v>
      </c>
      <c r="K11" s="573">
        <v>1.3300970873786409</v>
      </c>
      <c r="L11" s="573">
        <v>1.3320388349514563</v>
      </c>
      <c r="M11" s="573">
        <v>1.3330097087378641</v>
      </c>
      <c r="N11" s="573">
        <v>1.3310679611650484</v>
      </c>
    </row>
    <row r="12" spans="1:14" ht="12" customHeight="1">
      <c r="A12" s="114" t="s">
        <v>98</v>
      </c>
      <c r="B12" s="940">
        <v>1.2781514158055192</v>
      </c>
      <c r="C12" s="573">
        <v>1.2621359223300972</v>
      </c>
      <c r="D12" s="573">
        <v>1.262135922330097</v>
      </c>
      <c r="E12" s="573">
        <v>1.262135922330097</v>
      </c>
      <c r="F12" s="573">
        <v>1.2815533980582525</v>
      </c>
      <c r="G12" s="573">
        <v>1.2825242718446601</v>
      </c>
      <c r="H12" s="573">
        <v>1.2815533980582525</v>
      </c>
      <c r="I12" s="573">
        <v>1.2844660194174753</v>
      </c>
      <c r="J12" s="573">
        <v>1.2834951456310679</v>
      </c>
      <c r="K12" s="573">
        <v>1.2834951456310679</v>
      </c>
      <c r="L12" s="573">
        <v>1.2854368932038833</v>
      </c>
      <c r="M12" s="573">
        <v>1.2834951456310681</v>
      </c>
      <c r="N12" s="573">
        <v>1.2834951456310679</v>
      </c>
    </row>
    <row r="13" spans="1:14" ht="12" customHeight="1">
      <c r="A13" s="114" t="s">
        <v>127</v>
      </c>
      <c r="B13" s="940">
        <v>1.3943590265902166</v>
      </c>
      <c r="C13" s="573">
        <v>1.3805825242718446</v>
      </c>
      <c r="D13" s="573">
        <v>1.3786407766990292</v>
      </c>
      <c r="E13" s="573">
        <v>1.3883495145631066</v>
      </c>
      <c r="F13" s="573">
        <v>1.3883495145631068</v>
      </c>
      <c r="G13" s="573">
        <v>1.3912621359223298</v>
      </c>
      <c r="H13" s="573">
        <v>1.3883495145631066</v>
      </c>
      <c r="I13" s="573">
        <v>1.3893203883495142</v>
      </c>
      <c r="J13" s="573">
        <v>1.390291262135922</v>
      </c>
      <c r="K13" s="573">
        <v>1.407766990291262</v>
      </c>
      <c r="L13" s="573">
        <v>1.407766990291262</v>
      </c>
      <c r="M13" s="573">
        <v>1.4097087378640776</v>
      </c>
      <c r="N13" s="573">
        <v>1.4087378640776698</v>
      </c>
    </row>
    <row r="14" spans="1:14" ht="12" customHeight="1">
      <c r="A14" s="114" t="s">
        <v>29</v>
      </c>
      <c r="B14" s="940">
        <v>1.3261754425991636</v>
      </c>
      <c r="C14" s="573">
        <v>1.2621359223300972</v>
      </c>
      <c r="D14" s="573">
        <v>1.2621359223300967</v>
      </c>
      <c r="E14" s="573">
        <v>1.2815533980582523</v>
      </c>
      <c r="F14" s="573">
        <v>1.2815533980582527</v>
      </c>
      <c r="G14" s="573">
        <v>1.3106796116504855</v>
      </c>
      <c r="H14" s="573">
        <v>1.3106796116504853</v>
      </c>
      <c r="I14" s="573">
        <v>1.3106796116504853</v>
      </c>
      <c r="J14" s="573">
        <v>1.378640776699029</v>
      </c>
      <c r="K14" s="573">
        <v>1.3786407766990292</v>
      </c>
      <c r="L14" s="573">
        <v>1.3815533980582526</v>
      </c>
      <c r="M14" s="573">
        <v>1.3825242718446602</v>
      </c>
      <c r="N14" s="573">
        <v>1.3796116504854368</v>
      </c>
    </row>
    <row r="15" spans="1:14" ht="12" customHeight="1">
      <c r="A15" s="114" t="s">
        <v>30</v>
      </c>
      <c r="B15" s="940">
        <v>1.3837173427617186</v>
      </c>
      <c r="C15" s="573">
        <v>1.3592233009708738</v>
      </c>
      <c r="D15" s="573">
        <v>1.3592233009708736</v>
      </c>
      <c r="E15" s="573">
        <v>1.3689320388349511</v>
      </c>
      <c r="F15" s="573">
        <v>1.3786407766990294</v>
      </c>
      <c r="G15" s="573">
        <v>1.3796116504854368</v>
      </c>
      <c r="H15" s="573">
        <v>1.3786407766990292</v>
      </c>
      <c r="I15" s="573">
        <v>1.3805825242718444</v>
      </c>
      <c r="J15" s="573">
        <v>1.3805825242718444</v>
      </c>
      <c r="K15" s="573">
        <v>1.407766990291262</v>
      </c>
      <c r="L15" s="573">
        <v>1.4106796116504856</v>
      </c>
      <c r="M15" s="573">
        <v>1.4097087378640778</v>
      </c>
      <c r="N15" s="573">
        <v>1.4087378640776698</v>
      </c>
    </row>
    <row r="16" spans="1:14" ht="12" customHeight="1">
      <c r="A16" s="114" t="s">
        <v>31</v>
      </c>
      <c r="B16" s="940">
        <v>1.5067348927697617</v>
      </c>
      <c r="C16" s="573">
        <v>1.4757281553398058</v>
      </c>
      <c r="D16" s="573">
        <v>1.4815533980582523</v>
      </c>
      <c r="E16" s="573">
        <v>1.5048543689320388</v>
      </c>
      <c r="F16" s="573">
        <v>1.5048543689320391</v>
      </c>
      <c r="G16" s="573">
        <v>1.4902912621359221</v>
      </c>
      <c r="H16" s="573">
        <v>1.5048543689320388</v>
      </c>
      <c r="I16" s="573">
        <v>1.5087378640776696</v>
      </c>
      <c r="J16" s="573">
        <v>1.5135922330097085</v>
      </c>
      <c r="K16" s="573">
        <v>1.5135922330097082</v>
      </c>
      <c r="L16" s="573">
        <v>1.5271844660194178</v>
      </c>
      <c r="M16" s="573">
        <v>1.5281553398058254</v>
      </c>
      <c r="N16" s="573">
        <v>1.5262135922330093</v>
      </c>
    </row>
    <row r="17" spans="1:14" ht="12" customHeight="1">
      <c r="A17" s="114" t="s">
        <v>32</v>
      </c>
      <c r="B17" s="940">
        <v>1.4624301035136142</v>
      </c>
      <c r="C17" s="573">
        <v>1.4281265767145619</v>
      </c>
      <c r="D17" s="573">
        <v>1.4281265767145617</v>
      </c>
      <c r="E17" s="573">
        <v>1.4281265767145617</v>
      </c>
      <c r="F17" s="573">
        <v>1.4281265767145617</v>
      </c>
      <c r="G17" s="573">
        <v>1.4281265767145619</v>
      </c>
      <c r="H17" s="573">
        <v>1.4831668130001325</v>
      </c>
      <c r="I17" s="573">
        <v>1.4831668130001325</v>
      </c>
      <c r="J17" s="573">
        <v>1.4831668130001323</v>
      </c>
      <c r="K17" s="573">
        <v>1.4831668130001325</v>
      </c>
      <c r="L17" s="573">
        <v>1.4893203883495145</v>
      </c>
      <c r="M17" s="573">
        <v>1.4883495145631067</v>
      </c>
      <c r="N17" s="573">
        <v>1.4873786407766989</v>
      </c>
    </row>
    <row r="18" spans="1:14" ht="12" customHeight="1">
      <c r="A18" s="114" t="s">
        <v>33</v>
      </c>
      <c r="B18" s="940">
        <v>1.534708044153871</v>
      </c>
      <c r="C18" s="573">
        <v>1.5184466019417475</v>
      </c>
      <c r="D18" s="573">
        <v>1.5194174757281551</v>
      </c>
      <c r="E18" s="573">
        <v>1.5252427184466018</v>
      </c>
      <c r="F18" s="573">
        <v>1.5242718446601942</v>
      </c>
      <c r="G18" s="573">
        <v>1.5262135922330093</v>
      </c>
      <c r="H18" s="573">
        <v>1.5242718446601942</v>
      </c>
      <c r="I18" s="573">
        <v>1.5281553398058252</v>
      </c>
      <c r="J18" s="573">
        <v>1.5262135922330098</v>
      </c>
      <c r="K18" s="573">
        <v>1.5533980582524272</v>
      </c>
      <c r="L18" s="573">
        <v>1.5533980582524274</v>
      </c>
      <c r="M18" s="573">
        <v>1.563106796116505</v>
      </c>
      <c r="N18" s="573">
        <v>1.5650485436893204</v>
      </c>
    </row>
    <row r="19" spans="1:14" ht="12" customHeight="1">
      <c r="A19" s="114" t="s">
        <v>34</v>
      </c>
      <c r="B19" s="940">
        <v>1.5159361364967141</v>
      </c>
      <c r="C19" s="573">
        <v>1.5145631067961165</v>
      </c>
      <c r="D19" s="573">
        <v>1.5145631067961163</v>
      </c>
      <c r="E19" s="573">
        <v>1.5165048543689321</v>
      </c>
      <c r="F19" s="573">
        <v>1.5145631067961167</v>
      </c>
      <c r="G19" s="573">
        <v>1.5155339805825239</v>
      </c>
      <c r="H19" s="573">
        <v>1.5145631067961165</v>
      </c>
      <c r="I19" s="573">
        <v>1.5145631067961165</v>
      </c>
      <c r="J19" s="573">
        <v>1.5174757281553397</v>
      </c>
      <c r="K19" s="573">
        <v>1.5174757281553395</v>
      </c>
      <c r="L19" s="573">
        <v>1.5165048543689321</v>
      </c>
      <c r="M19" s="573">
        <v>1.5174757281553397</v>
      </c>
      <c r="N19" s="573">
        <v>1.5174757281553393</v>
      </c>
    </row>
    <row r="20" spans="1:14" ht="12" customHeight="1">
      <c r="A20" s="114" t="s">
        <v>35</v>
      </c>
      <c r="B20" s="940">
        <v>1.5038316230209428</v>
      </c>
      <c r="C20" s="573">
        <v>1.4623166549182602</v>
      </c>
      <c r="D20" s="573">
        <v>1.4623166549182602</v>
      </c>
      <c r="E20" s="573">
        <v>1.4697077439086852</v>
      </c>
      <c r="F20" s="573">
        <v>1.4716874564838409</v>
      </c>
      <c r="G20" s="573">
        <v>1.4888212987244682</v>
      </c>
      <c r="H20" s="573">
        <v>1.4979188564997945</v>
      </c>
      <c r="I20" s="573">
        <v>1.5260814665962159</v>
      </c>
      <c r="J20" s="573">
        <v>1.5260131595339124</v>
      </c>
      <c r="K20" s="573">
        <v>1.5316510511411545</v>
      </c>
      <c r="L20" s="573">
        <v>1.5359223300970877</v>
      </c>
      <c r="M20" s="573">
        <v>1.536893203883495</v>
      </c>
      <c r="N20" s="573">
        <v>1.5359223300970875</v>
      </c>
    </row>
    <row r="21" spans="1:14" ht="12" customHeight="1">
      <c r="A21" s="114" t="s">
        <v>36</v>
      </c>
      <c r="B21" s="940">
        <v>1.278859059973201</v>
      </c>
      <c r="C21" s="573">
        <v>1.2718446601941749</v>
      </c>
      <c r="D21" s="573">
        <v>1.2718446601941749</v>
      </c>
      <c r="E21" s="573">
        <v>1.2718446601941749</v>
      </c>
      <c r="F21" s="573">
        <v>1.2718446601941749</v>
      </c>
      <c r="G21" s="573">
        <v>1.2737864077669905</v>
      </c>
      <c r="H21" s="573">
        <v>1.2815533980582525</v>
      </c>
      <c r="I21" s="573">
        <v>1.2834951456310681</v>
      </c>
      <c r="J21" s="573">
        <v>1.2834951456310677</v>
      </c>
      <c r="K21" s="573">
        <v>1.2844660194174755</v>
      </c>
      <c r="L21" s="573">
        <v>1.2854368932038835</v>
      </c>
      <c r="M21" s="573">
        <v>1.2815533980582525</v>
      </c>
      <c r="N21" s="573">
        <v>1.2844660194174753</v>
      </c>
    </row>
    <row r="22" spans="1:14" ht="12" customHeight="1">
      <c r="A22" s="114" t="s">
        <v>37</v>
      </c>
      <c r="B22" s="940">
        <v>1.3008521795817822</v>
      </c>
      <c r="C22" s="573">
        <v>1.2621359223300972</v>
      </c>
      <c r="D22" s="573">
        <v>1.2718446601941749</v>
      </c>
      <c r="E22" s="573">
        <v>1.2815533980582523</v>
      </c>
      <c r="F22" s="573">
        <v>1.2912621359223302</v>
      </c>
      <c r="G22" s="573">
        <v>1.2951456310679612</v>
      </c>
      <c r="H22" s="573">
        <v>1.2912621359223302</v>
      </c>
      <c r="I22" s="573">
        <v>1.2951456310679612</v>
      </c>
      <c r="J22" s="573">
        <v>1.3048543689320389</v>
      </c>
      <c r="K22" s="573">
        <v>1.3203883495145632</v>
      </c>
      <c r="L22" s="573">
        <v>1.3300970873786409</v>
      </c>
      <c r="M22" s="573">
        <v>1.3320388349514563</v>
      </c>
      <c r="N22" s="573">
        <v>1.3330097087378641</v>
      </c>
    </row>
    <row r="23" spans="1:14" ht="12" customHeight="1">
      <c r="A23" s="114" t="s">
        <v>38</v>
      </c>
      <c r="B23" s="940">
        <v>1.3219333789137317</v>
      </c>
      <c r="C23" s="573">
        <v>1.320388349514563</v>
      </c>
      <c r="D23" s="573">
        <v>1.3213592233009706</v>
      </c>
      <c r="E23" s="573">
        <v>1.3203883495145632</v>
      </c>
      <c r="F23" s="573">
        <v>1.320388349514563</v>
      </c>
      <c r="G23" s="573">
        <v>1.322330097087379</v>
      </c>
      <c r="H23" s="573">
        <v>1.3213592233009708</v>
      </c>
      <c r="I23" s="573">
        <v>1.3242718446601942</v>
      </c>
      <c r="J23" s="573">
        <v>1.3223300970873788</v>
      </c>
      <c r="K23" s="573">
        <v>1.3203883495145632</v>
      </c>
      <c r="L23" s="573">
        <v>1.3223300970873786</v>
      </c>
      <c r="M23" s="573">
        <v>1.3233009708737864</v>
      </c>
      <c r="N23" s="573">
        <v>1.3242718446601942</v>
      </c>
    </row>
    <row r="24" spans="1:14" ht="12" customHeight="1">
      <c r="A24" s="114" t="s">
        <v>39</v>
      </c>
      <c r="B24" s="940">
        <v>1.3887528643261171</v>
      </c>
      <c r="C24" s="573">
        <v>1.3689320388349515</v>
      </c>
      <c r="D24" s="573">
        <v>1.3708737864077669</v>
      </c>
      <c r="E24" s="573">
        <v>1.3708737864077671</v>
      </c>
      <c r="F24" s="573">
        <v>1.3786407766990292</v>
      </c>
      <c r="G24" s="573">
        <v>1.3805825242718446</v>
      </c>
      <c r="H24" s="573">
        <v>1.3883495145631066</v>
      </c>
      <c r="I24" s="573">
        <v>1.3912621359223301</v>
      </c>
      <c r="J24" s="573">
        <v>1.3980582524271843</v>
      </c>
      <c r="K24" s="573">
        <v>1.4009708737864079</v>
      </c>
      <c r="L24" s="573">
        <v>1.4029126213592233</v>
      </c>
      <c r="M24" s="573">
        <v>1.4039805825242717</v>
      </c>
      <c r="N24" s="573">
        <v>1.4106796116504854</v>
      </c>
    </row>
    <row r="25" spans="1:14" ht="12" customHeight="1">
      <c r="A25" s="114" t="s">
        <v>40</v>
      </c>
      <c r="B25" s="940">
        <v>1.5664451796991667</v>
      </c>
      <c r="C25" s="573">
        <v>1.554368932038835</v>
      </c>
      <c r="D25" s="573">
        <v>1.5533980582524272</v>
      </c>
      <c r="E25" s="573">
        <v>1.5533980582524272</v>
      </c>
      <c r="F25" s="573">
        <v>1.5533980582524274</v>
      </c>
      <c r="G25" s="573">
        <v>1.5553398058252428</v>
      </c>
      <c r="H25" s="573">
        <v>1.5825242718446599</v>
      </c>
      <c r="I25" s="573">
        <v>1.583495145631068</v>
      </c>
      <c r="J25" s="573">
        <v>1.5825242718446602</v>
      </c>
      <c r="K25" s="573">
        <v>1.583495145631068</v>
      </c>
      <c r="L25" s="573">
        <v>1.5854368932038836</v>
      </c>
      <c r="M25" s="573">
        <v>1.5844660194174756</v>
      </c>
      <c r="N25" s="573">
        <v>1.5834951456310677</v>
      </c>
    </row>
    <row r="26" spans="1:14" ht="12" customHeight="1">
      <c r="A26" s="114" t="s">
        <v>41</v>
      </c>
      <c r="B26" s="940">
        <v>1.3203930793319383</v>
      </c>
      <c r="C26" s="573">
        <v>1.3146715668736946</v>
      </c>
      <c r="D26" s="573">
        <v>1.3160339673105572</v>
      </c>
      <c r="E26" s="573">
        <v>1.3146878035413316</v>
      </c>
      <c r="F26" s="573">
        <v>1.3147027103972664</v>
      </c>
      <c r="G26" s="573">
        <v>1.3212789621820269</v>
      </c>
      <c r="H26" s="573">
        <v>1.3221604305190462</v>
      </c>
      <c r="I26" s="573">
        <v>1.3227631979882806</v>
      </c>
      <c r="J26" s="573">
        <v>1.324676755962898</v>
      </c>
      <c r="K26" s="573">
        <v>1.3265455596400053</v>
      </c>
      <c r="L26" s="573">
        <v>1.325205190776839</v>
      </c>
      <c r="M26" s="573">
        <v>1.3272387970080366</v>
      </c>
      <c r="N26" s="573">
        <v>1.327767847566345</v>
      </c>
    </row>
    <row r="27" spans="1:14" ht="12" customHeight="1">
      <c r="A27" s="114" t="s">
        <v>100</v>
      </c>
      <c r="B27" s="940">
        <v>1.3171803663044144</v>
      </c>
      <c r="C27" s="573">
        <v>1.3106796116504853</v>
      </c>
      <c r="D27" s="573">
        <v>1.3116504854368929</v>
      </c>
      <c r="E27" s="573">
        <v>1.3106796116504853</v>
      </c>
      <c r="F27" s="573">
        <v>1.3106796116504855</v>
      </c>
      <c r="G27" s="573">
        <v>1.3203883495145632</v>
      </c>
      <c r="H27" s="573">
        <v>1.320388349514563</v>
      </c>
      <c r="I27" s="573">
        <v>1.3223300970873786</v>
      </c>
      <c r="J27" s="573">
        <v>1.3242718446601944</v>
      </c>
      <c r="K27" s="573">
        <v>1.3233009708737862</v>
      </c>
      <c r="L27" s="573">
        <v>1.3242718446601944</v>
      </c>
      <c r="M27" s="573">
        <v>1.3233009708737862</v>
      </c>
      <c r="N27" s="573">
        <v>1.3213592233009708</v>
      </c>
    </row>
    <row r="28" spans="1:14" ht="12" customHeight="1">
      <c r="A28" s="114" t="s">
        <v>101</v>
      </c>
      <c r="B28" s="940">
        <v>1.3242839688478028</v>
      </c>
      <c r="C28" s="573">
        <v>1.3203883495145632</v>
      </c>
      <c r="D28" s="573">
        <v>1.3223300970873788</v>
      </c>
      <c r="E28" s="573">
        <v>1.3203883495145632</v>
      </c>
      <c r="F28" s="573">
        <v>1.3203883495145632</v>
      </c>
      <c r="G28" s="573">
        <v>1.3223300970873786</v>
      </c>
      <c r="H28" s="573">
        <v>1.3242718446601944</v>
      </c>
      <c r="I28" s="573">
        <v>1.3233009708737864</v>
      </c>
      <c r="J28" s="573">
        <v>1.3252427184466018</v>
      </c>
      <c r="K28" s="573">
        <v>1.3300970873786409</v>
      </c>
      <c r="L28" s="573">
        <v>1.3262135922330098</v>
      </c>
      <c r="M28" s="573">
        <v>1.3300970873786409</v>
      </c>
      <c r="N28" s="573">
        <v>1.3320388349514565</v>
      </c>
    </row>
    <row r="29" spans="1:14" ht="12" customHeight="1">
      <c r="A29" s="114" t="s">
        <v>44</v>
      </c>
      <c r="B29" s="940">
        <v>1.4116667388023789</v>
      </c>
      <c r="C29" s="573">
        <v>1.3760868466492031</v>
      </c>
      <c r="D29" s="573">
        <v>1.3883495145631066</v>
      </c>
      <c r="E29" s="573">
        <v>1.3902912621359222</v>
      </c>
      <c r="F29" s="573">
        <v>1.3883495145631066</v>
      </c>
      <c r="G29" s="573">
        <v>1.3912621359223301</v>
      </c>
      <c r="H29" s="573">
        <v>1.4077669902912622</v>
      </c>
      <c r="I29" s="573">
        <v>1.4097087378640776</v>
      </c>
      <c r="J29" s="573">
        <v>1.419417475728155</v>
      </c>
      <c r="K29" s="573">
        <v>1.4368932038834952</v>
      </c>
      <c r="L29" s="573">
        <v>1.4466019417475728</v>
      </c>
      <c r="M29" s="573">
        <v>1.4485436893203887</v>
      </c>
      <c r="N29" s="573">
        <v>1.4504854368932036</v>
      </c>
    </row>
    <row r="30" spans="1:14" ht="12" customHeight="1">
      <c r="A30" s="114" t="s">
        <v>45</v>
      </c>
      <c r="B30" s="940">
        <v>1.2749620079859354</v>
      </c>
      <c r="C30" s="573">
        <v>1.1650485436893203</v>
      </c>
      <c r="D30" s="573">
        <v>1.1650485436893203</v>
      </c>
      <c r="E30" s="573">
        <v>1.233009708737864</v>
      </c>
      <c r="F30" s="573">
        <v>1.2524271844660193</v>
      </c>
      <c r="G30" s="573">
        <v>1.2524271844660195</v>
      </c>
      <c r="H30" s="573">
        <v>1.2815533980582527</v>
      </c>
      <c r="I30" s="573">
        <v>1.2825242718446601</v>
      </c>
      <c r="J30" s="573">
        <v>1.2941747572815532</v>
      </c>
      <c r="K30" s="573">
        <v>1.3883495145631066</v>
      </c>
      <c r="L30" s="573">
        <v>1.3912621359223298</v>
      </c>
      <c r="M30" s="573">
        <v>1.3883495145631066</v>
      </c>
      <c r="N30" s="573">
        <v>1.3912621359223301</v>
      </c>
    </row>
    <row r="31" spans="1:14" ht="12" customHeight="1">
      <c r="A31" s="114" t="s">
        <v>46</v>
      </c>
      <c r="B31" s="940">
        <v>1.3839119907527679</v>
      </c>
      <c r="C31" s="573">
        <v>1.3592233009708738</v>
      </c>
      <c r="D31" s="573">
        <v>1.3601941747572812</v>
      </c>
      <c r="E31" s="573">
        <v>1.3689320388349515</v>
      </c>
      <c r="F31" s="573">
        <v>1.3786407766990294</v>
      </c>
      <c r="G31" s="573">
        <v>1.379611650485437</v>
      </c>
      <c r="H31" s="573">
        <v>1.3912621359223301</v>
      </c>
      <c r="I31" s="573">
        <v>1.3912621359223301</v>
      </c>
      <c r="J31" s="573">
        <v>1.3922330097087379</v>
      </c>
      <c r="K31" s="573">
        <v>1.3922330097087379</v>
      </c>
      <c r="L31" s="573">
        <v>1.3980582524271843</v>
      </c>
      <c r="M31" s="573">
        <v>1.4000970873786407</v>
      </c>
      <c r="N31" s="573">
        <v>1.4009708737864077</v>
      </c>
    </row>
    <row r="32" spans="1:14" ht="12" customHeight="1">
      <c r="A32" s="114" t="s">
        <v>47</v>
      </c>
      <c r="B32" s="940">
        <v>1.8998112523463622</v>
      </c>
      <c r="C32" s="573">
        <v>1.8932038834951455</v>
      </c>
      <c r="D32" s="573">
        <v>1.8932038834951457</v>
      </c>
      <c r="E32" s="573">
        <v>1.8951456310679611</v>
      </c>
      <c r="F32" s="573">
        <v>1.8932038834951457</v>
      </c>
      <c r="G32" s="573">
        <v>1.8961165048543691</v>
      </c>
      <c r="H32" s="573">
        <v>1.9029126213592233</v>
      </c>
      <c r="I32" s="573">
        <v>1.9038834951456312</v>
      </c>
      <c r="J32" s="573">
        <v>1.9048543689320387</v>
      </c>
      <c r="K32" s="573">
        <v>1.9029126213592236</v>
      </c>
      <c r="L32" s="573">
        <v>1.9048543689320387</v>
      </c>
      <c r="M32" s="573">
        <v>1.9029126213592233</v>
      </c>
      <c r="N32" s="573">
        <v>1.904854368932039</v>
      </c>
    </row>
    <row r="33" spans="1:14" ht="12" customHeight="1">
      <c r="A33" s="114" t="s">
        <v>48</v>
      </c>
      <c r="B33" s="940">
        <v>1.5590301781074369</v>
      </c>
      <c r="C33" s="573">
        <v>1.5553398058252428</v>
      </c>
      <c r="D33" s="573">
        <v>1.554368932038835</v>
      </c>
      <c r="E33" s="573">
        <v>1.5533980582524276</v>
      </c>
      <c r="F33" s="573">
        <v>1.5533980582524276</v>
      </c>
      <c r="G33" s="573">
        <v>1.5563106796116504</v>
      </c>
      <c r="H33" s="573">
        <v>1.5533980582524272</v>
      </c>
      <c r="I33" s="573">
        <v>1.555339805825243</v>
      </c>
      <c r="J33" s="573">
        <v>1.5631067961165046</v>
      </c>
      <c r="K33" s="573">
        <v>1.5650485436893204</v>
      </c>
      <c r="L33" s="573">
        <v>1.5669902912621361</v>
      </c>
      <c r="M33" s="573">
        <v>1.5679611650485437</v>
      </c>
      <c r="N33" s="573">
        <v>1.5747572815533981</v>
      </c>
    </row>
    <row r="34" spans="1:14" ht="12" customHeight="1" thickBot="1">
      <c r="A34" s="169" t="s">
        <v>49</v>
      </c>
      <c r="B34" s="941">
        <v>1.5860985356802557</v>
      </c>
      <c r="C34" s="574">
        <v>1.6019417475728155</v>
      </c>
      <c r="D34" s="574">
        <v>1.6029126213592231</v>
      </c>
      <c r="E34" s="574">
        <v>1.5728155339805825</v>
      </c>
      <c r="F34" s="574">
        <v>1.5728155339805825</v>
      </c>
      <c r="G34" s="574">
        <v>1.5747572815533981</v>
      </c>
      <c r="H34" s="574">
        <v>1.5825242718446599</v>
      </c>
      <c r="I34" s="574">
        <v>1.5864077669902912</v>
      </c>
      <c r="J34" s="574">
        <v>1.5854368932038834</v>
      </c>
      <c r="K34" s="574">
        <v>1.5854368932038834</v>
      </c>
      <c r="L34" s="574">
        <v>1.5864077669902914</v>
      </c>
      <c r="M34" s="574">
        <v>1.587378640776699</v>
      </c>
      <c r="N34" s="574">
        <v>1.5951456310679613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0"/>
      <c r="N36" s="570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  <row r="53" spans="1:14" ht="13" customHeight="1">
      <c r="A53" s="563" t="s">
        <v>360</v>
      </c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</row>
    <row r="54" spans="1:14" ht="13" customHeight="1">
      <c r="A54" s="563" t="s">
        <v>335</v>
      </c>
      <c r="B54" s="156"/>
      <c r="C54" s="156"/>
      <c r="D54" s="156"/>
      <c r="E54" s="156"/>
      <c r="F54" s="156"/>
      <c r="G54" s="160"/>
      <c r="H54" s="159"/>
      <c r="I54" s="156"/>
      <c r="J54" s="156"/>
      <c r="K54" s="156"/>
      <c r="L54" s="156"/>
      <c r="M54" s="156"/>
      <c r="N54" s="156"/>
    </row>
    <row r="55" spans="1:14" ht="13" customHeight="1" thickBot="1">
      <c r="A55" s="159"/>
      <c r="B55" s="156"/>
      <c r="C55" s="156"/>
      <c r="D55" s="156"/>
      <c r="E55" s="156"/>
      <c r="F55" s="156"/>
      <c r="G55" s="160"/>
      <c r="H55" s="159"/>
      <c r="I55" s="156"/>
      <c r="J55" s="156"/>
      <c r="K55" s="156"/>
      <c r="L55" s="156"/>
      <c r="M55" s="156"/>
      <c r="N55" s="156"/>
    </row>
    <row r="56" spans="1:14" ht="13" customHeight="1">
      <c r="A56" s="163" t="s">
        <v>18</v>
      </c>
      <c r="B56" s="116" t="s">
        <v>128</v>
      </c>
      <c r="C56" s="164" t="s">
        <v>78</v>
      </c>
      <c r="D56" s="164" t="s">
        <v>79</v>
      </c>
      <c r="E56" s="164" t="s">
        <v>80</v>
      </c>
      <c r="F56" s="164" t="s">
        <v>81</v>
      </c>
      <c r="G56" s="164" t="s">
        <v>82</v>
      </c>
      <c r="H56" s="164" t="s">
        <v>83</v>
      </c>
      <c r="I56" s="164" t="s">
        <v>84</v>
      </c>
      <c r="J56" s="164" t="s">
        <v>85</v>
      </c>
      <c r="K56" s="164" t="s">
        <v>86</v>
      </c>
      <c r="L56" s="164" t="s">
        <v>87</v>
      </c>
      <c r="M56" s="164" t="s">
        <v>88</v>
      </c>
      <c r="N56" s="164" t="s">
        <v>89</v>
      </c>
    </row>
    <row r="57" spans="1:14" ht="13" customHeight="1">
      <c r="A57" s="165" t="s">
        <v>103</v>
      </c>
      <c r="B57" s="166">
        <v>1.3</v>
      </c>
      <c r="C57" s="166">
        <v>1.28</v>
      </c>
      <c r="D57" s="166">
        <v>1.28</v>
      </c>
      <c r="E57" s="166">
        <v>1.29</v>
      </c>
      <c r="F57" s="166">
        <v>1.3</v>
      </c>
      <c r="G57" s="166">
        <v>1.31</v>
      </c>
      <c r="H57" s="166">
        <v>1.31</v>
      </c>
      <c r="I57" s="166">
        <v>1.3</v>
      </c>
      <c r="J57" s="166">
        <v>1.3</v>
      </c>
      <c r="K57" s="166">
        <v>1.3</v>
      </c>
      <c r="L57" s="166">
        <v>1.3</v>
      </c>
      <c r="M57" s="166">
        <v>1.3</v>
      </c>
      <c r="N57" s="166">
        <v>1.31</v>
      </c>
    </row>
    <row r="58" spans="1:14" ht="13" customHeight="1">
      <c r="A58" s="114" t="s">
        <v>21</v>
      </c>
      <c r="B58" s="168">
        <v>1.94</v>
      </c>
      <c r="C58" s="168">
        <v>1.94</v>
      </c>
      <c r="D58" s="168">
        <v>1.94</v>
      </c>
      <c r="E58" s="168">
        <v>1.94</v>
      </c>
      <c r="F58" s="168">
        <v>1.94</v>
      </c>
      <c r="G58" s="168">
        <v>1.94</v>
      </c>
      <c r="H58" s="168">
        <v>1.94</v>
      </c>
      <c r="I58" s="168">
        <v>1.94</v>
      </c>
      <c r="J58" s="168">
        <v>1.94</v>
      </c>
      <c r="K58" s="168">
        <v>1.94</v>
      </c>
      <c r="L58" s="168">
        <v>1.94</v>
      </c>
      <c r="M58" s="168">
        <v>1.94</v>
      </c>
      <c r="N58" s="168">
        <v>1.94</v>
      </c>
    </row>
    <row r="59" spans="1:14" ht="13" customHeight="1">
      <c r="A59" s="114" t="s">
        <v>22</v>
      </c>
      <c r="B59" s="168">
        <v>1.74</v>
      </c>
      <c r="C59" s="168">
        <v>1.66</v>
      </c>
      <c r="D59" s="168">
        <v>1.66</v>
      </c>
      <c r="E59" s="168">
        <v>1.66</v>
      </c>
      <c r="F59" s="168">
        <v>1.76</v>
      </c>
      <c r="G59" s="168">
        <v>1.76</v>
      </c>
      <c r="H59" s="168">
        <v>1.76</v>
      </c>
      <c r="I59" s="168">
        <v>1.76</v>
      </c>
      <c r="J59" s="168">
        <v>1.76</v>
      </c>
      <c r="K59" s="168">
        <v>1.76</v>
      </c>
      <c r="L59" s="168">
        <v>1.78</v>
      </c>
      <c r="M59" s="168">
        <v>1.78</v>
      </c>
      <c r="N59" s="168">
        <v>1.78</v>
      </c>
    </row>
    <row r="60" spans="1:14" ht="13" customHeight="1">
      <c r="A60" s="114" t="s">
        <v>23</v>
      </c>
      <c r="B60" s="168">
        <v>1.29</v>
      </c>
      <c r="C60" s="168">
        <v>1.28</v>
      </c>
      <c r="D60" s="168">
        <v>1.28</v>
      </c>
      <c r="E60" s="168">
        <v>1.28</v>
      </c>
      <c r="F60" s="168">
        <v>1.28</v>
      </c>
      <c r="G60" s="168">
        <v>1.28</v>
      </c>
      <c r="H60" s="168">
        <v>1.28</v>
      </c>
      <c r="I60" s="168">
        <v>1.28</v>
      </c>
      <c r="J60" s="168">
        <v>1.28</v>
      </c>
      <c r="K60" s="168">
        <v>1.29</v>
      </c>
      <c r="L60" s="168">
        <v>1.29</v>
      </c>
      <c r="M60" s="168">
        <v>1.29</v>
      </c>
      <c r="N60" s="168">
        <v>1.29</v>
      </c>
    </row>
    <row r="61" spans="1:14" ht="13" customHeight="1">
      <c r="A61" s="114" t="s">
        <v>24</v>
      </c>
      <c r="B61" s="168">
        <v>1.2</v>
      </c>
      <c r="C61" s="168">
        <v>1.1599999999999999</v>
      </c>
      <c r="D61" s="168">
        <v>1.1599999999999999</v>
      </c>
      <c r="E61" s="168">
        <v>1.17</v>
      </c>
      <c r="F61" s="168">
        <v>1.18</v>
      </c>
      <c r="G61" s="168">
        <v>1.18</v>
      </c>
      <c r="H61" s="168">
        <v>1.22</v>
      </c>
      <c r="I61" s="168">
        <v>1.22</v>
      </c>
      <c r="J61" s="168">
        <v>1.22</v>
      </c>
      <c r="K61" s="168">
        <v>1.22</v>
      </c>
      <c r="L61" s="168">
        <v>1.22</v>
      </c>
      <c r="M61" s="168">
        <v>1.22</v>
      </c>
      <c r="N61" s="168">
        <v>1.22</v>
      </c>
    </row>
    <row r="62" spans="1:14" ht="13" customHeight="1">
      <c r="A62" s="114" t="s">
        <v>25</v>
      </c>
      <c r="B62" s="168">
        <v>1.23</v>
      </c>
      <c r="C62" s="168">
        <v>1.23</v>
      </c>
      <c r="D62" s="168">
        <v>1.23</v>
      </c>
      <c r="E62" s="168">
        <v>1.23</v>
      </c>
      <c r="F62" s="168">
        <v>1.23</v>
      </c>
      <c r="G62" s="168">
        <v>1.23</v>
      </c>
      <c r="H62" s="168">
        <v>1.23</v>
      </c>
      <c r="I62" s="168">
        <v>1.23</v>
      </c>
      <c r="J62" s="168">
        <v>1.23</v>
      </c>
      <c r="K62" s="168">
        <v>1.24</v>
      </c>
      <c r="L62" s="168">
        <v>1.24</v>
      </c>
      <c r="M62" s="168">
        <v>1.24</v>
      </c>
      <c r="N62" s="168">
        <v>1.24</v>
      </c>
    </row>
    <row r="63" spans="1:14" ht="13" customHeight="1">
      <c r="A63" s="114" t="s">
        <v>97</v>
      </c>
      <c r="B63" s="168">
        <v>1.24</v>
      </c>
      <c r="C63" s="168">
        <v>1.23</v>
      </c>
      <c r="D63" s="168">
        <v>1.23</v>
      </c>
      <c r="E63" s="168">
        <v>1.23</v>
      </c>
      <c r="F63" s="168">
        <v>1.23</v>
      </c>
      <c r="G63" s="168">
        <v>1.23</v>
      </c>
      <c r="H63" s="168">
        <v>1.23</v>
      </c>
      <c r="I63" s="168">
        <v>1.23</v>
      </c>
      <c r="J63" s="168">
        <v>1.23</v>
      </c>
      <c r="K63" s="168">
        <v>1.24</v>
      </c>
      <c r="L63" s="168">
        <v>1.24</v>
      </c>
      <c r="M63" s="168">
        <v>1.24</v>
      </c>
      <c r="N63" s="168">
        <v>1.24</v>
      </c>
    </row>
    <row r="64" spans="1:14" ht="13" customHeight="1">
      <c r="A64" s="114" t="s">
        <v>98</v>
      </c>
      <c r="B64" s="168">
        <v>1.22</v>
      </c>
      <c r="C64" s="168">
        <v>1.22</v>
      </c>
      <c r="D64" s="168">
        <v>1.22</v>
      </c>
      <c r="E64" s="168">
        <v>1.22</v>
      </c>
      <c r="F64" s="168">
        <v>1.22</v>
      </c>
      <c r="G64" s="168">
        <v>1.22</v>
      </c>
      <c r="H64" s="168">
        <v>1.22</v>
      </c>
      <c r="I64" s="168">
        <v>1.22</v>
      </c>
      <c r="J64" s="168">
        <v>1.23</v>
      </c>
      <c r="K64" s="168">
        <v>1.22</v>
      </c>
      <c r="L64" s="168">
        <v>1.22</v>
      </c>
      <c r="M64" s="168">
        <v>1.22</v>
      </c>
      <c r="N64" s="168">
        <v>1.22</v>
      </c>
    </row>
    <row r="65" spans="1:14" ht="13" customHeight="1">
      <c r="A65" s="114" t="s">
        <v>127</v>
      </c>
      <c r="B65" s="168">
        <v>1.29</v>
      </c>
      <c r="C65" s="168">
        <v>1.29</v>
      </c>
      <c r="D65" s="168">
        <v>1.29</v>
      </c>
      <c r="E65" s="168">
        <v>1.29</v>
      </c>
      <c r="F65" s="168">
        <v>1.29</v>
      </c>
      <c r="G65" s="168">
        <v>1.29</v>
      </c>
      <c r="H65" s="168">
        <v>1.29</v>
      </c>
      <c r="I65" s="168">
        <v>1.29</v>
      </c>
      <c r="J65" s="168">
        <v>1.29</v>
      </c>
      <c r="K65" s="168">
        <v>1.29</v>
      </c>
      <c r="L65" s="168">
        <v>1.29</v>
      </c>
      <c r="M65" s="168">
        <v>1.29</v>
      </c>
      <c r="N65" s="168">
        <v>1.29</v>
      </c>
    </row>
    <row r="66" spans="1:14" ht="13" customHeight="1">
      <c r="A66" s="114" t="s">
        <v>29</v>
      </c>
      <c r="B66" s="168">
        <v>1.29</v>
      </c>
      <c r="C66" s="168">
        <v>1.25</v>
      </c>
      <c r="D66" s="168">
        <v>1.25</v>
      </c>
      <c r="E66" s="168">
        <v>1.26</v>
      </c>
      <c r="F66" s="168">
        <v>1.28</v>
      </c>
      <c r="G66" s="168">
        <v>1.28</v>
      </c>
      <c r="H66" s="168">
        <v>1.29</v>
      </c>
      <c r="I66" s="168">
        <v>1.3</v>
      </c>
      <c r="J66" s="168">
        <v>1.3</v>
      </c>
      <c r="K66" s="168">
        <v>1.3</v>
      </c>
      <c r="L66" s="168">
        <v>1.31</v>
      </c>
      <c r="M66" s="168">
        <v>1.31</v>
      </c>
      <c r="N66" s="168">
        <v>1.31</v>
      </c>
    </row>
    <row r="67" spans="1:14" ht="13" customHeight="1">
      <c r="A67" s="114" t="s">
        <v>30</v>
      </c>
      <c r="B67" s="168">
        <v>1.26</v>
      </c>
      <c r="C67" s="168">
        <v>1.21</v>
      </c>
      <c r="D67" s="168">
        <v>1.21</v>
      </c>
      <c r="E67" s="168">
        <v>1.22</v>
      </c>
      <c r="F67" s="168">
        <v>1.22</v>
      </c>
      <c r="G67" s="168">
        <v>1.28</v>
      </c>
      <c r="H67" s="168">
        <v>1.28</v>
      </c>
      <c r="I67" s="168">
        <v>1.28</v>
      </c>
      <c r="J67" s="168">
        <v>1.28</v>
      </c>
      <c r="K67" s="168">
        <v>1.28</v>
      </c>
      <c r="L67" s="168">
        <v>1.28</v>
      </c>
      <c r="M67" s="168">
        <v>1.28</v>
      </c>
      <c r="N67" s="168">
        <v>1.28</v>
      </c>
    </row>
    <row r="68" spans="1:14" ht="13" customHeight="1">
      <c r="A68" s="114" t="s">
        <v>31</v>
      </c>
      <c r="B68" s="168">
        <v>1.39</v>
      </c>
      <c r="C68" s="168">
        <v>1.38</v>
      </c>
      <c r="D68" s="168">
        <v>1.39</v>
      </c>
      <c r="E68" s="168">
        <v>1.39</v>
      </c>
      <c r="F68" s="168">
        <v>1.39</v>
      </c>
      <c r="G68" s="168">
        <v>1.39</v>
      </c>
      <c r="H68" s="168">
        <v>1.39</v>
      </c>
      <c r="I68" s="168">
        <v>1.39</v>
      </c>
      <c r="J68" s="168">
        <v>1.39</v>
      </c>
      <c r="K68" s="168">
        <v>1.39</v>
      </c>
      <c r="L68" s="168">
        <v>1.39</v>
      </c>
      <c r="M68" s="168">
        <v>1.4</v>
      </c>
      <c r="N68" s="168">
        <v>1.41</v>
      </c>
    </row>
    <row r="69" spans="1:14" ht="13" customHeight="1">
      <c r="A69" s="114" t="s">
        <v>32</v>
      </c>
      <c r="B69" s="168">
        <v>1.26</v>
      </c>
      <c r="C69" s="168">
        <v>1.24</v>
      </c>
      <c r="D69" s="168">
        <v>1.24</v>
      </c>
      <c r="E69" s="168">
        <v>1.24</v>
      </c>
      <c r="F69" s="168">
        <v>1.25</v>
      </c>
      <c r="G69" s="168">
        <v>1.25</v>
      </c>
      <c r="H69" s="168">
        <v>1.26</v>
      </c>
      <c r="I69" s="168">
        <v>1.26</v>
      </c>
      <c r="J69" s="168">
        <v>1.28</v>
      </c>
      <c r="K69" s="168">
        <v>1.28</v>
      </c>
      <c r="L69" s="168">
        <v>1.28</v>
      </c>
      <c r="M69" s="168">
        <v>1.28</v>
      </c>
      <c r="N69" s="168">
        <v>1.28</v>
      </c>
    </row>
    <row r="70" spans="1:14" ht="13" customHeight="1">
      <c r="A70" s="114" t="s">
        <v>33</v>
      </c>
      <c r="B70" s="168">
        <v>1.48</v>
      </c>
      <c r="C70" s="168">
        <v>1.48</v>
      </c>
      <c r="D70" s="168">
        <v>1.48</v>
      </c>
      <c r="E70" s="168">
        <v>1.49</v>
      </c>
      <c r="F70" s="168">
        <v>1.49</v>
      </c>
      <c r="G70" s="168">
        <v>1.49</v>
      </c>
      <c r="H70" s="168">
        <v>1.49</v>
      </c>
      <c r="I70" s="168">
        <v>1.49</v>
      </c>
      <c r="J70" s="168">
        <v>1.49</v>
      </c>
      <c r="K70" s="168">
        <v>1.49</v>
      </c>
      <c r="L70" s="168">
        <v>1.49</v>
      </c>
      <c r="M70" s="168">
        <v>1.49</v>
      </c>
      <c r="N70" s="168">
        <v>1.49</v>
      </c>
    </row>
    <row r="71" spans="1:14" ht="13" customHeight="1">
      <c r="A71" s="114" t="s">
        <v>34</v>
      </c>
      <c r="B71" s="168">
        <v>1.46</v>
      </c>
      <c r="C71" s="168">
        <v>1.46</v>
      </c>
      <c r="D71" s="168">
        <v>1.46</v>
      </c>
      <c r="E71" s="168">
        <v>1.46</v>
      </c>
      <c r="F71" s="168">
        <v>1.46</v>
      </c>
      <c r="G71" s="168">
        <v>1.46</v>
      </c>
      <c r="H71" s="168">
        <v>1.46</v>
      </c>
      <c r="I71" s="168">
        <v>1.46</v>
      </c>
      <c r="J71" s="168">
        <v>1.46</v>
      </c>
      <c r="K71" s="168">
        <v>1.46</v>
      </c>
      <c r="L71" s="168">
        <v>1.48</v>
      </c>
      <c r="M71" s="168">
        <v>1.48</v>
      </c>
      <c r="N71" s="168">
        <v>1.48</v>
      </c>
    </row>
    <row r="72" spans="1:14" ht="13" customHeight="1">
      <c r="A72" s="114" t="s">
        <v>35</v>
      </c>
      <c r="B72" s="168">
        <v>1.31</v>
      </c>
      <c r="C72" s="168">
        <v>1.28</v>
      </c>
      <c r="D72" s="168">
        <v>1.28</v>
      </c>
      <c r="E72" s="168">
        <v>1.29</v>
      </c>
      <c r="F72" s="168">
        <v>1.3</v>
      </c>
      <c r="G72" s="168">
        <v>1.3</v>
      </c>
      <c r="H72" s="168">
        <v>1.31</v>
      </c>
      <c r="I72" s="168">
        <v>1.31</v>
      </c>
      <c r="J72" s="168">
        <v>1.32</v>
      </c>
      <c r="K72" s="168">
        <v>1.32</v>
      </c>
      <c r="L72" s="168">
        <v>1.32</v>
      </c>
      <c r="M72" s="168">
        <v>1.32</v>
      </c>
      <c r="N72" s="168">
        <v>1.33</v>
      </c>
    </row>
    <row r="73" spans="1:14" ht="13" customHeight="1">
      <c r="A73" s="114" t="s">
        <v>36</v>
      </c>
      <c r="B73" s="168">
        <v>1.22</v>
      </c>
      <c r="C73" s="168">
        <v>1.2</v>
      </c>
      <c r="D73" s="168">
        <v>1.2</v>
      </c>
      <c r="E73" s="168">
        <v>1.2</v>
      </c>
      <c r="F73" s="168">
        <v>1.2</v>
      </c>
      <c r="G73" s="168">
        <v>1.2</v>
      </c>
      <c r="H73" s="168">
        <v>1.2</v>
      </c>
      <c r="I73" s="168">
        <v>1.23</v>
      </c>
      <c r="J73" s="168">
        <v>1.23</v>
      </c>
      <c r="K73" s="168">
        <v>1.23</v>
      </c>
      <c r="L73" s="168">
        <v>1.23</v>
      </c>
      <c r="M73" s="168">
        <v>1.23</v>
      </c>
      <c r="N73" s="168">
        <v>1.23</v>
      </c>
    </row>
    <row r="74" spans="1:14" ht="13" customHeight="1">
      <c r="A74" s="114" t="s">
        <v>37</v>
      </c>
      <c r="B74" s="168">
        <v>1.22</v>
      </c>
      <c r="C74" s="168">
        <v>1.21</v>
      </c>
      <c r="D74" s="168">
        <v>1.21</v>
      </c>
      <c r="E74" s="168">
        <v>1.21</v>
      </c>
      <c r="F74" s="168">
        <v>1.21</v>
      </c>
      <c r="G74" s="168">
        <v>1.21</v>
      </c>
      <c r="H74" s="168">
        <v>1.21</v>
      </c>
      <c r="I74" s="168">
        <v>1.2</v>
      </c>
      <c r="J74" s="168">
        <v>1.21</v>
      </c>
      <c r="K74" s="168">
        <v>1.22</v>
      </c>
      <c r="L74" s="168">
        <v>1.22</v>
      </c>
      <c r="M74" s="168">
        <v>1.22</v>
      </c>
      <c r="N74" s="168">
        <v>1.23</v>
      </c>
    </row>
    <row r="75" spans="1:14" ht="13" customHeight="1">
      <c r="A75" s="114" t="s">
        <v>38</v>
      </c>
      <c r="B75" s="168">
        <v>1.33</v>
      </c>
      <c r="C75" s="168">
        <v>1.34</v>
      </c>
      <c r="D75" s="168">
        <v>1.34</v>
      </c>
      <c r="E75" s="168">
        <v>1.34</v>
      </c>
      <c r="F75" s="168">
        <v>1.34</v>
      </c>
      <c r="G75" s="168">
        <v>1.34</v>
      </c>
      <c r="H75" s="168">
        <v>1.34</v>
      </c>
      <c r="I75" s="168">
        <v>1.32</v>
      </c>
      <c r="J75" s="168">
        <v>1.32</v>
      </c>
      <c r="K75" s="168">
        <v>1.32</v>
      </c>
      <c r="L75" s="168">
        <v>1.32</v>
      </c>
      <c r="M75" s="168">
        <v>1.32</v>
      </c>
      <c r="N75" s="168">
        <v>1.32</v>
      </c>
    </row>
    <row r="76" spans="1:14" ht="13" customHeight="1">
      <c r="A76" s="114" t="s">
        <v>39</v>
      </c>
      <c r="B76" s="168">
        <v>1.22</v>
      </c>
      <c r="C76" s="168">
        <v>1.19</v>
      </c>
      <c r="D76" s="168">
        <v>1.19</v>
      </c>
      <c r="E76" s="168">
        <v>1.21</v>
      </c>
      <c r="F76" s="168">
        <v>1.21</v>
      </c>
      <c r="G76" s="168">
        <v>1.21</v>
      </c>
      <c r="H76" s="168">
        <v>1.21</v>
      </c>
      <c r="I76" s="168">
        <v>1.21</v>
      </c>
      <c r="J76" s="168">
        <v>1.22</v>
      </c>
      <c r="K76" s="168">
        <v>1.21</v>
      </c>
      <c r="L76" s="168">
        <v>1.23</v>
      </c>
      <c r="M76" s="168">
        <v>1.23</v>
      </c>
      <c r="N76" s="168">
        <v>1.24</v>
      </c>
    </row>
    <row r="77" spans="1:14" ht="13" customHeight="1">
      <c r="A77" s="114" t="s">
        <v>40</v>
      </c>
      <c r="B77" s="168">
        <v>1.51</v>
      </c>
      <c r="C77" s="168">
        <v>1.5</v>
      </c>
      <c r="D77" s="168">
        <v>1.5</v>
      </c>
      <c r="E77" s="168">
        <v>1.5</v>
      </c>
      <c r="F77" s="168">
        <v>1.51</v>
      </c>
      <c r="G77" s="168">
        <v>1.51</v>
      </c>
      <c r="H77" s="168">
        <v>1.51</v>
      </c>
      <c r="I77" s="168">
        <v>1.52</v>
      </c>
      <c r="J77" s="168">
        <v>1.51</v>
      </c>
      <c r="K77" s="168">
        <v>1.51</v>
      </c>
      <c r="L77" s="168">
        <v>1.52</v>
      </c>
      <c r="M77" s="168">
        <v>1.52</v>
      </c>
      <c r="N77" s="168">
        <v>1.53</v>
      </c>
    </row>
    <row r="78" spans="1:14" ht="13" customHeight="1">
      <c r="A78" s="114" t="s">
        <v>41</v>
      </c>
      <c r="B78" s="168">
        <v>1.33</v>
      </c>
      <c r="C78" s="167">
        <v>1.33</v>
      </c>
      <c r="D78" s="167">
        <v>1.33</v>
      </c>
      <c r="E78" s="167">
        <v>1.33</v>
      </c>
      <c r="F78" s="167">
        <v>1.33</v>
      </c>
      <c r="G78" s="167">
        <v>1.33</v>
      </c>
      <c r="H78" s="167">
        <v>1.33</v>
      </c>
      <c r="I78" s="167">
        <v>1.33</v>
      </c>
      <c r="J78" s="167">
        <v>1.33</v>
      </c>
      <c r="K78" s="167">
        <v>1.33</v>
      </c>
      <c r="L78" s="167">
        <v>1.33</v>
      </c>
      <c r="M78" s="167">
        <v>1.33</v>
      </c>
      <c r="N78" s="167">
        <v>1.32</v>
      </c>
    </row>
    <row r="79" spans="1:14" ht="13" customHeight="1">
      <c r="A79" s="114" t="s">
        <v>100</v>
      </c>
      <c r="B79" s="168">
        <v>1.33</v>
      </c>
      <c r="C79" s="168">
        <v>1.33</v>
      </c>
      <c r="D79" s="168">
        <v>1.33</v>
      </c>
      <c r="E79" s="168">
        <v>1.33</v>
      </c>
      <c r="F79" s="168">
        <v>1.33</v>
      </c>
      <c r="G79" s="168">
        <v>1.33</v>
      </c>
      <c r="H79" s="168">
        <v>1.33</v>
      </c>
      <c r="I79" s="168">
        <v>1.33</v>
      </c>
      <c r="J79" s="168">
        <v>1.33</v>
      </c>
      <c r="K79" s="168">
        <v>1.33</v>
      </c>
      <c r="L79" s="168">
        <v>1.33</v>
      </c>
      <c r="M79" s="168">
        <v>1.33</v>
      </c>
      <c r="N79" s="168">
        <v>1.33</v>
      </c>
    </row>
    <row r="80" spans="1:14" ht="13" customHeight="1">
      <c r="A80" s="114" t="s">
        <v>101</v>
      </c>
      <c r="B80" s="168">
        <v>1.32</v>
      </c>
      <c r="C80" s="168">
        <v>1.32</v>
      </c>
      <c r="D80" s="168">
        <v>1.32</v>
      </c>
      <c r="E80" s="168">
        <v>1.32</v>
      </c>
      <c r="F80" s="168">
        <v>1.32</v>
      </c>
      <c r="G80" s="168">
        <v>1.32</v>
      </c>
      <c r="H80" s="168">
        <v>1.32</v>
      </c>
      <c r="I80" s="168">
        <v>1.32</v>
      </c>
      <c r="J80" s="168">
        <v>1.32</v>
      </c>
      <c r="K80" s="168">
        <v>1.32</v>
      </c>
      <c r="L80" s="168">
        <v>1.32</v>
      </c>
      <c r="M80" s="168">
        <v>1.32</v>
      </c>
      <c r="N80" s="168">
        <v>1.32</v>
      </c>
    </row>
    <row r="81" spans="1:14" ht="13" customHeight="1">
      <c r="A81" s="114" t="s">
        <v>44</v>
      </c>
      <c r="B81" s="168">
        <v>1.35</v>
      </c>
      <c r="C81" s="168">
        <v>1.36</v>
      </c>
      <c r="D81" s="168">
        <v>1.36</v>
      </c>
      <c r="E81" s="168">
        <v>1.36</v>
      </c>
      <c r="F81" s="168">
        <v>1.34</v>
      </c>
      <c r="G81" s="168">
        <v>1.34</v>
      </c>
      <c r="H81" s="168">
        <v>1.34</v>
      </c>
      <c r="I81" s="168">
        <v>1.34</v>
      </c>
      <c r="J81" s="168">
        <v>1.34</v>
      </c>
      <c r="K81" s="168">
        <v>1.35</v>
      </c>
      <c r="L81" s="168">
        <v>1.37</v>
      </c>
      <c r="M81" s="168">
        <v>1.37</v>
      </c>
      <c r="N81" s="168">
        <v>1.37</v>
      </c>
    </row>
    <row r="82" spans="1:14" ht="13" customHeight="1">
      <c r="A82" s="114" t="s">
        <v>45</v>
      </c>
      <c r="B82" s="168">
        <v>1.2</v>
      </c>
      <c r="C82" s="168">
        <v>1.17</v>
      </c>
      <c r="D82" s="168">
        <v>1.17</v>
      </c>
      <c r="E82" s="168">
        <v>1.17</v>
      </c>
      <c r="F82" s="168">
        <v>1.17</v>
      </c>
      <c r="G82" s="168">
        <v>1.23</v>
      </c>
      <c r="H82" s="168">
        <v>1.23</v>
      </c>
      <c r="I82" s="168">
        <v>1.23</v>
      </c>
      <c r="J82" s="168">
        <v>1.23</v>
      </c>
      <c r="K82" s="168">
        <v>1.23</v>
      </c>
      <c r="L82" s="168">
        <v>1.23</v>
      </c>
      <c r="M82" s="168">
        <v>1.23</v>
      </c>
      <c r="N82" s="168">
        <v>1.24</v>
      </c>
    </row>
    <row r="83" spans="1:14" ht="13" customHeight="1">
      <c r="A83" s="114" t="s">
        <v>46</v>
      </c>
      <c r="B83" s="168">
        <v>1.31</v>
      </c>
      <c r="C83" s="168">
        <v>1.31</v>
      </c>
      <c r="D83" s="168">
        <v>1.31</v>
      </c>
      <c r="E83" s="168">
        <v>1.31</v>
      </c>
      <c r="F83" s="168">
        <v>1.31</v>
      </c>
      <c r="G83" s="168">
        <v>1.31</v>
      </c>
      <c r="H83" s="168">
        <v>1.31</v>
      </c>
      <c r="I83" s="168">
        <v>1.31</v>
      </c>
      <c r="J83" s="168">
        <v>1.31</v>
      </c>
      <c r="K83" s="168">
        <v>1.31</v>
      </c>
      <c r="L83" s="168">
        <v>1.31</v>
      </c>
      <c r="M83" s="168">
        <v>1.31</v>
      </c>
      <c r="N83" s="168">
        <v>1.31</v>
      </c>
    </row>
    <row r="84" spans="1:14" ht="13" customHeight="1">
      <c r="A84" s="114" t="s">
        <v>47</v>
      </c>
      <c r="B84" s="168">
        <v>1.85</v>
      </c>
      <c r="C84" s="168">
        <v>1.84</v>
      </c>
      <c r="D84" s="168">
        <v>1.84</v>
      </c>
      <c r="E84" s="168">
        <v>1.84</v>
      </c>
      <c r="F84" s="168">
        <v>1.85</v>
      </c>
      <c r="G84" s="168">
        <v>1.85</v>
      </c>
      <c r="H84" s="168">
        <v>1.85</v>
      </c>
      <c r="I84" s="168">
        <v>1.85</v>
      </c>
      <c r="J84" s="168">
        <v>1.85</v>
      </c>
      <c r="K84" s="168">
        <v>1.85</v>
      </c>
      <c r="L84" s="168">
        <v>1.85</v>
      </c>
      <c r="M84" s="168">
        <v>1.85</v>
      </c>
      <c r="N84" s="168">
        <v>1.85</v>
      </c>
    </row>
    <row r="85" spans="1:14" ht="13" customHeight="1">
      <c r="A85" s="114" t="s">
        <v>48</v>
      </c>
      <c r="B85" s="168">
        <v>1.53</v>
      </c>
      <c r="C85" s="168">
        <v>1.53</v>
      </c>
      <c r="D85" s="168">
        <v>1.53</v>
      </c>
      <c r="E85" s="168">
        <v>1.53</v>
      </c>
      <c r="F85" s="168">
        <v>1.53</v>
      </c>
      <c r="G85" s="168">
        <v>1.53</v>
      </c>
      <c r="H85" s="168">
        <v>1.53</v>
      </c>
      <c r="I85" s="168">
        <v>1.53</v>
      </c>
      <c r="J85" s="168">
        <v>1.53</v>
      </c>
      <c r="K85" s="168">
        <v>1.53</v>
      </c>
      <c r="L85" s="168">
        <v>1.53</v>
      </c>
      <c r="M85" s="168">
        <v>1.54</v>
      </c>
      <c r="N85" s="168">
        <v>1.53</v>
      </c>
    </row>
    <row r="86" spans="1:14" ht="13" customHeight="1" thickBot="1">
      <c r="A86" s="169" t="s">
        <v>49</v>
      </c>
      <c r="B86" s="174">
        <v>1.54</v>
      </c>
      <c r="C86" s="170">
        <v>1.53</v>
      </c>
      <c r="D86" s="170">
        <v>1.53</v>
      </c>
      <c r="E86" s="170">
        <v>1.54</v>
      </c>
      <c r="F86" s="170">
        <v>1.55</v>
      </c>
      <c r="G86" s="170">
        <v>1.55</v>
      </c>
      <c r="H86" s="170">
        <v>1.55</v>
      </c>
      <c r="I86" s="170">
        <v>1.55</v>
      </c>
      <c r="J86" s="170">
        <v>1.55</v>
      </c>
      <c r="K86" s="170">
        <v>1.55</v>
      </c>
      <c r="L86" s="170">
        <v>1.58</v>
      </c>
      <c r="M86" s="170">
        <v>1.49</v>
      </c>
      <c r="N86" s="174">
        <v>1.49</v>
      </c>
    </row>
    <row r="87" spans="1:14" ht="13" customHeight="1">
      <c r="A87" s="10" t="s">
        <v>368</v>
      </c>
      <c r="B87" s="171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</row>
    <row r="88" spans="1:14" ht="13" customHeight="1">
      <c r="A88" s="10" t="s">
        <v>367</v>
      </c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75"/>
      <c r="N88" s="175"/>
    </row>
    <row r="89" spans="1:14" ht="13" customHeight="1">
      <c r="A89" s="12" t="s">
        <v>366</v>
      </c>
    </row>
    <row r="90" spans="1:14" ht="13" customHeight="1">
      <c r="A90" s="30"/>
    </row>
  </sheetData>
  <printOptions horizontalCentered="1" verticalCentered="1" gridLinesSet="0"/>
  <pageMargins left="0" right="0" top="0" bottom="0" header="0" footer="0"/>
  <pageSetup paperSize="9" orientation="landscape" horizontalDpi="240" verticalDpi="144" r:id="rId1"/>
  <headerFooter scaleWithDoc="0"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111">
    <tabColor theme="9" tint="0.59999389629810485"/>
  </sheetPr>
  <dimension ref="A1:N9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509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617" t="s">
        <v>525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59"/>
      <c r="B3" s="156"/>
      <c r="C3" s="156"/>
      <c r="D3" s="156"/>
      <c r="E3" s="156"/>
      <c r="F3" s="156"/>
      <c r="G3" s="160"/>
      <c r="H3" s="159"/>
      <c r="I3" s="156"/>
      <c r="J3" s="156"/>
      <c r="K3" s="156"/>
      <c r="L3" s="156"/>
      <c r="M3" s="156"/>
      <c r="N3" s="156"/>
    </row>
    <row r="4" spans="1:14" ht="15" customHeight="1">
      <c r="A4" s="766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14.433767686073258</v>
      </c>
      <c r="C5" s="936">
        <v>14.544803925209326</v>
      </c>
      <c r="D5" s="936">
        <v>14.189669545416518</v>
      </c>
      <c r="E5" s="936">
        <v>14.218449302116419</v>
      </c>
      <c r="F5" s="936">
        <v>13.005244526501713</v>
      </c>
      <c r="G5" s="936">
        <v>13.320826791399739</v>
      </c>
      <c r="H5" s="936">
        <v>13.696021511105608</v>
      </c>
      <c r="I5" s="936">
        <v>13.299658311580739</v>
      </c>
      <c r="J5" s="936">
        <v>13.378371897580823</v>
      </c>
      <c r="K5" s="936">
        <v>13.4787332804112</v>
      </c>
      <c r="L5" s="936">
        <v>14.105174336767508</v>
      </c>
      <c r="M5" s="936">
        <v>14.65937128145533</v>
      </c>
      <c r="N5" s="936">
        <v>14.561565555919586</v>
      </c>
    </row>
    <row r="6" spans="1:14" ht="12" customHeight="1">
      <c r="A6" s="114" t="s">
        <v>21</v>
      </c>
      <c r="B6" s="940">
        <v>0</v>
      </c>
      <c r="C6" s="573">
        <v>0</v>
      </c>
      <c r="D6" s="573">
        <v>0</v>
      </c>
      <c r="E6" s="573">
        <v>0</v>
      </c>
      <c r="F6" s="573">
        <v>0</v>
      </c>
      <c r="G6" s="573">
        <v>0</v>
      </c>
      <c r="H6" s="573">
        <v>0</v>
      </c>
      <c r="I6" s="573">
        <v>0</v>
      </c>
      <c r="J6" s="573">
        <v>0</v>
      </c>
      <c r="K6" s="573">
        <v>0</v>
      </c>
      <c r="L6" s="573">
        <v>0</v>
      </c>
      <c r="M6" s="573">
        <v>0</v>
      </c>
      <c r="N6" s="573">
        <v>0</v>
      </c>
    </row>
    <row r="7" spans="1:14" ht="12" customHeight="1">
      <c r="A7" s="114" t="s">
        <v>22</v>
      </c>
      <c r="B7" s="940">
        <v>12.377325920091716</v>
      </c>
      <c r="C7" s="573">
        <v>0</v>
      </c>
      <c r="D7" s="573">
        <v>0</v>
      </c>
      <c r="E7" s="573">
        <v>0</v>
      </c>
      <c r="F7" s="573">
        <v>12.362030905077262</v>
      </c>
      <c r="G7" s="573">
        <v>12.406181015452537</v>
      </c>
      <c r="H7" s="573">
        <v>0</v>
      </c>
      <c r="I7" s="573">
        <v>0</v>
      </c>
      <c r="J7" s="573">
        <v>0</v>
      </c>
      <c r="K7" s="573">
        <v>0</v>
      </c>
      <c r="L7" s="573">
        <v>0</v>
      </c>
      <c r="M7" s="573">
        <v>0</v>
      </c>
      <c r="N7" s="573">
        <v>0</v>
      </c>
    </row>
    <row r="8" spans="1:14" ht="12" customHeight="1">
      <c r="A8" s="114" t="s">
        <v>23</v>
      </c>
      <c r="B8" s="940">
        <v>0</v>
      </c>
      <c r="C8" s="573">
        <v>0</v>
      </c>
      <c r="D8" s="573">
        <v>0</v>
      </c>
      <c r="E8" s="573">
        <v>0</v>
      </c>
      <c r="F8" s="573">
        <v>0</v>
      </c>
      <c r="G8" s="573">
        <v>0</v>
      </c>
      <c r="H8" s="573">
        <v>0</v>
      </c>
      <c r="I8" s="573">
        <v>0</v>
      </c>
      <c r="J8" s="573">
        <v>0</v>
      </c>
      <c r="K8" s="573">
        <v>0</v>
      </c>
      <c r="L8" s="573">
        <v>0</v>
      </c>
      <c r="M8" s="573">
        <v>0</v>
      </c>
      <c r="N8" s="573">
        <v>0</v>
      </c>
    </row>
    <row r="9" spans="1:14" ht="12" customHeight="1">
      <c r="A9" s="114" t="s">
        <v>24</v>
      </c>
      <c r="B9" s="940">
        <v>13.28702477662347</v>
      </c>
      <c r="C9" s="573">
        <v>0</v>
      </c>
      <c r="D9" s="573">
        <v>0</v>
      </c>
      <c r="E9" s="573">
        <v>0</v>
      </c>
      <c r="F9" s="573">
        <v>0</v>
      </c>
      <c r="G9" s="577">
        <v>13.311258278145697</v>
      </c>
      <c r="H9" s="577">
        <v>13.355408388520969</v>
      </c>
      <c r="I9" s="577">
        <v>13.399558498896246</v>
      </c>
      <c r="J9" s="577">
        <v>13.465783664459162</v>
      </c>
      <c r="K9" s="573">
        <v>0</v>
      </c>
      <c r="L9" s="577">
        <v>13.509933774834437</v>
      </c>
      <c r="M9" s="577">
        <v>13.580573951434879</v>
      </c>
      <c r="N9" s="577">
        <v>13.620309050772628</v>
      </c>
    </row>
    <row r="10" spans="1:14" ht="12" customHeight="1">
      <c r="A10" s="114" t="s">
        <v>25</v>
      </c>
      <c r="B10" s="940">
        <v>0</v>
      </c>
      <c r="C10" s="573">
        <v>0</v>
      </c>
      <c r="D10" s="573">
        <v>0</v>
      </c>
      <c r="E10" s="573">
        <v>0</v>
      </c>
      <c r="F10" s="573">
        <v>0</v>
      </c>
      <c r="G10" s="573">
        <v>0</v>
      </c>
      <c r="H10" s="573">
        <v>0</v>
      </c>
      <c r="I10" s="573">
        <v>0</v>
      </c>
      <c r="J10" s="573">
        <v>0</v>
      </c>
      <c r="K10" s="573">
        <v>0</v>
      </c>
      <c r="L10" s="573">
        <v>0</v>
      </c>
      <c r="M10" s="573">
        <v>0</v>
      </c>
      <c r="N10" s="573">
        <v>0</v>
      </c>
    </row>
    <row r="11" spans="1:14" ht="12" customHeight="1">
      <c r="A11" s="114" t="s">
        <v>97</v>
      </c>
      <c r="B11" s="940">
        <v>0</v>
      </c>
      <c r="C11" s="573">
        <v>0</v>
      </c>
      <c r="D11" s="573">
        <v>0</v>
      </c>
      <c r="E11" s="573">
        <v>0</v>
      </c>
      <c r="F11" s="573">
        <v>0</v>
      </c>
      <c r="G11" s="573">
        <v>0</v>
      </c>
      <c r="H11" s="573">
        <v>0</v>
      </c>
      <c r="I11" s="573">
        <v>0</v>
      </c>
      <c r="J11" s="573">
        <v>0</v>
      </c>
      <c r="K11" s="573">
        <v>0</v>
      </c>
      <c r="L11" s="573">
        <v>0</v>
      </c>
      <c r="M11" s="573">
        <v>0</v>
      </c>
      <c r="N11" s="573">
        <v>0</v>
      </c>
    </row>
    <row r="12" spans="1:14" ht="12" customHeight="1">
      <c r="A12" s="114" t="s">
        <v>98</v>
      </c>
      <c r="B12" s="940">
        <v>0</v>
      </c>
      <c r="C12" s="573">
        <v>0</v>
      </c>
      <c r="D12" s="573">
        <v>0</v>
      </c>
      <c r="E12" s="573">
        <v>0</v>
      </c>
      <c r="F12" s="573">
        <v>0</v>
      </c>
      <c r="G12" s="573">
        <v>0</v>
      </c>
      <c r="H12" s="573">
        <v>0</v>
      </c>
      <c r="I12" s="573">
        <v>0</v>
      </c>
      <c r="J12" s="573">
        <v>0</v>
      </c>
      <c r="K12" s="573">
        <v>0</v>
      </c>
      <c r="L12" s="573">
        <v>0</v>
      </c>
      <c r="M12" s="573">
        <v>0</v>
      </c>
      <c r="N12" s="573">
        <v>0</v>
      </c>
    </row>
    <row r="13" spans="1:14" ht="12" customHeight="1">
      <c r="A13" s="114" t="s">
        <v>127</v>
      </c>
      <c r="B13" s="940">
        <v>0</v>
      </c>
      <c r="C13" s="573">
        <v>0</v>
      </c>
      <c r="D13" s="573">
        <v>0</v>
      </c>
      <c r="E13" s="573">
        <v>0</v>
      </c>
      <c r="F13" s="573">
        <v>0</v>
      </c>
      <c r="G13" s="573">
        <v>0</v>
      </c>
      <c r="H13" s="573">
        <v>0</v>
      </c>
      <c r="I13" s="573">
        <v>0</v>
      </c>
      <c r="J13" s="573">
        <v>0</v>
      </c>
      <c r="K13" s="573">
        <v>0</v>
      </c>
      <c r="L13" s="573">
        <v>0</v>
      </c>
      <c r="M13" s="573">
        <v>0</v>
      </c>
      <c r="N13" s="573">
        <v>0</v>
      </c>
    </row>
    <row r="14" spans="1:14" ht="12" customHeight="1">
      <c r="A14" s="114" t="s">
        <v>29</v>
      </c>
      <c r="B14" s="940">
        <v>0</v>
      </c>
      <c r="C14" s="573">
        <v>0</v>
      </c>
      <c r="D14" s="573">
        <v>0</v>
      </c>
      <c r="E14" s="573">
        <v>0</v>
      </c>
      <c r="F14" s="573">
        <v>0</v>
      </c>
      <c r="G14" s="573">
        <v>0</v>
      </c>
      <c r="H14" s="573">
        <v>0</v>
      </c>
      <c r="I14" s="573">
        <v>0</v>
      </c>
      <c r="J14" s="573">
        <v>0</v>
      </c>
      <c r="K14" s="573">
        <v>0</v>
      </c>
      <c r="L14" s="573">
        <v>0</v>
      </c>
      <c r="M14" s="573">
        <v>0</v>
      </c>
      <c r="N14" s="573">
        <v>0</v>
      </c>
    </row>
    <row r="15" spans="1:14" ht="12" customHeight="1">
      <c r="A15" s="114" t="s">
        <v>30</v>
      </c>
      <c r="B15" s="940">
        <v>0</v>
      </c>
      <c r="C15" s="573">
        <v>0</v>
      </c>
      <c r="D15" s="573">
        <v>0</v>
      </c>
      <c r="E15" s="573">
        <v>0</v>
      </c>
      <c r="F15" s="573">
        <v>0</v>
      </c>
      <c r="G15" s="573">
        <v>0</v>
      </c>
      <c r="H15" s="573">
        <v>0</v>
      </c>
      <c r="I15" s="573">
        <v>0</v>
      </c>
      <c r="J15" s="573">
        <v>0</v>
      </c>
      <c r="K15" s="573">
        <v>0</v>
      </c>
      <c r="L15" s="573">
        <v>0</v>
      </c>
      <c r="M15" s="573">
        <v>0</v>
      </c>
      <c r="N15" s="573">
        <v>0</v>
      </c>
    </row>
    <row r="16" spans="1:14" ht="12" customHeight="1">
      <c r="A16" s="114" t="s">
        <v>31</v>
      </c>
      <c r="B16" s="940">
        <v>13.222565140942217</v>
      </c>
      <c r="C16" s="573">
        <v>0</v>
      </c>
      <c r="D16" s="573">
        <v>0</v>
      </c>
      <c r="E16" s="573">
        <v>0</v>
      </c>
      <c r="F16" s="573">
        <v>13.200883002207505</v>
      </c>
      <c r="G16" s="573">
        <v>13.227373068432671</v>
      </c>
      <c r="H16" s="573">
        <v>13.200883002207505</v>
      </c>
      <c r="I16" s="573">
        <v>13.267108167770418</v>
      </c>
      <c r="J16" s="573">
        <v>13.289183222958057</v>
      </c>
      <c r="K16" s="573">
        <v>0</v>
      </c>
      <c r="L16" s="573">
        <v>0</v>
      </c>
      <c r="M16" s="573">
        <v>0</v>
      </c>
      <c r="N16" s="573">
        <v>0</v>
      </c>
    </row>
    <row r="17" spans="1:14" ht="12" customHeight="1">
      <c r="A17" s="114" t="s">
        <v>32</v>
      </c>
      <c r="B17" s="940">
        <v>0</v>
      </c>
      <c r="C17" s="573">
        <v>0</v>
      </c>
      <c r="D17" s="573">
        <v>0</v>
      </c>
      <c r="E17" s="573">
        <v>0</v>
      </c>
      <c r="F17" s="573">
        <v>0</v>
      </c>
      <c r="G17" s="573">
        <v>0</v>
      </c>
      <c r="H17" s="573">
        <v>0</v>
      </c>
      <c r="I17" s="573">
        <v>0</v>
      </c>
      <c r="J17" s="573">
        <v>0</v>
      </c>
      <c r="K17" s="573">
        <v>0</v>
      </c>
      <c r="L17" s="573">
        <v>0</v>
      </c>
      <c r="M17" s="573">
        <v>0</v>
      </c>
      <c r="N17" s="573">
        <v>0</v>
      </c>
    </row>
    <row r="18" spans="1:14" ht="12" customHeight="1">
      <c r="A18" s="114" t="s">
        <v>33</v>
      </c>
      <c r="B18" s="940">
        <v>13.556155107672989</v>
      </c>
      <c r="C18" s="573">
        <v>13.452538631346579</v>
      </c>
      <c r="D18" s="573">
        <v>13.399558498896246</v>
      </c>
      <c r="E18" s="573">
        <v>13.465783664459158</v>
      </c>
      <c r="F18" s="573">
        <v>13.487858719646798</v>
      </c>
      <c r="G18" s="573">
        <v>13.509933774834437</v>
      </c>
      <c r="H18" s="573">
        <v>13.514348785871963</v>
      </c>
      <c r="I18" s="573">
        <v>13.562913907284766</v>
      </c>
      <c r="J18" s="573">
        <v>13.576158940397354</v>
      </c>
      <c r="K18" s="573">
        <v>13.582781456953642</v>
      </c>
      <c r="L18" s="573">
        <v>13.607064017660042</v>
      </c>
      <c r="M18" s="573">
        <v>13.642384105960264</v>
      </c>
      <c r="N18" s="573">
        <v>13.664459161147905</v>
      </c>
    </row>
    <row r="19" spans="1:14" ht="12" customHeight="1">
      <c r="A19" s="114" t="s">
        <v>34</v>
      </c>
      <c r="B19" s="940">
        <v>13.53465385272732</v>
      </c>
      <c r="C19" s="573">
        <v>0</v>
      </c>
      <c r="D19" s="573">
        <v>0</v>
      </c>
      <c r="E19" s="573">
        <v>0</v>
      </c>
      <c r="F19" s="573">
        <v>0</v>
      </c>
      <c r="G19" s="573">
        <v>0</v>
      </c>
      <c r="H19" s="573">
        <v>0</v>
      </c>
      <c r="I19" s="573">
        <v>0</v>
      </c>
      <c r="J19" s="573">
        <v>0</v>
      </c>
      <c r="K19" s="573">
        <v>0</v>
      </c>
      <c r="L19" s="573">
        <v>13.46578366445916</v>
      </c>
      <c r="M19" s="573">
        <v>13.532008830022075</v>
      </c>
      <c r="N19" s="573">
        <v>13.576158940397351</v>
      </c>
    </row>
    <row r="20" spans="1:14" ht="12" customHeight="1">
      <c r="A20" s="114" t="s">
        <v>35</v>
      </c>
      <c r="B20" s="940">
        <v>13.89303091743375</v>
      </c>
      <c r="C20" s="573">
        <v>0</v>
      </c>
      <c r="D20" s="573">
        <v>0</v>
      </c>
      <c r="E20" s="573">
        <v>0</v>
      </c>
      <c r="F20" s="573">
        <v>0</v>
      </c>
      <c r="G20" s="573">
        <v>0</v>
      </c>
      <c r="H20" s="573">
        <v>0</v>
      </c>
      <c r="I20" s="573">
        <v>0</v>
      </c>
      <c r="J20" s="573">
        <v>0</v>
      </c>
      <c r="K20" s="573">
        <v>0</v>
      </c>
      <c r="L20" s="573">
        <v>13.863134657836644</v>
      </c>
      <c r="M20" s="573">
        <v>13.916114790286978</v>
      </c>
      <c r="N20" s="573">
        <v>13.951434878587195</v>
      </c>
    </row>
    <row r="21" spans="1:14" ht="12" customHeight="1">
      <c r="A21" s="114" t="s">
        <v>36</v>
      </c>
      <c r="B21" s="940">
        <v>13.833069514700751</v>
      </c>
      <c r="C21" s="573">
        <v>0</v>
      </c>
      <c r="D21" s="573">
        <v>13.774834437086092</v>
      </c>
      <c r="E21" s="573">
        <v>13.818984547461367</v>
      </c>
      <c r="F21" s="573">
        <v>13.799116997792494</v>
      </c>
      <c r="G21" s="573">
        <v>13.863134657836644</v>
      </c>
      <c r="H21" s="573">
        <v>13.827814569536423</v>
      </c>
      <c r="I21" s="573">
        <v>0</v>
      </c>
      <c r="J21" s="573">
        <v>0</v>
      </c>
      <c r="K21" s="573">
        <v>13.805739514348783</v>
      </c>
      <c r="L21" s="573">
        <v>13.805739514348785</v>
      </c>
      <c r="M21" s="573">
        <v>13.847682119205295</v>
      </c>
      <c r="N21" s="573">
        <v>13.885209713024283</v>
      </c>
    </row>
    <row r="22" spans="1:14" ht="12" customHeight="1">
      <c r="A22" s="114" t="s">
        <v>37</v>
      </c>
      <c r="B22" s="940">
        <v>16.574307748185763</v>
      </c>
      <c r="C22" s="573">
        <v>16.578366445916114</v>
      </c>
      <c r="D22" s="573">
        <v>16.556291390728475</v>
      </c>
      <c r="E22" s="573">
        <v>16.600441501103749</v>
      </c>
      <c r="F22" s="573">
        <v>0</v>
      </c>
      <c r="G22" s="573">
        <v>0</v>
      </c>
      <c r="H22" s="573">
        <v>0</v>
      </c>
      <c r="I22" s="573">
        <v>0</v>
      </c>
      <c r="J22" s="573">
        <v>0</v>
      </c>
      <c r="K22" s="573">
        <v>0</v>
      </c>
      <c r="L22" s="573">
        <v>0</v>
      </c>
      <c r="M22" s="573">
        <v>0</v>
      </c>
      <c r="N22" s="573">
        <v>16.556291390728475</v>
      </c>
    </row>
    <row r="23" spans="1:14" ht="12" customHeight="1">
      <c r="A23" s="114" t="s">
        <v>38</v>
      </c>
      <c r="B23" s="940">
        <v>14.737665111606734</v>
      </c>
      <c r="C23" s="573">
        <v>14.534216335540837</v>
      </c>
      <c r="D23" s="573">
        <v>0</v>
      </c>
      <c r="E23" s="573">
        <v>14.525386313465782</v>
      </c>
      <c r="F23" s="573">
        <v>14.503311258278146</v>
      </c>
      <c r="G23" s="573">
        <v>0</v>
      </c>
      <c r="H23" s="573">
        <v>0</v>
      </c>
      <c r="I23" s="573">
        <v>0</v>
      </c>
      <c r="J23" s="573">
        <v>0</v>
      </c>
      <c r="K23" s="573">
        <v>14.613686534216336</v>
      </c>
      <c r="L23" s="573">
        <v>14.635761589403975</v>
      </c>
      <c r="M23" s="573">
        <v>14.682119205298012</v>
      </c>
      <c r="N23" s="573">
        <v>14.988962472406181</v>
      </c>
    </row>
    <row r="24" spans="1:14" ht="12" customHeight="1">
      <c r="A24" s="114" t="s">
        <v>39</v>
      </c>
      <c r="B24" s="940">
        <v>14.695143356269357</v>
      </c>
      <c r="C24" s="573">
        <v>0</v>
      </c>
      <c r="D24" s="573">
        <v>0</v>
      </c>
      <c r="E24" s="573">
        <v>0</v>
      </c>
      <c r="F24" s="573">
        <v>0</v>
      </c>
      <c r="G24" s="573">
        <v>0</v>
      </c>
      <c r="H24" s="573">
        <v>0</v>
      </c>
      <c r="I24" s="573">
        <v>0</v>
      </c>
      <c r="J24" s="573">
        <v>0</v>
      </c>
      <c r="K24" s="573">
        <v>0</v>
      </c>
      <c r="L24" s="573">
        <v>14.679911699779248</v>
      </c>
      <c r="M24" s="573">
        <v>14.72847682119205</v>
      </c>
      <c r="N24" s="573">
        <v>0</v>
      </c>
    </row>
    <row r="25" spans="1:14" ht="12" customHeight="1">
      <c r="A25" s="114" t="s">
        <v>40</v>
      </c>
      <c r="B25" s="940">
        <v>12.348314875157602</v>
      </c>
      <c r="C25" s="573">
        <v>12.825607064017658</v>
      </c>
      <c r="D25" s="573">
        <v>12.803532008830022</v>
      </c>
      <c r="E25" s="573">
        <v>12.825607064017658</v>
      </c>
      <c r="F25" s="573">
        <v>12.803532008830022</v>
      </c>
      <c r="G25" s="573">
        <v>12.847682119205297</v>
      </c>
      <c r="H25" s="573">
        <v>12.805739514348785</v>
      </c>
      <c r="I25" s="573">
        <v>0</v>
      </c>
      <c r="J25" s="573">
        <v>0</v>
      </c>
      <c r="K25" s="573">
        <v>12.847682119205295</v>
      </c>
      <c r="L25" s="573">
        <v>13.024282560706403</v>
      </c>
      <c r="M25" s="573">
        <v>13.090507726269315</v>
      </c>
      <c r="N25" s="573">
        <v>2.075055187637969</v>
      </c>
    </row>
    <row r="26" spans="1:14" ht="12" customHeight="1">
      <c r="A26" s="114" t="s">
        <v>41</v>
      </c>
      <c r="B26" s="940">
        <v>12.568567538373035</v>
      </c>
      <c r="C26" s="573">
        <v>12.482953512880496</v>
      </c>
      <c r="D26" s="573">
        <v>12.448428256330375</v>
      </c>
      <c r="E26" s="573">
        <v>12.518078689490402</v>
      </c>
      <c r="F26" s="573">
        <v>12.545248893929486</v>
      </c>
      <c r="G26" s="573">
        <v>11.699779249448122</v>
      </c>
      <c r="H26" s="573">
        <v>0</v>
      </c>
      <c r="I26" s="573">
        <v>0</v>
      </c>
      <c r="J26" s="573">
        <v>0</v>
      </c>
      <c r="K26" s="573">
        <v>0</v>
      </c>
      <c r="L26" s="573">
        <v>0</v>
      </c>
      <c r="M26" s="573">
        <v>12.803532008830022</v>
      </c>
      <c r="N26" s="573">
        <v>12.847682119205297</v>
      </c>
    </row>
    <row r="27" spans="1:14" ht="12" customHeight="1">
      <c r="A27" s="114" t="s">
        <v>100</v>
      </c>
      <c r="B27" s="940">
        <v>12.829862239291618</v>
      </c>
      <c r="C27" s="573">
        <v>12.825607064017658</v>
      </c>
      <c r="D27" s="573">
        <v>12.803532008830022</v>
      </c>
      <c r="E27" s="573">
        <v>12.847682119205299</v>
      </c>
      <c r="F27" s="573">
        <v>12.825607064017658</v>
      </c>
      <c r="G27" s="573">
        <v>0</v>
      </c>
      <c r="H27" s="573">
        <v>0</v>
      </c>
      <c r="I27" s="573">
        <v>0</v>
      </c>
      <c r="J27" s="573">
        <v>0</v>
      </c>
      <c r="K27" s="573">
        <v>0</v>
      </c>
      <c r="L27" s="573">
        <v>0</v>
      </c>
      <c r="M27" s="573">
        <v>12.803532008830022</v>
      </c>
      <c r="N27" s="573">
        <v>12.847682119205297</v>
      </c>
    </row>
    <row r="28" spans="1:14" ht="12" customHeight="1">
      <c r="A28" s="114" t="s">
        <v>101</v>
      </c>
      <c r="B28" s="940">
        <v>11.487187944009499</v>
      </c>
      <c r="C28" s="573">
        <v>12.163355408388522</v>
      </c>
      <c r="D28" s="573">
        <v>11.081677704194258</v>
      </c>
      <c r="E28" s="573">
        <v>11.258278145695364</v>
      </c>
      <c r="F28" s="573">
        <v>11.258278145695362</v>
      </c>
      <c r="G28" s="573">
        <v>11.699779249448122</v>
      </c>
      <c r="H28" s="573">
        <v>0</v>
      </c>
      <c r="I28" s="573">
        <v>0</v>
      </c>
      <c r="J28" s="573">
        <v>0</v>
      </c>
      <c r="K28" s="573">
        <v>0</v>
      </c>
      <c r="L28" s="573">
        <v>0</v>
      </c>
      <c r="M28" s="573">
        <v>0</v>
      </c>
      <c r="N28" s="573">
        <v>0</v>
      </c>
    </row>
    <row r="29" spans="1:14" ht="12" customHeight="1">
      <c r="A29" s="114" t="s">
        <v>44</v>
      </c>
      <c r="B29" s="940">
        <v>14.77731445721278</v>
      </c>
      <c r="C29" s="573">
        <v>14.754966887417218</v>
      </c>
      <c r="D29" s="573">
        <v>14.701986754966887</v>
      </c>
      <c r="E29" s="573">
        <v>14.73289183222958</v>
      </c>
      <c r="F29" s="573">
        <v>0</v>
      </c>
      <c r="G29" s="573">
        <v>0</v>
      </c>
      <c r="H29" s="573">
        <v>0</v>
      </c>
      <c r="I29" s="573">
        <v>0</v>
      </c>
      <c r="J29" s="573">
        <v>0</v>
      </c>
      <c r="K29" s="573">
        <v>0</v>
      </c>
      <c r="L29" s="573">
        <v>0</v>
      </c>
      <c r="M29" s="573">
        <v>14.790286975717439</v>
      </c>
      <c r="N29" s="573">
        <v>14.812362030905078</v>
      </c>
    </row>
    <row r="30" spans="1:14" ht="12" customHeight="1">
      <c r="A30" s="114" t="s">
        <v>45</v>
      </c>
      <c r="B30" s="940">
        <v>14.542689172940579</v>
      </c>
      <c r="C30" s="572">
        <v>14.37086092715232</v>
      </c>
      <c r="D30" s="577">
        <v>14.083885209713026</v>
      </c>
      <c r="E30" s="577">
        <v>14.1280353200883</v>
      </c>
      <c r="F30" s="573">
        <v>0</v>
      </c>
      <c r="G30" s="573">
        <v>0</v>
      </c>
      <c r="H30" s="573">
        <v>0</v>
      </c>
      <c r="I30" s="573">
        <v>0</v>
      </c>
      <c r="J30" s="573">
        <v>0</v>
      </c>
      <c r="K30" s="573">
        <v>0</v>
      </c>
      <c r="L30" s="573">
        <v>0</v>
      </c>
      <c r="M30" s="577">
        <v>14.81236203090508</v>
      </c>
      <c r="N30" s="577">
        <v>14.856512141280353</v>
      </c>
    </row>
    <row r="31" spans="1:14" ht="12" customHeight="1">
      <c r="A31" s="114" t="s">
        <v>46</v>
      </c>
      <c r="B31" s="942">
        <v>0</v>
      </c>
      <c r="C31" s="572">
        <v>0</v>
      </c>
      <c r="D31" s="572">
        <v>0</v>
      </c>
      <c r="E31" s="572">
        <v>0</v>
      </c>
      <c r="F31" s="572">
        <v>0</v>
      </c>
      <c r="G31" s="572">
        <v>0</v>
      </c>
      <c r="H31" s="572">
        <v>0</v>
      </c>
      <c r="I31" s="572">
        <v>0</v>
      </c>
      <c r="J31" s="572">
        <v>0</v>
      </c>
      <c r="K31" s="572">
        <v>0</v>
      </c>
      <c r="L31" s="572">
        <v>0</v>
      </c>
      <c r="M31" s="572">
        <v>0</v>
      </c>
      <c r="N31" s="572">
        <v>0</v>
      </c>
    </row>
    <row r="32" spans="1:14" ht="12" customHeight="1">
      <c r="A32" s="114" t="s">
        <v>47</v>
      </c>
      <c r="B32" s="942">
        <v>0</v>
      </c>
      <c r="C32" s="572">
        <v>0</v>
      </c>
      <c r="D32" s="572">
        <v>0</v>
      </c>
      <c r="E32" s="572">
        <v>0</v>
      </c>
      <c r="F32" s="572">
        <v>0</v>
      </c>
      <c r="G32" s="572">
        <v>0</v>
      </c>
      <c r="H32" s="572">
        <v>0</v>
      </c>
      <c r="I32" s="572">
        <v>0</v>
      </c>
      <c r="J32" s="572">
        <v>0</v>
      </c>
      <c r="K32" s="572">
        <v>0</v>
      </c>
      <c r="L32" s="572">
        <v>0</v>
      </c>
      <c r="M32" s="572">
        <v>0</v>
      </c>
      <c r="N32" s="572">
        <v>0</v>
      </c>
    </row>
    <row r="33" spans="1:14" ht="12" customHeight="1">
      <c r="A33" s="114" t="s">
        <v>48</v>
      </c>
      <c r="B33" s="942">
        <v>0</v>
      </c>
      <c r="C33" s="572">
        <v>0</v>
      </c>
      <c r="D33" s="572">
        <v>0</v>
      </c>
      <c r="E33" s="572">
        <v>0</v>
      </c>
      <c r="F33" s="572">
        <v>0</v>
      </c>
      <c r="G33" s="572">
        <v>0</v>
      </c>
      <c r="H33" s="572">
        <v>0</v>
      </c>
      <c r="I33" s="572">
        <v>0</v>
      </c>
      <c r="J33" s="572">
        <v>0</v>
      </c>
      <c r="K33" s="572">
        <v>0</v>
      </c>
      <c r="L33" s="572">
        <v>0</v>
      </c>
      <c r="M33" s="572">
        <v>0</v>
      </c>
      <c r="N33" s="572">
        <v>0</v>
      </c>
    </row>
    <row r="34" spans="1:14" ht="12" customHeight="1" thickBot="1">
      <c r="A34" s="169" t="s">
        <v>49</v>
      </c>
      <c r="B34" s="941">
        <v>0</v>
      </c>
      <c r="C34" s="574">
        <v>0</v>
      </c>
      <c r="D34" s="574">
        <v>0</v>
      </c>
      <c r="E34" s="574">
        <v>0</v>
      </c>
      <c r="F34" s="574">
        <v>0</v>
      </c>
      <c r="G34" s="574">
        <v>0</v>
      </c>
      <c r="H34" s="574">
        <v>0</v>
      </c>
      <c r="I34" s="574">
        <v>0</v>
      </c>
      <c r="J34" s="574">
        <v>0</v>
      </c>
      <c r="K34" s="574">
        <v>0</v>
      </c>
      <c r="L34" s="574">
        <v>0</v>
      </c>
      <c r="M34" s="574">
        <v>0</v>
      </c>
      <c r="N34" s="574">
        <v>0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  <row r="55" spans="1:14" ht="13" customHeight="1">
      <c r="A55" s="114" t="s">
        <v>361</v>
      </c>
    </row>
    <row r="56" spans="1:14" ht="13" customHeight="1">
      <c r="A56" s="114" t="s">
        <v>336</v>
      </c>
    </row>
    <row r="58" spans="1:14" ht="13" customHeight="1">
      <c r="A58" s="114" t="s">
        <v>130</v>
      </c>
      <c r="B58" s="114" t="s">
        <v>128</v>
      </c>
      <c r="C58" s="114" t="s">
        <v>78</v>
      </c>
      <c r="D58" s="114" t="s">
        <v>79</v>
      </c>
      <c r="E58" s="114" t="s">
        <v>80</v>
      </c>
      <c r="F58" s="114" t="s">
        <v>81</v>
      </c>
      <c r="G58" s="114" t="s">
        <v>82</v>
      </c>
      <c r="H58" s="114" t="s">
        <v>83</v>
      </c>
      <c r="I58" s="114" t="s">
        <v>84</v>
      </c>
      <c r="J58" s="114" t="s">
        <v>85</v>
      </c>
      <c r="K58" s="114" t="s">
        <v>86</v>
      </c>
      <c r="L58" s="114" t="s">
        <v>87</v>
      </c>
      <c r="M58" s="114" t="s">
        <v>88</v>
      </c>
      <c r="N58" s="114" t="s">
        <v>89</v>
      </c>
    </row>
    <row r="59" spans="1:14" ht="13" customHeight="1">
      <c r="A59" s="114" t="s">
        <v>103</v>
      </c>
      <c r="B59" s="168">
        <v>14.631479363308744</v>
      </c>
      <c r="C59" s="168">
        <v>14.704315126500443</v>
      </c>
      <c r="D59" s="168">
        <v>14.585047290351097</v>
      </c>
      <c r="E59" s="168">
        <v>14.552576159526204</v>
      </c>
      <c r="F59" s="168">
        <v>13.410162814063051</v>
      </c>
      <c r="G59" s="168">
        <v>14.372282742194335</v>
      </c>
      <c r="H59" s="168">
        <v>15.386853710593817</v>
      </c>
      <c r="I59" s="168">
        <v>13.766868280922154</v>
      </c>
      <c r="J59" s="168">
        <v>13.430421679742638</v>
      </c>
      <c r="K59" s="168">
        <v>14.208895674523099</v>
      </c>
      <c r="L59" s="168">
        <v>15.05991129013969</v>
      </c>
      <c r="M59" s="168">
        <v>14.730440765961383</v>
      </c>
      <c r="N59" s="168">
        <v>14.500973084043888</v>
      </c>
    </row>
    <row r="60" spans="1:14" ht="13" customHeight="1">
      <c r="A60" s="114" t="s">
        <v>21</v>
      </c>
      <c r="B60" s="168">
        <v>0</v>
      </c>
      <c r="C60" s="168">
        <v>0</v>
      </c>
      <c r="D60" s="168">
        <v>0</v>
      </c>
      <c r="E60" s="168">
        <v>0</v>
      </c>
      <c r="F60" s="168">
        <v>0</v>
      </c>
      <c r="G60" s="168">
        <v>0</v>
      </c>
      <c r="H60" s="168">
        <v>0</v>
      </c>
      <c r="I60" s="168">
        <v>0</v>
      </c>
      <c r="J60" s="168">
        <v>0</v>
      </c>
      <c r="K60" s="168">
        <v>0</v>
      </c>
      <c r="L60" s="168">
        <v>0</v>
      </c>
      <c r="M60" s="168">
        <v>0</v>
      </c>
      <c r="N60" s="168">
        <v>0</v>
      </c>
    </row>
    <row r="61" spans="1:14" ht="13" customHeight="1">
      <c r="A61" s="114" t="s">
        <v>22</v>
      </c>
      <c r="B61" s="168">
        <v>12.84126716414794</v>
      </c>
      <c r="C61" s="168">
        <v>0</v>
      </c>
      <c r="D61" s="168">
        <v>0</v>
      </c>
      <c r="E61" s="168">
        <v>0</v>
      </c>
      <c r="F61" s="168">
        <v>12.803532008830024</v>
      </c>
      <c r="G61" s="168">
        <v>12.913907284768209</v>
      </c>
      <c r="H61" s="168">
        <v>0</v>
      </c>
      <c r="I61" s="168">
        <v>0</v>
      </c>
      <c r="J61" s="168">
        <v>0</v>
      </c>
      <c r="K61" s="168">
        <v>0</v>
      </c>
      <c r="L61" s="168">
        <v>0</v>
      </c>
      <c r="M61" s="168">
        <v>0</v>
      </c>
      <c r="N61" s="168">
        <v>0</v>
      </c>
    </row>
    <row r="62" spans="1:14" ht="13" customHeight="1">
      <c r="A62" s="114" t="s">
        <v>23</v>
      </c>
      <c r="B62" s="168">
        <v>0</v>
      </c>
      <c r="C62" s="168">
        <v>0</v>
      </c>
      <c r="D62" s="168">
        <v>0</v>
      </c>
      <c r="E62" s="168">
        <v>0</v>
      </c>
      <c r="F62" s="168">
        <v>0</v>
      </c>
      <c r="G62" s="168">
        <v>0</v>
      </c>
      <c r="H62" s="168">
        <v>0</v>
      </c>
      <c r="I62" s="168">
        <v>0</v>
      </c>
      <c r="J62" s="168">
        <v>0</v>
      </c>
      <c r="K62" s="168">
        <v>0</v>
      </c>
      <c r="L62" s="168">
        <v>0</v>
      </c>
      <c r="M62" s="168">
        <v>0</v>
      </c>
      <c r="N62" s="168">
        <v>0</v>
      </c>
    </row>
    <row r="63" spans="1:14" ht="13" customHeight="1">
      <c r="A63" s="114" t="s">
        <v>24</v>
      </c>
      <c r="B63" s="168">
        <v>13.16091511204734</v>
      </c>
      <c r="C63" s="168">
        <v>0</v>
      </c>
      <c r="D63" s="168">
        <v>0</v>
      </c>
      <c r="E63" s="168">
        <v>0</v>
      </c>
      <c r="F63" s="168">
        <v>13.24503311258278</v>
      </c>
      <c r="G63" s="168">
        <v>13.200883002207505</v>
      </c>
      <c r="H63" s="168">
        <v>13.178807947019868</v>
      </c>
      <c r="I63" s="168">
        <v>13.203532008830022</v>
      </c>
      <c r="J63" s="168">
        <v>13.178807947019864</v>
      </c>
      <c r="K63" s="168">
        <v>0</v>
      </c>
      <c r="L63" s="168">
        <v>13.156732891832229</v>
      </c>
      <c r="M63" s="168">
        <v>13.134657836644591</v>
      </c>
      <c r="N63" s="168">
        <v>13.112582781456954</v>
      </c>
    </row>
    <row r="64" spans="1:14" ht="13" customHeight="1">
      <c r="A64" s="114" t="s">
        <v>25</v>
      </c>
      <c r="B64" s="168">
        <v>0</v>
      </c>
      <c r="C64" s="168">
        <v>0</v>
      </c>
      <c r="D64" s="168">
        <v>0</v>
      </c>
      <c r="E64" s="168">
        <v>0</v>
      </c>
      <c r="F64" s="168">
        <v>0</v>
      </c>
      <c r="G64" s="168">
        <v>0</v>
      </c>
      <c r="H64" s="168">
        <v>0</v>
      </c>
      <c r="I64" s="168">
        <v>0</v>
      </c>
      <c r="J64" s="168">
        <v>0</v>
      </c>
      <c r="K64" s="168">
        <v>0</v>
      </c>
      <c r="L64" s="168">
        <v>0</v>
      </c>
      <c r="M64" s="168">
        <v>0</v>
      </c>
      <c r="N64" s="168">
        <v>0</v>
      </c>
    </row>
    <row r="65" spans="1:14" ht="13" customHeight="1">
      <c r="A65" s="114" t="s">
        <v>97</v>
      </c>
      <c r="B65" s="168">
        <v>0</v>
      </c>
      <c r="C65" s="168">
        <v>0</v>
      </c>
      <c r="D65" s="168">
        <v>0</v>
      </c>
      <c r="E65" s="168">
        <v>0</v>
      </c>
      <c r="F65" s="168">
        <v>0</v>
      </c>
      <c r="G65" s="168">
        <v>0</v>
      </c>
      <c r="H65" s="168">
        <v>0</v>
      </c>
      <c r="I65" s="168">
        <v>0</v>
      </c>
      <c r="J65" s="168">
        <v>0</v>
      </c>
      <c r="K65" s="168">
        <v>0</v>
      </c>
      <c r="L65" s="168">
        <v>0</v>
      </c>
      <c r="M65" s="168">
        <v>0</v>
      </c>
      <c r="N65" s="168">
        <v>0</v>
      </c>
    </row>
    <row r="66" spans="1:14" ht="13" customHeight="1">
      <c r="A66" s="114" t="s">
        <v>98</v>
      </c>
      <c r="B66" s="168">
        <v>0</v>
      </c>
      <c r="C66" s="168">
        <v>0</v>
      </c>
      <c r="D66" s="168">
        <v>0</v>
      </c>
      <c r="E66" s="168">
        <v>0</v>
      </c>
      <c r="F66" s="168">
        <v>0</v>
      </c>
      <c r="G66" s="168">
        <v>0</v>
      </c>
      <c r="H66" s="168">
        <v>0</v>
      </c>
      <c r="I66" s="168">
        <v>0</v>
      </c>
      <c r="J66" s="168">
        <v>0</v>
      </c>
      <c r="K66" s="168">
        <v>0</v>
      </c>
      <c r="L66" s="168">
        <v>0</v>
      </c>
      <c r="M66" s="168">
        <v>0</v>
      </c>
      <c r="N66" s="168">
        <v>0</v>
      </c>
    </row>
    <row r="67" spans="1:14" ht="13" customHeight="1">
      <c r="A67" s="114" t="s">
        <v>127</v>
      </c>
      <c r="B67" s="168">
        <v>0</v>
      </c>
      <c r="C67" s="168">
        <v>0</v>
      </c>
      <c r="D67" s="168">
        <v>0</v>
      </c>
      <c r="E67" s="168">
        <v>0</v>
      </c>
      <c r="F67" s="168">
        <v>0</v>
      </c>
      <c r="G67" s="168">
        <v>0</v>
      </c>
      <c r="H67" s="168">
        <v>0</v>
      </c>
      <c r="I67" s="168">
        <v>0</v>
      </c>
      <c r="J67" s="168">
        <v>0</v>
      </c>
      <c r="K67" s="168">
        <v>0</v>
      </c>
      <c r="L67" s="168">
        <v>0</v>
      </c>
      <c r="M67" s="168">
        <v>0</v>
      </c>
      <c r="N67" s="168">
        <v>0</v>
      </c>
    </row>
    <row r="68" spans="1:14" ht="13" customHeight="1">
      <c r="A68" s="114" t="s">
        <v>29</v>
      </c>
      <c r="B68" s="168">
        <v>0</v>
      </c>
      <c r="C68" s="168">
        <v>0</v>
      </c>
      <c r="D68" s="168">
        <v>0</v>
      </c>
      <c r="E68" s="168">
        <v>0</v>
      </c>
      <c r="F68" s="168">
        <v>0</v>
      </c>
      <c r="G68" s="168">
        <v>0</v>
      </c>
      <c r="H68" s="168">
        <v>0</v>
      </c>
      <c r="I68" s="168">
        <v>0</v>
      </c>
      <c r="J68" s="168">
        <v>0</v>
      </c>
      <c r="K68" s="168">
        <v>0</v>
      </c>
      <c r="L68" s="168">
        <v>0</v>
      </c>
      <c r="M68" s="168">
        <v>0</v>
      </c>
      <c r="N68" s="168">
        <v>0</v>
      </c>
    </row>
    <row r="69" spans="1:14" ht="13" customHeight="1">
      <c r="A69" s="114" t="s">
        <v>30</v>
      </c>
      <c r="B69" s="168">
        <v>0</v>
      </c>
      <c r="C69" s="168">
        <v>0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</row>
    <row r="70" spans="1:14" ht="13" customHeight="1">
      <c r="A70" s="114" t="s">
        <v>31</v>
      </c>
      <c r="B70" s="168">
        <v>14.063357323296762</v>
      </c>
      <c r="C70" s="168">
        <v>0</v>
      </c>
      <c r="D70" s="168">
        <v>13.907284768211918</v>
      </c>
      <c r="E70" s="168">
        <v>0</v>
      </c>
      <c r="F70" s="168">
        <v>14.017660044150107</v>
      </c>
      <c r="G70" s="168">
        <v>14.083885209713026</v>
      </c>
      <c r="H70" s="168">
        <v>14.105960264900663</v>
      </c>
      <c r="I70" s="168">
        <v>14.150110375275938</v>
      </c>
      <c r="J70" s="168">
        <v>0</v>
      </c>
      <c r="K70" s="168">
        <v>0</v>
      </c>
      <c r="L70" s="168">
        <v>0</v>
      </c>
      <c r="M70" s="168">
        <v>0</v>
      </c>
      <c r="N70" s="168">
        <v>0</v>
      </c>
    </row>
    <row r="71" spans="1:14" ht="13" customHeight="1">
      <c r="A71" s="114" t="s">
        <v>32</v>
      </c>
      <c r="B71" s="168">
        <v>0</v>
      </c>
      <c r="C71" s="168">
        <v>0</v>
      </c>
      <c r="D71" s="168">
        <v>0</v>
      </c>
      <c r="E71" s="168">
        <v>0</v>
      </c>
      <c r="F71" s="168">
        <v>0</v>
      </c>
      <c r="G71" s="168">
        <v>0</v>
      </c>
      <c r="H71" s="168">
        <v>0</v>
      </c>
      <c r="I71" s="168">
        <v>0</v>
      </c>
      <c r="J71" s="168">
        <v>0</v>
      </c>
      <c r="K71" s="168">
        <v>0</v>
      </c>
      <c r="L71" s="168">
        <v>0</v>
      </c>
      <c r="M71" s="168">
        <v>0</v>
      </c>
      <c r="N71" s="168">
        <v>0</v>
      </c>
    </row>
    <row r="72" spans="1:14" ht="13" customHeight="1">
      <c r="A72" s="114" t="s">
        <v>33</v>
      </c>
      <c r="B72" s="168">
        <v>12.686453621744029</v>
      </c>
      <c r="C72" s="168">
        <v>9.0949227373068435</v>
      </c>
      <c r="D72" s="168">
        <v>13.642384105960264</v>
      </c>
      <c r="E72" s="168">
        <v>13.620309050772628</v>
      </c>
      <c r="F72" s="168">
        <v>13.752759381898453</v>
      </c>
      <c r="G72" s="168">
        <v>13.620309050772626</v>
      </c>
      <c r="H72" s="168">
        <v>13.68653421633554</v>
      </c>
      <c r="I72" s="168">
        <v>13.730684326710817</v>
      </c>
      <c r="J72" s="168">
        <v>13.708609271523176</v>
      </c>
      <c r="K72" s="168">
        <v>13.730684326710817</v>
      </c>
      <c r="L72" s="168">
        <v>13.752759381898455</v>
      </c>
      <c r="M72" s="168">
        <v>13.708609271523178</v>
      </c>
      <c r="N72" s="168">
        <v>13.730684326710815</v>
      </c>
    </row>
    <row r="73" spans="1:14" ht="13" customHeight="1">
      <c r="A73" s="114" t="s">
        <v>34</v>
      </c>
      <c r="B73" s="168">
        <v>13.503220907610405</v>
      </c>
      <c r="C73" s="168">
        <v>0</v>
      </c>
      <c r="D73" s="168">
        <v>0</v>
      </c>
      <c r="E73" s="168">
        <v>0</v>
      </c>
      <c r="F73" s="168">
        <v>0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12.913907284768213</v>
      </c>
      <c r="M73" s="168">
        <v>13.642384105960264</v>
      </c>
      <c r="N73" s="168">
        <v>13.620309050772624</v>
      </c>
    </row>
    <row r="74" spans="1:14" ht="13" customHeight="1">
      <c r="A74" s="114" t="s">
        <v>35</v>
      </c>
      <c r="B74" s="168">
        <v>15.311655857170331</v>
      </c>
      <c r="C74" s="168">
        <v>0</v>
      </c>
      <c r="D74" s="168">
        <v>0</v>
      </c>
      <c r="E74" s="168">
        <v>0</v>
      </c>
      <c r="F74" s="168">
        <v>0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15.540838852097126</v>
      </c>
      <c r="M74" s="168">
        <v>15.56291390728477</v>
      </c>
      <c r="N74" s="168">
        <v>11.147902869757173</v>
      </c>
    </row>
    <row r="75" spans="1:14" ht="13" customHeight="1">
      <c r="A75" s="114" t="s">
        <v>36</v>
      </c>
      <c r="B75" s="168">
        <v>15.782211655557033</v>
      </c>
      <c r="C75" s="168">
        <v>0</v>
      </c>
      <c r="D75" s="168">
        <v>15.783664459161146</v>
      </c>
      <c r="E75" s="168">
        <v>15.805739514348785</v>
      </c>
      <c r="F75" s="168">
        <v>15.78366445916115</v>
      </c>
      <c r="G75" s="168">
        <v>15.739514348785875</v>
      </c>
      <c r="H75" s="168">
        <v>15.78366445916115</v>
      </c>
      <c r="I75" s="168">
        <v>0</v>
      </c>
      <c r="J75" s="168">
        <v>0</v>
      </c>
      <c r="K75" s="168">
        <v>15.805739514348785</v>
      </c>
      <c r="L75" s="168">
        <v>15.827814569536423</v>
      </c>
      <c r="M75" s="168">
        <v>15.849889624724064</v>
      </c>
      <c r="N75" s="168">
        <v>15.83664459161148</v>
      </c>
    </row>
    <row r="76" spans="1:14" ht="13" customHeight="1">
      <c r="A76" s="114" t="s">
        <v>37</v>
      </c>
      <c r="B76" s="168">
        <v>17.02312124368456</v>
      </c>
      <c r="C76" s="168">
        <v>17.019867549668874</v>
      </c>
      <c r="D76" s="168">
        <v>16.997792494481235</v>
      </c>
      <c r="E76" s="168">
        <v>17.041942604856509</v>
      </c>
      <c r="F76" s="168">
        <v>0</v>
      </c>
      <c r="G76" s="168">
        <v>0</v>
      </c>
      <c r="H76" s="168">
        <v>0</v>
      </c>
      <c r="I76" s="168">
        <v>0</v>
      </c>
      <c r="J76" s="168">
        <v>0</v>
      </c>
      <c r="K76" s="168">
        <v>0</v>
      </c>
      <c r="L76" s="168">
        <v>0</v>
      </c>
      <c r="M76" s="168">
        <v>0</v>
      </c>
      <c r="N76" s="168">
        <v>17.041942604856512</v>
      </c>
    </row>
    <row r="77" spans="1:14" ht="13" customHeight="1">
      <c r="A77" s="114" t="s">
        <v>38</v>
      </c>
      <c r="B77" s="168">
        <v>15.060566608810296</v>
      </c>
      <c r="C77" s="168">
        <v>14.67991169977925</v>
      </c>
      <c r="D77" s="168">
        <v>15.011037527593817</v>
      </c>
      <c r="E77" s="168">
        <v>15.055187637969095</v>
      </c>
      <c r="F77" s="168">
        <v>15.099337748344368</v>
      </c>
      <c r="G77" s="168">
        <v>0</v>
      </c>
      <c r="H77" s="168">
        <v>0</v>
      </c>
      <c r="I77" s="168">
        <v>0</v>
      </c>
      <c r="J77" s="168">
        <v>15.121412803532007</v>
      </c>
      <c r="K77" s="168">
        <v>15.18763796909492</v>
      </c>
      <c r="L77" s="168">
        <v>15.121412803532007</v>
      </c>
      <c r="M77" s="168">
        <v>15.099337748344368</v>
      </c>
      <c r="N77" s="168">
        <v>14.856512141280353</v>
      </c>
    </row>
    <row r="78" spans="1:14" ht="13" customHeight="1">
      <c r="A78" s="114" t="s">
        <v>39</v>
      </c>
      <c r="B78" s="168">
        <v>15.429763390753056</v>
      </c>
      <c r="C78" s="168">
        <v>0</v>
      </c>
      <c r="D78" s="168">
        <v>0</v>
      </c>
      <c r="E78" s="168">
        <v>0</v>
      </c>
      <c r="F78" s="168">
        <v>0</v>
      </c>
      <c r="G78" s="168">
        <v>0</v>
      </c>
      <c r="H78" s="168">
        <v>0</v>
      </c>
      <c r="I78" s="168">
        <v>0</v>
      </c>
      <c r="J78" s="168">
        <v>0</v>
      </c>
      <c r="K78" s="168">
        <v>0</v>
      </c>
      <c r="L78" s="168">
        <v>15.894039735099337</v>
      </c>
      <c r="M78" s="168">
        <v>15.011037527593817</v>
      </c>
      <c r="N78" s="168">
        <v>0</v>
      </c>
    </row>
    <row r="79" spans="1:14" ht="13" customHeight="1">
      <c r="A79" s="114" t="s">
        <v>40</v>
      </c>
      <c r="B79" s="168">
        <v>13.004055454780735</v>
      </c>
      <c r="C79" s="168">
        <v>12.913907284768209</v>
      </c>
      <c r="D79" s="168">
        <v>12.935982339955851</v>
      </c>
      <c r="E79" s="168">
        <v>12.958057395143488</v>
      </c>
      <c r="F79" s="168">
        <v>13.024282560706403</v>
      </c>
      <c r="G79" s="168">
        <v>12.980132450331126</v>
      </c>
      <c r="H79" s="168">
        <v>13.024282560706402</v>
      </c>
      <c r="I79" s="168">
        <v>0</v>
      </c>
      <c r="J79" s="168">
        <v>13.046357615894038</v>
      </c>
      <c r="K79" s="168">
        <v>13.090507726269315</v>
      </c>
      <c r="L79" s="168">
        <v>13.134657836644591</v>
      </c>
      <c r="M79" s="168">
        <v>13.090507726269315</v>
      </c>
      <c r="N79" s="168">
        <v>13.068432671081675</v>
      </c>
    </row>
    <row r="80" spans="1:14" ht="13" customHeight="1">
      <c r="A80" s="114" t="s">
        <v>41</v>
      </c>
      <c r="B80" s="168">
        <v>12.553090088009814</v>
      </c>
      <c r="C80" s="168">
        <v>12.338858774977533</v>
      </c>
      <c r="D80" s="168">
        <v>12.397840876853147</v>
      </c>
      <c r="E80" s="168">
        <v>12.445889354488886</v>
      </c>
      <c r="F80" s="168">
        <v>12.43639210224635</v>
      </c>
      <c r="G80" s="168">
        <v>12.494481236203089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13.046357615894038</v>
      </c>
      <c r="N80" s="168">
        <v>13.024282560706403</v>
      </c>
    </row>
    <row r="81" spans="1:14" ht="13" customHeight="1">
      <c r="A81" s="114" t="s">
        <v>100</v>
      </c>
      <c r="B81" s="168">
        <v>12.595529379004882</v>
      </c>
      <c r="C81" s="168">
        <v>12.362030905077262</v>
      </c>
      <c r="D81" s="168">
        <v>12.406181015452537</v>
      </c>
      <c r="E81" s="168">
        <v>12.450331125827816</v>
      </c>
      <c r="F81" s="168">
        <v>12.428256070640174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13.046357615894038</v>
      </c>
      <c r="N81" s="168">
        <v>13.024282560706403</v>
      </c>
    </row>
    <row r="82" spans="1:14" ht="13" customHeight="1">
      <c r="A82" s="114" t="s">
        <v>101</v>
      </c>
      <c r="B82" s="168">
        <v>12.377227550640423</v>
      </c>
      <c r="C82" s="168">
        <v>12.317880794701988</v>
      </c>
      <c r="D82" s="168">
        <v>12.362030905077262</v>
      </c>
      <c r="E82" s="168">
        <v>12.428256070640176</v>
      </c>
      <c r="F82" s="168">
        <v>12.472406181015453</v>
      </c>
      <c r="G82" s="168">
        <v>12.494481236203089</v>
      </c>
      <c r="H82" s="168">
        <v>0</v>
      </c>
      <c r="I82" s="168">
        <v>0</v>
      </c>
      <c r="J82" s="168">
        <v>0</v>
      </c>
      <c r="K82" s="168">
        <v>0</v>
      </c>
      <c r="L82" s="168">
        <v>0</v>
      </c>
      <c r="M82" s="168">
        <v>0</v>
      </c>
      <c r="N82" s="168">
        <v>0</v>
      </c>
    </row>
    <row r="83" spans="1:14" ht="13" customHeight="1">
      <c r="A83" s="114" t="s">
        <v>44</v>
      </c>
      <c r="B83" s="168">
        <v>14.4426319650981</v>
      </c>
      <c r="C83" s="168">
        <v>14.569536423841058</v>
      </c>
      <c r="D83" s="168">
        <v>14.525386313465786</v>
      </c>
      <c r="E83" s="168">
        <v>14.569536423841061</v>
      </c>
      <c r="F83" s="168">
        <v>0</v>
      </c>
      <c r="G83" s="168">
        <v>0</v>
      </c>
      <c r="H83" s="168">
        <v>0</v>
      </c>
      <c r="I83" s="168">
        <v>0</v>
      </c>
      <c r="J83" s="168">
        <v>0</v>
      </c>
      <c r="K83" s="168">
        <v>0</v>
      </c>
      <c r="L83" s="168">
        <v>0</v>
      </c>
      <c r="M83" s="168">
        <v>14.348785871964681</v>
      </c>
      <c r="N83" s="168">
        <v>14.392935982339955</v>
      </c>
    </row>
    <row r="84" spans="1:14" ht="13" customHeight="1">
      <c r="A84" s="114" t="s">
        <v>45</v>
      </c>
      <c r="B84" s="168">
        <v>14.678794355596526</v>
      </c>
      <c r="C84" s="168">
        <v>14.419072847682118</v>
      </c>
      <c r="D84" s="168">
        <v>14.470975717439295</v>
      </c>
      <c r="E84" s="168">
        <v>14.531055187637969</v>
      </c>
      <c r="F84" s="168">
        <v>0</v>
      </c>
      <c r="G84" s="168">
        <v>0</v>
      </c>
      <c r="H84" s="168">
        <v>0</v>
      </c>
      <c r="I84" s="168">
        <v>0</v>
      </c>
      <c r="J84" s="168">
        <v>0</v>
      </c>
      <c r="K84" s="168">
        <v>0</v>
      </c>
      <c r="L84" s="168">
        <v>0</v>
      </c>
      <c r="M84" s="168">
        <v>14.803249448123619</v>
      </c>
      <c r="N84" s="168">
        <v>14.826030905077262</v>
      </c>
    </row>
    <row r="85" spans="1:14" ht="13" customHeight="1">
      <c r="A85" s="114" t="s">
        <v>46</v>
      </c>
      <c r="B85" s="168">
        <v>0</v>
      </c>
      <c r="C85" s="168">
        <v>0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</row>
    <row r="86" spans="1:14" ht="13" customHeight="1">
      <c r="A86" s="114" t="s">
        <v>47</v>
      </c>
      <c r="B86" s="168">
        <v>0</v>
      </c>
      <c r="C86" s="168">
        <v>0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</row>
    <row r="87" spans="1:14" ht="13" customHeight="1">
      <c r="A87" s="114" t="s">
        <v>48</v>
      </c>
      <c r="B87" s="168">
        <v>0</v>
      </c>
      <c r="C87" s="168">
        <v>0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</row>
    <row r="88" spans="1:14" ht="13" customHeight="1">
      <c r="A88" s="114" t="s">
        <v>49</v>
      </c>
      <c r="B88" s="168">
        <v>0</v>
      </c>
      <c r="C88" s="168">
        <v>0</v>
      </c>
      <c r="D88" s="168">
        <v>0</v>
      </c>
      <c r="E88" s="168">
        <v>0</v>
      </c>
      <c r="F88" s="168">
        <v>0</v>
      </c>
      <c r="G88" s="168">
        <v>0</v>
      </c>
      <c r="H88" s="168">
        <v>0</v>
      </c>
      <c r="I88" s="168">
        <v>0</v>
      </c>
      <c r="J88" s="168">
        <v>0</v>
      </c>
      <c r="K88" s="168">
        <v>0</v>
      </c>
      <c r="L88" s="168">
        <v>0</v>
      </c>
      <c r="M88" s="168">
        <v>0</v>
      </c>
      <c r="N88" s="168">
        <v>0</v>
      </c>
    </row>
    <row r="89" spans="1:14" ht="13" customHeight="1">
      <c r="A89" s="114" t="s">
        <v>368</v>
      </c>
    </row>
    <row r="90" spans="1:14" ht="13" customHeight="1">
      <c r="A90" s="114" t="s">
        <v>367</v>
      </c>
    </row>
    <row r="91" spans="1:14" ht="13" customHeight="1">
      <c r="A91" s="114" t="s">
        <v>358</v>
      </c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Hoja112">
    <tabColor theme="9" tint="0.59999389629810485"/>
  </sheetPr>
  <dimension ref="A1:N92"/>
  <sheetViews>
    <sheetView showGridLines="0" tabSelected="1" topLeftCell="A31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508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617" t="s">
        <v>525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60"/>
      <c r="B3" s="161"/>
      <c r="C3" s="162"/>
      <c r="D3" s="161"/>
      <c r="E3" s="161"/>
      <c r="F3" s="161"/>
      <c r="G3" s="161"/>
      <c r="H3" s="161"/>
      <c r="I3" s="161"/>
      <c r="J3" s="159"/>
      <c r="K3" s="159"/>
      <c r="L3" s="159"/>
      <c r="M3" s="159"/>
      <c r="N3" s="159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6.4376632365380528</v>
      </c>
      <c r="C5" s="936">
        <v>6.6726223230747292</v>
      </c>
      <c r="D5" s="936">
        <v>6.3303902513264134</v>
      </c>
      <c r="E5" s="936">
        <v>6.2927207002085046</v>
      </c>
      <c r="F5" s="936">
        <v>5.6610326606583659</v>
      </c>
      <c r="G5" s="936">
        <v>6.4478066199631714</v>
      </c>
      <c r="H5" s="936">
        <v>6.6262554022938458</v>
      </c>
      <c r="I5" s="936">
        <v>6.3885209713024294</v>
      </c>
      <c r="J5" s="937">
        <v>0</v>
      </c>
      <c r="K5" s="937">
        <v>6.9227373068432669</v>
      </c>
      <c r="L5" s="936">
        <v>7.0950959049953077</v>
      </c>
      <c r="M5" s="936">
        <v>6.4096850934359928</v>
      </c>
      <c r="N5" s="936">
        <v>6.4939630776988206</v>
      </c>
    </row>
    <row r="6" spans="1:14" ht="12" customHeight="1">
      <c r="A6" s="114" t="s">
        <v>21</v>
      </c>
      <c r="B6" s="940">
        <v>0</v>
      </c>
      <c r="C6" s="573">
        <v>0</v>
      </c>
      <c r="D6" s="573">
        <v>0</v>
      </c>
      <c r="E6" s="573">
        <v>0</v>
      </c>
      <c r="F6" s="573">
        <v>0</v>
      </c>
      <c r="G6" s="573">
        <v>0</v>
      </c>
      <c r="H6" s="573">
        <v>0</v>
      </c>
      <c r="I6" s="573">
        <v>0</v>
      </c>
      <c r="J6" s="573">
        <v>0</v>
      </c>
      <c r="K6" s="573">
        <v>0</v>
      </c>
      <c r="L6" s="573">
        <v>0</v>
      </c>
      <c r="M6" s="573">
        <v>0</v>
      </c>
      <c r="N6" s="573">
        <v>0</v>
      </c>
    </row>
    <row r="7" spans="1:14" ht="12" customHeight="1">
      <c r="A7" s="114" t="s">
        <v>22</v>
      </c>
      <c r="B7" s="940">
        <v>0</v>
      </c>
      <c r="C7" s="573">
        <v>0</v>
      </c>
      <c r="D7" s="573">
        <v>0</v>
      </c>
      <c r="E7" s="573">
        <v>0</v>
      </c>
      <c r="F7" s="573">
        <v>0</v>
      </c>
      <c r="G7" s="573">
        <v>0</v>
      </c>
      <c r="H7" s="573">
        <v>0</v>
      </c>
      <c r="I7" s="573">
        <v>0</v>
      </c>
      <c r="J7" s="573">
        <v>0</v>
      </c>
      <c r="K7" s="573">
        <v>0</v>
      </c>
      <c r="L7" s="573">
        <v>0</v>
      </c>
      <c r="M7" s="573">
        <v>0</v>
      </c>
      <c r="N7" s="573">
        <v>0</v>
      </c>
    </row>
    <row r="8" spans="1:14" ht="12" customHeight="1">
      <c r="A8" s="114" t="s">
        <v>23</v>
      </c>
      <c r="B8" s="940">
        <v>0</v>
      </c>
      <c r="C8" s="573">
        <v>0</v>
      </c>
      <c r="D8" s="573">
        <v>0</v>
      </c>
      <c r="E8" s="573">
        <v>0</v>
      </c>
      <c r="F8" s="573">
        <v>0</v>
      </c>
      <c r="G8" s="573">
        <v>0</v>
      </c>
      <c r="H8" s="573">
        <v>0</v>
      </c>
      <c r="I8" s="573">
        <v>0</v>
      </c>
      <c r="J8" s="573">
        <v>0</v>
      </c>
      <c r="K8" s="573">
        <v>0</v>
      </c>
      <c r="L8" s="573">
        <v>0</v>
      </c>
      <c r="M8" s="573">
        <v>0</v>
      </c>
      <c r="N8" s="573">
        <v>0</v>
      </c>
    </row>
    <row r="9" spans="1:14" ht="12" customHeight="1">
      <c r="A9" s="114" t="s">
        <v>24</v>
      </c>
      <c r="B9" s="940">
        <v>0</v>
      </c>
      <c r="C9" s="573">
        <v>0</v>
      </c>
      <c r="D9" s="573">
        <v>0</v>
      </c>
      <c r="E9" s="573">
        <v>0</v>
      </c>
      <c r="F9" s="573">
        <v>0</v>
      </c>
      <c r="G9" s="573">
        <v>0</v>
      </c>
      <c r="H9" s="573">
        <v>0</v>
      </c>
      <c r="I9" s="573">
        <v>0</v>
      </c>
      <c r="J9" s="573">
        <v>0</v>
      </c>
      <c r="K9" s="573">
        <v>0</v>
      </c>
      <c r="L9" s="573">
        <v>0</v>
      </c>
      <c r="M9" s="573">
        <v>0</v>
      </c>
      <c r="N9" s="573">
        <v>0</v>
      </c>
    </row>
    <row r="10" spans="1:14" ht="12" customHeight="1">
      <c r="A10" s="114" t="s">
        <v>25</v>
      </c>
      <c r="B10" s="940">
        <v>0</v>
      </c>
      <c r="C10" s="573">
        <v>0</v>
      </c>
      <c r="D10" s="573">
        <v>0</v>
      </c>
      <c r="E10" s="573">
        <v>0</v>
      </c>
      <c r="F10" s="573">
        <v>0</v>
      </c>
      <c r="G10" s="573">
        <v>0</v>
      </c>
      <c r="H10" s="573">
        <v>0</v>
      </c>
      <c r="I10" s="573">
        <v>0</v>
      </c>
      <c r="J10" s="573">
        <v>0</v>
      </c>
      <c r="K10" s="573">
        <v>0</v>
      </c>
      <c r="L10" s="573">
        <v>0</v>
      </c>
      <c r="M10" s="573">
        <v>0</v>
      </c>
      <c r="N10" s="573">
        <v>0</v>
      </c>
    </row>
    <row r="11" spans="1:14" ht="12" customHeight="1">
      <c r="A11" s="114" t="s">
        <v>97</v>
      </c>
      <c r="B11" s="940">
        <v>0</v>
      </c>
      <c r="C11" s="573">
        <v>0</v>
      </c>
      <c r="D11" s="573">
        <v>0</v>
      </c>
      <c r="E11" s="573">
        <v>0</v>
      </c>
      <c r="F11" s="573">
        <v>0</v>
      </c>
      <c r="G11" s="573">
        <v>0</v>
      </c>
      <c r="H11" s="573">
        <v>0</v>
      </c>
      <c r="I11" s="573">
        <v>0</v>
      </c>
      <c r="J11" s="573">
        <v>0</v>
      </c>
      <c r="K11" s="573">
        <v>0</v>
      </c>
      <c r="L11" s="573">
        <v>0</v>
      </c>
      <c r="M11" s="573">
        <v>0</v>
      </c>
      <c r="N11" s="573">
        <v>0</v>
      </c>
    </row>
    <row r="12" spans="1:14" ht="12" customHeight="1">
      <c r="A12" s="114" t="s">
        <v>98</v>
      </c>
      <c r="B12" s="940">
        <v>0</v>
      </c>
      <c r="C12" s="573">
        <v>0</v>
      </c>
      <c r="D12" s="573">
        <v>0</v>
      </c>
      <c r="E12" s="573">
        <v>0</v>
      </c>
      <c r="F12" s="573">
        <v>0</v>
      </c>
      <c r="G12" s="573">
        <v>0</v>
      </c>
      <c r="H12" s="573">
        <v>0</v>
      </c>
      <c r="I12" s="573">
        <v>0</v>
      </c>
      <c r="J12" s="573">
        <v>0</v>
      </c>
      <c r="K12" s="573">
        <v>0</v>
      </c>
      <c r="L12" s="573">
        <v>0</v>
      </c>
      <c r="M12" s="573">
        <v>0</v>
      </c>
      <c r="N12" s="573">
        <v>0</v>
      </c>
    </row>
    <row r="13" spans="1:14" ht="12" customHeight="1">
      <c r="A13" s="114" t="s">
        <v>127</v>
      </c>
      <c r="B13" s="940">
        <v>0</v>
      </c>
      <c r="C13" s="573">
        <v>0</v>
      </c>
      <c r="D13" s="573">
        <v>0</v>
      </c>
      <c r="E13" s="573">
        <v>0</v>
      </c>
      <c r="F13" s="573">
        <v>0</v>
      </c>
      <c r="G13" s="573">
        <v>0</v>
      </c>
      <c r="H13" s="573">
        <v>0</v>
      </c>
      <c r="I13" s="573">
        <v>0</v>
      </c>
      <c r="J13" s="573">
        <v>0</v>
      </c>
      <c r="K13" s="573">
        <v>0</v>
      </c>
      <c r="L13" s="573">
        <v>0</v>
      </c>
      <c r="M13" s="573">
        <v>0</v>
      </c>
      <c r="N13" s="573">
        <v>0</v>
      </c>
    </row>
    <row r="14" spans="1:14" ht="12" customHeight="1">
      <c r="A14" s="114" t="s">
        <v>29</v>
      </c>
      <c r="B14" s="940">
        <v>0</v>
      </c>
      <c r="C14" s="573">
        <v>0</v>
      </c>
      <c r="D14" s="573">
        <v>0</v>
      </c>
      <c r="E14" s="573">
        <v>0</v>
      </c>
      <c r="F14" s="573">
        <v>0</v>
      </c>
      <c r="G14" s="573">
        <v>0</v>
      </c>
      <c r="H14" s="573">
        <v>0</v>
      </c>
      <c r="I14" s="573">
        <v>0</v>
      </c>
      <c r="J14" s="573">
        <v>0</v>
      </c>
      <c r="K14" s="573">
        <v>0</v>
      </c>
      <c r="L14" s="573">
        <v>0</v>
      </c>
      <c r="M14" s="573">
        <v>0</v>
      </c>
      <c r="N14" s="573">
        <v>0</v>
      </c>
    </row>
    <row r="15" spans="1:14" ht="12" customHeight="1">
      <c r="A15" s="114" t="s">
        <v>30</v>
      </c>
      <c r="B15" s="940">
        <v>0</v>
      </c>
      <c r="C15" s="573">
        <v>0</v>
      </c>
      <c r="D15" s="573">
        <v>0</v>
      </c>
      <c r="E15" s="573">
        <v>0</v>
      </c>
      <c r="F15" s="573">
        <v>0</v>
      </c>
      <c r="G15" s="573">
        <v>0</v>
      </c>
      <c r="H15" s="573">
        <v>0</v>
      </c>
      <c r="I15" s="573">
        <v>0</v>
      </c>
      <c r="J15" s="573">
        <v>0</v>
      </c>
      <c r="K15" s="573">
        <v>0</v>
      </c>
      <c r="L15" s="573">
        <v>0</v>
      </c>
      <c r="M15" s="573">
        <v>0</v>
      </c>
      <c r="N15" s="573">
        <v>0</v>
      </c>
    </row>
    <row r="16" spans="1:14" ht="12" customHeight="1">
      <c r="A16" s="114" t="s">
        <v>31</v>
      </c>
      <c r="B16" s="940">
        <v>6.2919738363690465</v>
      </c>
      <c r="C16" s="573">
        <v>0</v>
      </c>
      <c r="D16" s="573">
        <v>0</v>
      </c>
      <c r="E16" s="573">
        <v>6.1810154525386301</v>
      </c>
      <c r="F16" s="573">
        <v>6.3134657836644585</v>
      </c>
      <c r="G16" s="573">
        <v>6.2913907284768218</v>
      </c>
      <c r="H16" s="573">
        <v>6.3355408388520971</v>
      </c>
      <c r="I16" s="573">
        <v>6.3885209713024294</v>
      </c>
      <c r="J16" s="573">
        <v>0</v>
      </c>
      <c r="K16" s="573">
        <v>0</v>
      </c>
      <c r="L16" s="573">
        <v>0</v>
      </c>
      <c r="M16" s="573">
        <v>0</v>
      </c>
      <c r="N16" s="573">
        <v>0</v>
      </c>
    </row>
    <row r="17" spans="1:14" ht="12" customHeight="1">
      <c r="A17" s="114" t="s">
        <v>32</v>
      </c>
      <c r="B17" s="940">
        <v>0</v>
      </c>
      <c r="C17" s="573">
        <v>0</v>
      </c>
      <c r="D17" s="573">
        <v>0</v>
      </c>
      <c r="E17" s="573">
        <v>0</v>
      </c>
      <c r="F17" s="573">
        <v>0</v>
      </c>
      <c r="G17" s="573">
        <v>0</v>
      </c>
      <c r="H17" s="573">
        <v>0</v>
      </c>
      <c r="I17" s="573">
        <v>0</v>
      </c>
      <c r="J17" s="573">
        <v>0</v>
      </c>
      <c r="K17" s="573">
        <v>0</v>
      </c>
      <c r="L17" s="573">
        <v>0</v>
      </c>
      <c r="M17" s="573">
        <v>0</v>
      </c>
      <c r="N17" s="573">
        <v>0</v>
      </c>
    </row>
    <row r="18" spans="1:14" ht="12" customHeight="1">
      <c r="A18" s="114" t="s">
        <v>33</v>
      </c>
      <c r="B18" s="940">
        <v>0</v>
      </c>
      <c r="C18" s="573">
        <v>0</v>
      </c>
      <c r="D18" s="573">
        <v>0</v>
      </c>
      <c r="E18" s="573">
        <v>0</v>
      </c>
      <c r="F18" s="573">
        <v>0</v>
      </c>
      <c r="G18" s="573">
        <v>0</v>
      </c>
      <c r="H18" s="573">
        <v>0</v>
      </c>
      <c r="I18" s="573">
        <v>0</v>
      </c>
      <c r="J18" s="573">
        <v>0</v>
      </c>
      <c r="K18" s="573">
        <v>0</v>
      </c>
      <c r="L18" s="573">
        <v>0</v>
      </c>
      <c r="M18" s="573">
        <v>0</v>
      </c>
      <c r="N18" s="573">
        <v>0</v>
      </c>
    </row>
    <row r="19" spans="1:14" ht="12" customHeight="1">
      <c r="A19" s="114" t="s">
        <v>34</v>
      </c>
      <c r="B19" s="940">
        <v>6.6013221376071858</v>
      </c>
      <c r="C19" s="573">
        <v>0</v>
      </c>
      <c r="D19" s="573">
        <v>0</v>
      </c>
      <c r="E19" s="573">
        <v>0</v>
      </c>
      <c r="F19" s="573">
        <v>0</v>
      </c>
      <c r="G19" s="573">
        <v>0</v>
      </c>
      <c r="H19" s="573">
        <v>0</v>
      </c>
      <c r="I19" s="573">
        <v>0</v>
      </c>
      <c r="J19" s="573">
        <v>0</v>
      </c>
      <c r="K19" s="573">
        <v>0</v>
      </c>
      <c r="L19" s="573">
        <v>6.5783664459161146</v>
      </c>
      <c r="M19" s="573">
        <v>6.6004415011037523</v>
      </c>
      <c r="N19" s="573">
        <v>6.6225165562913908</v>
      </c>
    </row>
    <row r="20" spans="1:14" ht="12" customHeight="1">
      <c r="A20" s="114" t="s">
        <v>35</v>
      </c>
      <c r="B20" s="940">
        <v>7.1632633391297862</v>
      </c>
      <c r="C20" s="573">
        <v>0</v>
      </c>
      <c r="D20" s="573">
        <v>0</v>
      </c>
      <c r="E20" s="573">
        <v>0</v>
      </c>
      <c r="F20" s="573">
        <v>0</v>
      </c>
      <c r="G20" s="573">
        <v>0</v>
      </c>
      <c r="H20" s="573">
        <v>0</v>
      </c>
      <c r="I20" s="573">
        <v>0</v>
      </c>
      <c r="J20" s="573">
        <v>0</v>
      </c>
      <c r="K20" s="573">
        <v>0</v>
      </c>
      <c r="L20" s="573">
        <v>7.1523178807947021</v>
      </c>
      <c r="M20" s="573">
        <v>7.1766004415011038</v>
      </c>
      <c r="N20" s="573">
        <v>7.152317880794703</v>
      </c>
    </row>
    <row r="21" spans="1:14" ht="12" customHeight="1">
      <c r="A21" s="114" t="s">
        <v>36</v>
      </c>
      <c r="B21" s="940">
        <v>6.7665939765955052</v>
      </c>
      <c r="C21" s="573">
        <v>0</v>
      </c>
      <c r="D21" s="573">
        <v>6.6710816777041941</v>
      </c>
      <c r="E21" s="573">
        <v>6.6225165562913899</v>
      </c>
      <c r="F21" s="573">
        <v>7.1743929359823388</v>
      </c>
      <c r="G21" s="573">
        <v>6.9536423841059589</v>
      </c>
      <c r="H21" s="573">
        <v>6.887417218543046</v>
      </c>
      <c r="I21" s="573">
        <v>0</v>
      </c>
      <c r="J21" s="573">
        <v>0</v>
      </c>
      <c r="K21" s="573">
        <v>0</v>
      </c>
      <c r="L21" s="573">
        <v>0</v>
      </c>
      <c r="M21" s="573">
        <v>6.9139072847682117</v>
      </c>
      <c r="N21" s="573">
        <v>6.9315673289183231</v>
      </c>
    </row>
    <row r="22" spans="1:14" ht="12" customHeight="1">
      <c r="A22" s="114" t="s">
        <v>37</v>
      </c>
      <c r="B22" s="940">
        <v>7.2215477091629836</v>
      </c>
      <c r="C22" s="573">
        <v>7.2494481236203088</v>
      </c>
      <c r="D22" s="573">
        <v>7.2494481236203088</v>
      </c>
      <c r="E22" s="573">
        <v>7.183222958057395</v>
      </c>
      <c r="F22" s="573">
        <v>0</v>
      </c>
      <c r="G22" s="573">
        <v>0</v>
      </c>
      <c r="H22" s="573">
        <v>0</v>
      </c>
      <c r="I22" s="573">
        <v>0</v>
      </c>
      <c r="J22" s="573">
        <v>0</v>
      </c>
      <c r="K22" s="573">
        <v>0</v>
      </c>
      <c r="L22" s="573">
        <v>0</v>
      </c>
      <c r="M22" s="573">
        <v>0</v>
      </c>
      <c r="N22" s="573">
        <v>7.1964679911699765</v>
      </c>
    </row>
    <row r="23" spans="1:14" ht="12" customHeight="1">
      <c r="A23" s="114" t="s">
        <v>38</v>
      </c>
      <c r="B23" s="940">
        <v>7.0271331532738754</v>
      </c>
      <c r="C23" s="573">
        <v>0</v>
      </c>
      <c r="D23" s="573">
        <v>0</v>
      </c>
      <c r="E23" s="573">
        <v>0</v>
      </c>
      <c r="F23" s="573">
        <v>0</v>
      </c>
      <c r="G23" s="573">
        <v>0</v>
      </c>
      <c r="H23" s="573">
        <v>0</v>
      </c>
      <c r="I23" s="573">
        <v>0</v>
      </c>
      <c r="J23" s="573">
        <v>0</v>
      </c>
      <c r="K23" s="573">
        <v>6.9227373068432669</v>
      </c>
      <c r="L23" s="573">
        <v>6.9757174392935983</v>
      </c>
      <c r="M23" s="573">
        <v>6.9801324503311264</v>
      </c>
      <c r="N23" s="573">
        <v>7.1081677704194268</v>
      </c>
    </row>
    <row r="24" spans="1:14" ht="12" customHeight="1">
      <c r="A24" s="114" t="s">
        <v>39</v>
      </c>
      <c r="B24" s="940">
        <v>0</v>
      </c>
      <c r="C24" s="573">
        <v>0</v>
      </c>
      <c r="D24" s="573">
        <v>0</v>
      </c>
      <c r="E24" s="573">
        <v>0</v>
      </c>
      <c r="F24" s="573">
        <v>0</v>
      </c>
      <c r="G24" s="573">
        <v>0</v>
      </c>
      <c r="H24" s="573">
        <v>0</v>
      </c>
      <c r="I24" s="573">
        <v>0</v>
      </c>
      <c r="J24" s="573">
        <v>0</v>
      </c>
      <c r="K24" s="573">
        <v>0</v>
      </c>
      <c r="L24" s="573">
        <v>0</v>
      </c>
      <c r="M24" s="573">
        <v>0</v>
      </c>
      <c r="N24" s="573">
        <v>0</v>
      </c>
    </row>
    <row r="25" spans="1:14" ht="12" customHeight="1">
      <c r="A25" s="114" t="s">
        <v>40</v>
      </c>
      <c r="B25" s="940">
        <v>5.7895346090838737</v>
      </c>
      <c r="C25" s="573">
        <v>5.9823399558498904</v>
      </c>
      <c r="D25" s="573">
        <v>6.0044150110375272</v>
      </c>
      <c r="E25" s="573">
        <v>0</v>
      </c>
      <c r="F25" s="573">
        <v>6.0485651214128042</v>
      </c>
      <c r="G25" s="573">
        <v>6.0264900662251648</v>
      </c>
      <c r="H25" s="573">
        <v>6.0331125827814578</v>
      </c>
      <c r="I25" s="573">
        <v>0</v>
      </c>
      <c r="J25" s="573">
        <v>0</v>
      </c>
      <c r="K25" s="573">
        <v>0</v>
      </c>
      <c r="L25" s="573">
        <v>0</v>
      </c>
      <c r="M25" s="573">
        <v>6.072847682119205</v>
      </c>
      <c r="N25" s="573">
        <v>6.0927152317880786</v>
      </c>
    </row>
    <row r="26" spans="1:14" ht="12" customHeight="1">
      <c r="A26" s="114" t="s">
        <v>41</v>
      </c>
      <c r="B26" s="940">
        <v>5.7485006406526598</v>
      </c>
      <c r="C26" s="573">
        <v>5.8463937315741337</v>
      </c>
      <c r="D26" s="573">
        <v>5.8303709221300908</v>
      </c>
      <c r="E26" s="573">
        <v>5.7927414481996591</v>
      </c>
      <c r="F26" s="573">
        <v>5.4339498392993866</v>
      </c>
      <c r="G26" s="573">
        <v>5.8070393670817984</v>
      </c>
      <c r="H26" s="573">
        <v>0</v>
      </c>
      <c r="I26" s="573">
        <v>0</v>
      </c>
      <c r="J26" s="573">
        <v>0</v>
      </c>
      <c r="K26" s="573">
        <v>0</v>
      </c>
      <c r="L26" s="573">
        <v>0</v>
      </c>
      <c r="M26" s="573">
        <v>5.8057395143487858</v>
      </c>
      <c r="N26" s="573">
        <v>5.7836644591611472</v>
      </c>
    </row>
    <row r="27" spans="1:14" ht="12" customHeight="1">
      <c r="A27" s="114" t="s">
        <v>100</v>
      </c>
      <c r="B27" s="940">
        <v>5.8360523329555321</v>
      </c>
      <c r="C27" s="573">
        <v>5.8344370860927146</v>
      </c>
      <c r="D27" s="573">
        <v>5.8123620309050761</v>
      </c>
      <c r="E27" s="573">
        <v>5.7836644591611472</v>
      </c>
      <c r="F27" s="573">
        <v>5.9161147902869766</v>
      </c>
      <c r="G27" s="573">
        <v>5.7395143487858729</v>
      </c>
      <c r="H27" s="573">
        <v>0</v>
      </c>
      <c r="I27" s="573">
        <v>0</v>
      </c>
      <c r="J27" s="573">
        <v>0</v>
      </c>
      <c r="K27" s="573">
        <v>0</v>
      </c>
      <c r="L27" s="573">
        <v>0</v>
      </c>
      <c r="M27" s="573">
        <v>5.8057395143487858</v>
      </c>
      <c r="N27" s="573">
        <v>5.7836644591611472</v>
      </c>
    </row>
    <row r="28" spans="1:14" ht="12" customHeight="1">
      <c r="A28" s="114" t="s">
        <v>101</v>
      </c>
      <c r="B28" s="940">
        <v>5.6168523355679874</v>
      </c>
      <c r="C28" s="573">
        <v>5.849889624724061</v>
      </c>
      <c r="D28" s="573">
        <v>5.849889624724061</v>
      </c>
      <c r="E28" s="573">
        <v>5.8057395143487858</v>
      </c>
      <c r="F28" s="573">
        <v>0</v>
      </c>
      <c r="G28" s="573">
        <v>5.8278145695364243</v>
      </c>
      <c r="H28" s="573">
        <v>0</v>
      </c>
      <c r="I28" s="573">
        <v>0</v>
      </c>
      <c r="J28" s="573">
        <v>0</v>
      </c>
      <c r="K28" s="573">
        <v>0</v>
      </c>
      <c r="L28" s="573">
        <v>0</v>
      </c>
      <c r="M28" s="573">
        <v>0</v>
      </c>
      <c r="N28" s="573">
        <v>0</v>
      </c>
    </row>
    <row r="29" spans="1:14" ht="12" customHeight="1">
      <c r="A29" s="114" t="s">
        <v>44</v>
      </c>
      <c r="B29" s="940">
        <v>6.644634156773936</v>
      </c>
      <c r="C29" s="573">
        <v>6.6534216335540837</v>
      </c>
      <c r="D29" s="573">
        <v>6.6666666666666661</v>
      </c>
      <c r="E29" s="573">
        <v>6.6225165562913908</v>
      </c>
      <c r="F29" s="573">
        <v>0</v>
      </c>
      <c r="G29" s="573">
        <v>0</v>
      </c>
      <c r="H29" s="573">
        <v>0</v>
      </c>
      <c r="I29" s="573">
        <v>0</v>
      </c>
      <c r="J29" s="573">
        <v>0</v>
      </c>
      <c r="K29" s="573">
        <v>0</v>
      </c>
      <c r="L29" s="573">
        <v>0</v>
      </c>
      <c r="M29" s="573">
        <v>0</v>
      </c>
      <c r="N29" s="573">
        <v>6.6225165562913908</v>
      </c>
    </row>
    <row r="30" spans="1:14" ht="12" customHeight="1">
      <c r="A30" s="114" t="s">
        <v>45</v>
      </c>
      <c r="B30" s="940">
        <v>6.2651852688720417</v>
      </c>
      <c r="C30" s="573">
        <v>0</v>
      </c>
      <c r="D30" s="573">
        <v>6.2560706401766</v>
      </c>
      <c r="E30" s="573">
        <v>6.2030905077262704</v>
      </c>
      <c r="F30" s="573">
        <v>0</v>
      </c>
      <c r="G30" s="573">
        <v>0</v>
      </c>
      <c r="H30" s="573">
        <v>0</v>
      </c>
      <c r="I30" s="573">
        <v>0</v>
      </c>
      <c r="J30" s="573">
        <v>0</v>
      </c>
      <c r="K30" s="573">
        <v>0</v>
      </c>
      <c r="L30" s="573">
        <v>0</v>
      </c>
      <c r="M30" s="573">
        <v>6.2913907284768218</v>
      </c>
      <c r="N30" s="573">
        <v>6.2472406181015456</v>
      </c>
    </row>
    <row r="31" spans="1:14" ht="12" customHeight="1">
      <c r="A31" s="114" t="s">
        <v>46</v>
      </c>
      <c r="B31" s="940">
        <v>0</v>
      </c>
      <c r="C31" s="573">
        <v>0</v>
      </c>
      <c r="D31" s="573">
        <v>0</v>
      </c>
      <c r="E31" s="573">
        <v>0</v>
      </c>
      <c r="F31" s="573">
        <v>0</v>
      </c>
      <c r="G31" s="573">
        <v>0</v>
      </c>
      <c r="H31" s="573">
        <v>0</v>
      </c>
      <c r="I31" s="573">
        <v>0</v>
      </c>
      <c r="J31" s="573">
        <v>0</v>
      </c>
      <c r="K31" s="573">
        <v>0</v>
      </c>
      <c r="L31" s="573">
        <v>0</v>
      </c>
      <c r="M31" s="573">
        <v>0</v>
      </c>
      <c r="N31" s="573">
        <v>0</v>
      </c>
    </row>
    <row r="32" spans="1:14" ht="12" customHeight="1">
      <c r="A32" s="114" t="s">
        <v>47</v>
      </c>
      <c r="B32" s="942">
        <v>0</v>
      </c>
      <c r="C32" s="572">
        <v>0</v>
      </c>
      <c r="D32" s="572">
        <v>0</v>
      </c>
      <c r="E32" s="572">
        <v>0</v>
      </c>
      <c r="F32" s="572">
        <v>0</v>
      </c>
      <c r="G32" s="572">
        <v>0</v>
      </c>
      <c r="H32" s="572">
        <v>0</v>
      </c>
      <c r="I32" s="572">
        <v>0</v>
      </c>
      <c r="J32" s="572">
        <v>0</v>
      </c>
      <c r="K32" s="572">
        <v>0</v>
      </c>
      <c r="L32" s="572">
        <v>0</v>
      </c>
      <c r="M32" s="572">
        <v>0</v>
      </c>
      <c r="N32" s="572">
        <v>0</v>
      </c>
    </row>
    <row r="33" spans="1:14" ht="12" customHeight="1">
      <c r="A33" s="114" t="s">
        <v>48</v>
      </c>
      <c r="B33" s="942">
        <v>0</v>
      </c>
      <c r="C33" s="572">
        <v>0</v>
      </c>
      <c r="D33" s="572">
        <v>0</v>
      </c>
      <c r="E33" s="572">
        <v>0</v>
      </c>
      <c r="F33" s="572">
        <v>0</v>
      </c>
      <c r="G33" s="572">
        <v>0</v>
      </c>
      <c r="H33" s="572">
        <v>0</v>
      </c>
      <c r="I33" s="572">
        <v>0</v>
      </c>
      <c r="J33" s="572">
        <v>0</v>
      </c>
      <c r="K33" s="572">
        <v>0</v>
      </c>
      <c r="L33" s="572">
        <v>0</v>
      </c>
      <c r="M33" s="572">
        <v>0</v>
      </c>
      <c r="N33" s="572">
        <v>0</v>
      </c>
    </row>
    <row r="34" spans="1:14" ht="12" customHeight="1" thickBot="1">
      <c r="A34" s="169" t="s">
        <v>49</v>
      </c>
      <c r="B34" s="941">
        <v>0</v>
      </c>
      <c r="C34" s="574">
        <v>0</v>
      </c>
      <c r="D34" s="574">
        <v>0</v>
      </c>
      <c r="E34" s="574">
        <v>0</v>
      </c>
      <c r="F34" s="574">
        <v>0</v>
      </c>
      <c r="G34" s="574">
        <v>0</v>
      </c>
      <c r="H34" s="574">
        <v>0</v>
      </c>
      <c r="I34" s="574">
        <v>0</v>
      </c>
      <c r="J34" s="574">
        <v>0</v>
      </c>
      <c r="K34" s="574">
        <v>0</v>
      </c>
      <c r="L34" s="574">
        <v>0</v>
      </c>
      <c r="M34" s="574">
        <v>0</v>
      </c>
      <c r="N34" s="574">
        <v>0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  <row r="55" spans="1:14" ht="13" customHeight="1">
      <c r="A55" s="154" t="s">
        <v>362</v>
      </c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</row>
    <row r="56" spans="1:14" ht="13" customHeight="1">
      <c r="A56" s="154" t="s">
        <v>335</v>
      </c>
      <c r="B56" s="156"/>
      <c r="C56" s="156"/>
      <c r="D56" s="156"/>
      <c r="E56" s="156"/>
      <c r="F56" s="156"/>
      <c r="G56" s="160"/>
      <c r="H56" s="159"/>
      <c r="I56" s="156"/>
      <c r="J56" s="156"/>
      <c r="K56" s="156"/>
      <c r="L56" s="156"/>
      <c r="M56" s="156"/>
      <c r="N56" s="156"/>
    </row>
    <row r="57" spans="1:14" ht="13" customHeight="1" thickBot="1">
      <c r="A57" s="160"/>
      <c r="B57" s="161"/>
      <c r="C57" s="162"/>
      <c r="D57" s="161"/>
      <c r="E57" s="161"/>
      <c r="F57" s="161"/>
      <c r="G57" s="161"/>
      <c r="H57" s="161"/>
      <c r="I57" s="161"/>
      <c r="J57" s="159"/>
      <c r="K57" s="159"/>
      <c r="L57" s="159"/>
      <c r="M57" s="159"/>
      <c r="N57" s="159"/>
    </row>
    <row r="58" spans="1:14" ht="13" customHeight="1">
      <c r="A58" s="163" t="s">
        <v>18</v>
      </c>
      <c r="B58" s="116" t="s">
        <v>128</v>
      </c>
      <c r="C58" s="164" t="s">
        <v>78</v>
      </c>
      <c r="D58" s="164" t="s">
        <v>79</v>
      </c>
      <c r="E58" s="164" t="s">
        <v>80</v>
      </c>
      <c r="F58" s="164" t="s">
        <v>81</v>
      </c>
      <c r="G58" s="164" t="s">
        <v>82</v>
      </c>
      <c r="H58" s="164" t="s">
        <v>83</v>
      </c>
      <c r="I58" s="164" t="s">
        <v>84</v>
      </c>
      <c r="J58" s="164" t="s">
        <v>85</v>
      </c>
      <c r="K58" s="164" t="s">
        <v>86</v>
      </c>
      <c r="L58" s="164" t="s">
        <v>87</v>
      </c>
      <c r="M58" s="164" t="s">
        <v>88</v>
      </c>
      <c r="N58" s="164" t="s">
        <v>89</v>
      </c>
    </row>
    <row r="59" spans="1:14" ht="13" customHeight="1">
      <c r="A59" s="165" t="s">
        <v>103</v>
      </c>
      <c r="B59" s="166">
        <v>6.9</v>
      </c>
      <c r="C59" s="166">
        <v>6.6</v>
      </c>
      <c r="D59" s="166">
        <v>6.88</v>
      </c>
      <c r="E59" s="166">
        <v>7.02</v>
      </c>
      <c r="F59" s="166">
        <v>5.91</v>
      </c>
      <c r="G59" s="166">
        <v>5.84</v>
      </c>
      <c r="H59" s="166">
        <v>5.82</v>
      </c>
      <c r="I59" s="166">
        <v>6.25</v>
      </c>
      <c r="J59" s="172">
        <v>0</v>
      </c>
      <c r="K59" s="172">
        <v>7.06</v>
      </c>
      <c r="L59" s="166">
        <v>5.94</v>
      </c>
      <c r="M59" s="166">
        <v>7.07</v>
      </c>
      <c r="N59" s="166">
        <v>7.05</v>
      </c>
    </row>
    <row r="60" spans="1:14" ht="13" customHeight="1">
      <c r="A60" s="114" t="s">
        <v>21</v>
      </c>
      <c r="B60" s="167">
        <v>0</v>
      </c>
      <c r="C60" s="167">
        <v>0</v>
      </c>
      <c r="D60" s="167">
        <v>0</v>
      </c>
      <c r="E60" s="167">
        <v>0</v>
      </c>
      <c r="F60" s="167">
        <v>0</v>
      </c>
      <c r="G60" s="167">
        <v>0</v>
      </c>
      <c r="H60" s="167">
        <v>0</v>
      </c>
      <c r="I60" s="167">
        <v>0</v>
      </c>
      <c r="J60" s="167">
        <v>0</v>
      </c>
      <c r="K60" s="167">
        <v>0</v>
      </c>
      <c r="L60" s="167">
        <v>0</v>
      </c>
      <c r="M60" s="167">
        <v>0</v>
      </c>
      <c r="N60" s="167">
        <v>0</v>
      </c>
    </row>
    <row r="61" spans="1:14" ht="13" customHeight="1">
      <c r="A61" s="114" t="s">
        <v>22</v>
      </c>
      <c r="B61" s="167">
        <v>0</v>
      </c>
      <c r="C61" s="167">
        <v>0</v>
      </c>
      <c r="D61" s="167">
        <v>0</v>
      </c>
      <c r="E61" s="167">
        <v>0</v>
      </c>
      <c r="F61" s="167">
        <v>0</v>
      </c>
      <c r="G61" s="167">
        <v>0</v>
      </c>
      <c r="H61" s="167">
        <v>0</v>
      </c>
      <c r="I61" s="167">
        <v>0</v>
      </c>
      <c r="J61" s="167">
        <v>0</v>
      </c>
      <c r="K61" s="167">
        <v>0</v>
      </c>
      <c r="L61" s="167">
        <v>0</v>
      </c>
      <c r="M61" s="167">
        <v>0</v>
      </c>
      <c r="N61" s="167">
        <v>0</v>
      </c>
    </row>
    <row r="62" spans="1:14" ht="13" customHeight="1">
      <c r="A62" s="114" t="s">
        <v>23</v>
      </c>
      <c r="B62" s="167">
        <v>0</v>
      </c>
      <c r="C62" s="167">
        <v>0</v>
      </c>
      <c r="D62" s="167">
        <v>0</v>
      </c>
      <c r="E62" s="167">
        <v>0</v>
      </c>
      <c r="F62" s="167">
        <v>0</v>
      </c>
      <c r="G62" s="167">
        <v>0</v>
      </c>
      <c r="H62" s="167">
        <v>0</v>
      </c>
      <c r="I62" s="167">
        <v>0</v>
      </c>
      <c r="J62" s="167">
        <v>0</v>
      </c>
      <c r="K62" s="167">
        <v>0</v>
      </c>
      <c r="L62" s="167">
        <v>0</v>
      </c>
      <c r="M62" s="167">
        <v>0</v>
      </c>
      <c r="N62" s="167">
        <v>0</v>
      </c>
    </row>
    <row r="63" spans="1:14" ht="13" customHeight="1">
      <c r="A63" s="114" t="s">
        <v>24</v>
      </c>
      <c r="B63" s="167">
        <v>0</v>
      </c>
      <c r="C63" s="167">
        <v>0</v>
      </c>
      <c r="D63" s="167">
        <v>0</v>
      </c>
      <c r="E63" s="167">
        <v>0</v>
      </c>
      <c r="F63" s="167">
        <v>0</v>
      </c>
      <c r="G63" s="167">
        <v>0</v>
      </c>
      <c r="H63" s="167">
        <v>0</v>
      </c>
      <c r="I63" s="167">
        <v>0</v>
      </c>
      <c r="J63" s="167">
        <v>0</v>
      </c>
      <c r="K63" s="167">
        <v>0</v>
      </c>
      <c r="L63" s="167">
        <v>0</v>
      </c>
      <c r="M63" s="167">
        <v>0</v>
      </c>
      <c r="N63" s="167">
        <v>0</v>
      </c>
    </row>
    <row r="64" spans="1:14" ht="13" customHeight="1">
      <c r="A64" s="114" t="s">
        <v>25</v>
      </c>
      <c r="B64" s="167">
        <v>0</v>
      </c>
      <c r="C64" s="167">
        <v>0</v>
      </c>
      <c r="D64" s="167">
        <v>0</v>
      </c>
      <c r="E64" s="167">
        <v>0</v>
      </c>
      <c r="F64" s="167">
        <v>0</v>
      </c>
      <c r="G64" s="167">
        <v>0</v>
      </c>
      <c r="H64" s="167">
        <v>0</v>
      </c>
      <c r="I64" s="167">
        <v>0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</row>
    <row r="65" spans="1:14" ht="13" customHeight="1">
      <c r="A65" s="114" t="s">
        <v>97</v>
      </c>
      <c r="B65" s="167">
        <v>0</v>
      </c>
      <c r="C65" s="167">
        <v>0</v>
      </c>
      <c r="D65" s="167">
        <v>0</v>
      </c>
      <c r="E65" s="167">
        <v>0</v>
      </c>
      <c r="F65" s="167">
        <v>0</v>
      </c>
      <c r="G65" s="167">
        <v>0</v>
      </c>
      <c r="H65" s="167">
        <v>0</v>
      </c>
      <c r="I65" s="167">
        <v>0</v>
      </c>
      <c r="J65" s="167">
        <v>0</v>
      </c>
      <c r="K65" s="167">
        <v>0</v>
      </c>
      <c r="L65" s="167">
        <v>0</v>
      </c>
      <c r="M65" s="167">
        <v>0</v>
      </c>
      <c r="N65" s="167">
        <v>0</v>
      </c>
    </row>
    <row r="66" spans="1:14" ht="13" customHeight="1">
      <c r="A66" s="114" t="s">
        <v>98</v>
      </c>
      <c r="B66" s="167">
        <v>0</v>
      </c>
      <c r="C66" s="167">
        <v>0</v>
      </c>
      <c r="D66" s="167">
        <v>0</v>
      </c>
      <c r="E66" s="167">
        <v>0</v>
      </c>
      <c r="F66" s="167">
        <v>0</v>
      </c>
      <c r="G66" s="167">
        <v>0</v>
      </c>
      <c r="H66" s="167">
        <v>0</v>
      </c>
      <c r="I66" s="167">
        <v>0</v>
      </c>
      <c r="J66" s="167">
        <v>0</v>
      </c>
      <c r="K66" s="167">
        <v>0</v>
      </c>
      <c r="L66" s="167">
        <v>0</v>
      </c>
      <c r="M66" s="167">
        <v>0</v>
      </c>
      <c r="N66" s="167">
        <v>0</v>
      </c>
    </row>
    <row r="67" spans="1:14" ht="13" customHeight="1">
      <c r="A67" s="114" t="s">
        <v>127</v>
      </c>
      <c r="B67" s="167">
        <v>0</v>
      </c>
      <c r="C67" s="167">
        <v>0</v>
      </c>
      <c r="D67" s="167">
        <v>0</v>
      </c>
      <c r="E67" s="167">
        <v>0</v>
      </c>
      <c r="F67" s="167">
        <v>0</v>
      </c>
      <c r="G67" s="167">
        <v>0</v>
      </c>
      <c r="H67" s="167">
        <v>0</v>
      </c>
      <c r="I67" s="167">
        <v>0</v>
      </c>
      <c r="J67" s="167">
        <v>0</v>
      </c>
      <c r="K67" s="167">
        <v>0</v>
      </c>
      <c r="L67" s="167">
        <v>0</v>
      </c>
      <c r="M67" s="167">
        <v>0</v>
      </c>
      <c r="N67" s="167">
        <v>0</v>
      </c>
    </row>
    <row r="68" spans="1:14" ht="13" customHeight="1">
      <c r="A68" s="114" t="s">
        <v>29</v>
      </c>
      <c r="B68" s="167">
        <v>0</v>
      </c>
      <c r="C68" s="167">
        <v>0</v>
      </c>
      <c r="D68" s="167">
        <v>0</v>
      </c>
      <c r="E68" s="167">
        <v>0</v>
      </c>
      <c r="F68" s="167">
        <v>0</v>
      </c>
      <c r="G68" s="167">
        <v>0</v>
      </c>
      <c r="H68" s="167">
        <v>0</v>
      </c>
      <c r="I68" s="167">
        <v>0</v>
      </c>
      <c r="J68" s="167">
        <v>0</v>
      </c>
      <c r="K68" s="167">
        <v>0</v>
      </c>
      <c r="L68" s="167">
        <v>0</v>
      </c>
      <c r="M68" s="167">
        <v>0</v>
      </c>
      <c r="N68" s="167">
        <v>0</v>
      </c>
    </row>
    <row r="69" spans="1:14" ht="13" customHeight="1">
      <c r="A69" s="114" t="s">
        <v>30</v>
      </c>
      <c r="B69" s="167">
        <v>0</v>
      </c>
      <c r="C69" s="167">
        <v>0</v>
      </c>
      <c r="D69" s="167">
        <v>0</v>
      </c>
      <c r="E69" s="167">
        <v>0</v>
      </c>
      <c r="F69" s="167">
        <v>0</v>
      </c>
      <c r="G69" s="167">
        <v>0</v>
      </c>
      <c r="H69" s="167">
        <v>0</v>
      </c>
      <c r="I69" s="167">
        <v>0</v>
      </c>
      <c r="J69" s="167">
        <v>0</v>
      </c>
      <c r="K69" s="167">
        <v>0</v>
      </c>
      <c r="L69" s="167">
        <v>0</v>
      </c>
      <c r="M69" s="167">
        <v>0</v>
      </c>
      <c r="N69" s="167">
        <v>0</v>
      </c>
    </row>
    <row r="70" spans="1:14" ht="13" customHeight="1">
      <c r="A70" s="114" t="s">
        <v>31</v>
      </c>
      <c r="B70" s="168">
        <v>6.24</v>
      </c>
      <c r="C70" s="167">
        <v>0</v>
      </c>
      <c r="D70" s="167">
        <v>0</v>
      </c>
      <c r="E70" s="167">
        <v>0</v>
      </c>
      <c r="F70" s="167">
        <v>6.23</v>
      </c>
      <c r="G70" s="167">
        <v>6.25</v>
      </c>
      <c r="H70" s="167">
        <v>6.26</v>
      </c>
      <c r="I70" s="167">
        <v>6.25</v>
      </c>
      <c r="J70" s="167">
        <v>0</v>
      </c>
      <c r="K70" s="167">
        <v>0</v>
      </c>
      <c r="L70" s="167">
        <v>0</v>
      </c>
      <c r="M70" s="167">
        <v>0</v>
      </c>
      <c r="N70" s="167">
        <v>0</v>
      </c>
    </row>
    <row r="71" spans="1:14" ht="13" customHeight="1">
      <c r="A71" s="114" t="s">
        <v>32</v>
      </c>
      <c r="B71" s="167">
        <v>0</v>
      </c>
      <c r="C71" s="167">
        <v>0</v>
      </c>
      <c r="D71" s="167">
        <v>0</v>
      </c>
      <c r="E71" s="167">
        <v>0</v>
      </c>
      <c r="F71" s="167">
        <v>0</v>
      </c>
      <c r="G71" s="167">
        <v>0</v>
      </c>
      <c r="H71" s="167">
        <v>0</v>
      </c>
      <c r="I71" s="167">
        <v>0</v>
      </c>
      <c r="J71" s="167">
        <v>0</v>
      </c>
      <c r="K71" s="167">
        <v>0</v>
      </c>
      <c r="L71" s="167">
        <v>0</v>
      </c>
      <c r="M71" s="167">
        <v>0</v>
      </c>
      <c r="N71" s="167">
        <v>0</v>
      </c>
    </row>
    <row r="72" spans="1:14" ht="13" customHeight="1">
      <c r="A72" s="114" t="s">
        <v>33</v>
      </c>
      <c r="B72" s="167">
        <v>0</v>
      </c>
      <c r="C72" s="167">
        <v>0</v>
      </c>
      <c r="D72" s="167">
        <v>0</v>
      </c>
      <c r="E72" s="167">
        <v>0</v>
      </c>
      <c r="F72" s="167">
        <v>0</v>
      </c>
      <c r="G72" s="167">
        <v>0</v>
      </c>
      <c r="H72" s="167">
        <v>0</v>
      </c>
      <c r="I72" s="167">
        <v>0</v>
      </c>
      <c r="J72" s="167">
        <v>0</v>
      </c>
      <c r="K72" s="167">
        <v>0</v>
      </c>
      <c r="L72" s="167">
        <v>0</v>
      </c>
      <c r="M72" s="167">
        <v>0</v>
      </c>
      <c r="N72" s="167">
        <v>0</v>
      </c>
    </row>
    <row r="73" spans="1:14" ht="13" customHeight="1">
      <c r="A73" s="114" t="s">
        <v>34</v>
      </c>
      <c r="B73" s="168">
        <v>5.76</v>
      </c>
      <c r="C73" s="167">
        <v>0</v>
      </c>
      <c r="D73" s="167">
        <v>0</v>
      </c>
      <c r="E73" s="167">
        <v>0</v>
      </c>
      <c r="F73" s="167">
        <v>0</v>
      </c>
      <c r="G73" s="167">
        <v>0</v>
      </c>
      <c r="H73" s="167">
        <v>0</v>
      </c>
      <c r="I73" s="167">
        <v>0</v>
      </c>
      <c r="J73" s="167">
        <v>0</v>
      </c>
      <c r="K73" s="167">
        <v>0</v>
      </c>
      <c r="L73" s="167">
        <v>5.74</v>
      </c>
      <c r="M73" s="167">
        <v>5.78</v>
      </c>
      <c r="N73" s="167">
        <v>5.74</v>
      </c>
    </row>
    <row r="74" spans="1:14" ht="13" customHeight="1">
      <c r="A74" s="114" t="s">
        <v>35</v>
      </c>
      <c r="B74" s="168">
        <v>6.27</v>
      </c>
      <c r="C74" s="167">
        <v>0</v>
      </c>
      <c r="D74" s="167">
        <v>0</v>
      </c>
      <c r="E74" s="167">
        <v>0</v>
      </c>
      <c r="F74" s="167">
        <v>0</v>
      </c>
      <c r="G74" s="167">
        <v>0</v>
      </c>
      <c r="H74" s="167">
        <v>0</v>
      </c>
      <c r="I74" s="167">
        <v>0</v>
      </c>
      <c r="J74" s="167">
        <v>0</v>
      </c>
      <c r="K74" s="167">
        <v>0</v>
      </c>
      <c r="L74" s="167">
        <v>5.92</v>
      </c>
      <c r="M74" s="167">
        <v>6.62</v>
      </c>
      <c r="N74" s="167">
        <v>6.64</v>
      </c>
    </row>
    <row r="75" spans="1:14" ht="13" customHeight="1">
      <c r="A75" s="114" t="s">
        <v>36</v>
      </c>
      <c r="B75" s="168">
        <v>5.74</v>
      </c>
      <c r="C75" s="168">
        <v>0</v>
      </c>
      <c r="D75" s="168">
        <v>5.65</v>
      </c>
      <c r="E75" s="168">
        <v>5.65</v>
      </c>
      <c r="F75" s="167">
        <v>5.67</v>
      </c>
      <c r="G75" s="167">
        <v>5.7</v>
      </c>
      <c r="H75" s="168">
        <v>5.74</v>
      </c>
      <c r="I75" s="167">
        <v>0</v>
      </c>
      <c r="J75" s="167">
        <v>0</v>
      </c>
      <c r="K75" s="167">
        <v>0</v>
      </c>
      <c r="L75" s="167">
        <v>0</v>
      </c>
      <c r="M75" s="167">
        <v>6.64</v>
      </c>
      <c r="N75" s="167">
        <v>6.62</v>
      </c>
    </row>
    <row r="76" spans="1:14" ht="13" customHeight="1">
      <c r="A76" s="114" t="s">
        <v>37</v>
      </c>
      <c r="B76" s="168">
        <v>7.15</v>
      </c>
      <c r="C76" s="168">
        <v>7.11</v>
      </c>
      <c r="D76" s="168">
        <v>7.06</v>
      </c>
      <c r="E76" s="168">
        <v>7.11</v>
      </c>
      <c r="F76" s="167">
        <v>0</v>
      </c>
      <c r="G76" s="167">
        <v>0</v>
      </c>
      <c r="H76" s="167">
        <v>0</v>
      </c>
      <c r="I76" s="167">
        <v>0</v>
      </c>
      <c r="J76" s="167">
        <v>0</v>
      </c>
      <c r="K76" s="167">
        <v>0</v>
      </c>
      <c r="L76" s="167">
        <v>0</v>
      </c>
      <c r="M76" s="167">
        <v>0</v>
      </c>
      <c r="N76" s="168">
        <v>7.4</v>
      </c>
    </row>
    <row r="77" spans="1:14" ht="13" customHeight="1">
      <c r="A77" s="114" t="s">
        <v>38</v>
      </c>
      <c r="B77" s="168">
        <v>6.94</v>
      </c>
      <c r="C77" s="167">
        <v>0</v>
      </c>
      <c r="D77" s="167">
        <v>0</v>
      </c>
      <c r="E77" s="167">
        <v>0</v>
      </c>
      <c r="F77" s="167">
        <v>0</v>
      </c>
      <c r="G77" s="167">
        <v>0</v>
      </c>
      <c r="H77" s="167">
        <v>0</v>
      </c>
      <c r="I77" s="167">
        <v>0</v>
      </c>
      <c r="J77" s="167">
        <v>0</v>
      </c>
      <c r="K77" s="167">
        <v>7.06</v>
      </c>
      <c r="L77" s="167">
        <v>6.95</v>
      </c>
      <c r="M77" s="167">
        <v>6.93</v>
      </c>
      <c r="N77" s="167">
        <v>6.91</v>
      </c>
    </row>
    <row r="78" spans="1:14" ht="13" customHeight="1">
      <c r="A78" s="114" t="s">
        <v>39</v>
      </c>
      <c r="B78" s="167">
        <v>0</v>
      </c>
      <c r="C78" s="167">
        <v>0</v>
      </c>
      <c r="D78" s="167">
        <v>0</v>
      </c>
      <c r="E78" s="167">
        <v>0</v>
      </c>
      <c r="F78" s="167">
        <v>0</v>
      </c>
      <c r="G78" s="167">
        <v>0</v>
      </c>
      <c r="H78" s="167">
        <v>0</v>
      </c>
      <c r="I78" s="167">
        <v>0</v>
      </c>
      <c r="J78" s="167">
        <v>0</v>
      </c>
      <c r="K78" s="167">
        <v>0</v>
      </c>
      <c r="L78" s="167">
        <v>0</v>
      </c>
      <c r="M78" s="167">
        <v>0</v>
      </c>
      <c r="N78" s="167">
        <v>0</v>
      </c>
    </row>
    <row r="79" spans="1:14" ht="13" customHeight="1">
      <c r="A79" s="114" t="s">
        <v>40</v>
      </c>
      <c r="B79" s="168">
        <v>5.84</v>
      </c>
      <c r="C79" s="168">
        <v>5.85</v>
      </c>
      <c r="D79" s="168">
        <v>5.87</v>
      </c>
      <c r="E79" s="168">
        <v>5.85</v>
      </c>
      <c r="F79" s="167">
        <v>5.83</v>
      </c>
      <c r="G79" s="168">
        <v>5.81</v>
      </c>
      <c r="H79" s="168">
        <v>5.85</v>
      </c>
      <c r="I79" s="167">
        <v>0</v>
      </c>
      <c r="J79" s="167">
        <v>0</v>
      </c>
      <c r="K79" s="167">
        <v>0</v>
      </c>
      <c r="L79" s="167">
        <v>0</v>
      </c>
      <c r="M79" s="167">
        <v>5.87</v>
      </c>
      <c r="N79" s="168">
        <v>5.85</v>
      </c>
    </row>
    <row r="80" spans="1:14" ht="13" customHeight="1">
      <c r="A80" s="114" t="s">
        <v>41</v>
      </c>
      <c r="B80" s="167">
        <v>5.94</v>
      </c>
      <c r="C80" s="167">
        <v>6</v>
      </c>
      <c r="D80" s="167">
        <v>5.95</v>
      </c>
      <c r="E80" s="167">
        <v>5.91</v>
      </c>
      <c r="F80" s="167">
        <v>5.92</v>
      </c>
      <c r="G80" s="167">
        <v>5.96</v>
      </c>
      <c r="H80" s="167">
        <v>0</v>
      </c>
      <c r="I80" s="167">
        <v>0</v>
      </c>
      <c r="J80" s="167">
        <v>0</v>
      </c>
      <c r="K80" s="167">
        <v>0</v>
      </c>
      <c r="L80" s="167">
        <v>0</v>
      </c>
      <c r="M80" s="167">
        <v>5.92</v>
      </c>
      <c r="N80" s="167">
        <v>5.92</v>
      </c>
    </row>
    <row r="81" spans="1:14" ht="13" customHeight="1">
      <c r="A81" s="114" t="s">
        <v>100</v>
      </c>
      <c r="B81" s="167">
        <v>5.92</v>
      </c>
      <c r="C81" s="167">
        <v>5.96</v>
      </c>
      <c r="D81" s="167">
        <v>5.94</v>
      </c>
      <c r="E81" s="167">
        <v>5.89</v>
      </c>
      <c r="F81" s="167">
        <v>5.92</v>
      </c>
      <c r="G81" s="167">
        <v>5.94</v>
      </c>
      <c r="H81" s="167">
        <v>0</v>
      </c>
      <c r="I81" s="167">
        <v>0</v>
      </c>
      <c r="J81" s="167">
        <v>0</v>
      </c>
      <c r="K81" s="167">
        <v>0</v>
      </c>
      <c r="L81" s="167">
        <v>0</v>
      </c>
      <c r="M81" s="167">
        <v>5.92</v>
      </c>
      <c r="N81" s="167">
        <v>5.92</v>
      </c>
    </row>
    <row r="82" spans="1:14" ht="13" customHeight="1">
      <c r="A82" s="114" t="s">
        <v>101</v>
      </c>
      <c r="B82" s="168">
        <v>5.97</v>
      </c>
      <c r="C82" s="167">
        <v>6</v>
      </c>
      <c r="D82" s="167">
        <v>5.96</v>
      </c>
      <c r="E82" s="167">
        <v>5.94</v>
      </c>
      <c r="F82" s="167">
        <v>5.96</v>
      </c>
      <c r="G82" s="167">
        <v>5.96</v>
      </c>
      <c r="H82" s="167">
        <v>0</v>
      </c>
      <c r="I82" s="167">
        <v>0</v>
      </c>
      <c r="J82" s="167">
        <v>0</v>
      </c>
      <c r="K82" s="167">
        <v>0</v>
      </c>
      <c r="L82" s="167">
        <v>0</v>
      </c>
      <c r="M82" s="167">
        <v>0</v>
      </c>
      <c r="N82" s="167">
        <v>0</v>
      </c>
    </row>
    <row r="83" spans="1:14" ht="13" customHeight="1">
      <c r="A83" s="114" t="s">
        <v>44</v>
      </c>
      <c r="B83" s="168">
        <v>6.53</v>
      </c>
      <c r="C83" s="167">
        <v>6.51</v>
      </c>
      <c r="D83" s="167">
        <v>6.53</v>
      </c>
      <c r="E83" s="167">
        <v>6.51</v>
      </c>
      <c r="F83" s="167">
        <v>0</v>
      </c>
      <c r="G83" s="167">
        <v>0</v>
      </c>
      <c r="H83" s="167">
        <v>0</v>
      </c>
      <c r="I83" s="167">
        <v>0</v>
      </c>
      <c r="J83" s="167">
        <v>0</v>
      </c>
      <c r="K83" s="167">
        <v>0</v>
      </c>
      <c r="L83" s="167">
        <v>0</v>
      </c>
      <c r="M83" s="167">
        <v>0</v>
      </c>
      <c r="N83" s="167">
        <v>6.62</v>
      </c>
    </row>
    <row r="84" spans="1:14" ht="13" customHeight="1">
      <c r="A84" s="114" t="s">
        <v>45</v>
      </c>
      <c r="B84" s="168">
        <v>7.18</v>
      </c>
      <c r="C84" s="167">
        <v>0</v>
      </c>
      <c r="D84" s="168">
        <v>7.13</v>
      </c>
      <c r="E84" s="168">
        <v>7.17</v>
      </c>
      <c r="F84" s="167">
        <v>0</v>
      </c>
      <c r="G84" s="167">
        <v>0</v>
      </c>
      <c r="H84" s="167">
        <v>0</v>
      </c>
      <c r="I84" s="167">
        <v>0</v>
      </c>
      <c r="J84" s="167">
        <v>0</v>
      </c>
      <c r="K84" s="167">
        <v>0</v>
      </c>
      <c r="L84" s="167">
        <v>0</v>
      </c>
      <c r="M84" s="168">
        <v>7.17</v>
      </c>
      <c r="N84" s="168">
        <v>7.28</v>
      </c>
    </row>
    <row r="85" spans="1:14" ht="13" customHeight="1">
      <c r="A85" s="114" t="s">
        <v>46</v>
      </c>
      <c r="B85" s="167">
        <v>0</v>
      </c>
      <c r="C85" s="167">
        <v>0</v>
      </c>
      <c r="D85" s="167">
        <v>0</v>
      </c>
      <c r="E85" s="167">
        <v>0</v>
      </c>
      <c r="F85" s="167">
        <v>0</v>
      </c>
      <c r="G85" s="167">
        <v>0</v>
      </c>
      <c r="H85" s="167">
        <v>0</v>
      </c>
      <c r="I85" s="167">
        <v>0</v>
      </c>
      <c r="J85" s="167">
        <v>0</v>
      </c>
      <c r="K85" s="167">
        <v>0</v>
      </c>
      <c r="L85" s="167">
        <v>0</v>
      </c>
      <c r="M85" s="167">
        <v>0</v>
      </c>
      <c r="N85" s="167">
        <v>0</v>
      </c>
    </row>
    <row r="86" spans="1:14" ht="13" customHeight="1">
      <c r="A86" s="114" t="s">
        <v>47</v>
      </c>
      <c r="B86" s="173">
        <v>0</v>
      </c>
      <c r="C86" s="173">
        <v>0</v>
      </c>
      <c r="D86" s="173">
        <v>0</v>
      </c>
      <c r="E86" s="173">
        <v>0</v>
      </c>
      <c r="F86" s="173">
        <v>0</v>
      </c>
      <c r="G86" s="173">
        <v>0</v>
      </c>
      <c r="H86" s="173">
        <v>0</v>
      </c>
      <c r="I86" s="173">
        <v>0</v>
      </c>
      <c r="J86" s="173">
        <v>0</v>
      </c>
      <c r="K86" s="173">
        <v>0</v>
      </c>
      <c r="L86" s="173">
        <v>0</v>
      </c>
      <c r="M86" s="173">
        <v>0</v>
      </c>
      <c r="N86" s="173">
        <v>0</v>
      </c>
    </row>
    <row r="87" spans="1:14" ht="13" customHeight="1">
      <c r="A87" s="114" t="s">
        <v>48</v>
      </c>
      <c r="B87" s="173">
        <v>0</v>
      </c>
      <c r="C87" s="173">
        <v>0</v>
      </c>
      <c r="D87" s="173">
        <v>0</v>
      </c>
      <c r="E87" s="173">
        <v>0</v>
      </c>
      <c r="F87" s="173">
        <v>0</v>
      </c>
      <c r="G87" s="173">
        <v>0</v>
      </c>
      <c r="H87" s="173">
        <v>0</v>
      </c>
      <c r="I87" s="173">
        <v>0</v>
      </c>
      <c r="J87" s="173">
        <v>0</v>
      </c>
      <c r="K87" s="173">
        <v>0</v>
      </c>
      <c r="L87" s="173">
        <v>0</v>
      </c>
      <c r="M87" s="173">
        <v>0</v>
      </c>
      <c r="N87" s="173">
        <v>0</v>
      </c>
    </row>
    <row r="88" spans="1:14" ht="13" customHeight="1" thickBot="1">
      <c r="A88" s="169" t="s">
        <v>49</v>
      </c>
      <c r="B88" s="170">
        <v>0</v>
      </c>
      <c r="C88" s="170">
        <v>0</v>
      </c>
      <c r="D88" s="170">
        <v>0</v>
      </c>
      <c r="E88" s="170">
        <v>0</v>
      </c>
      <c r="F88" s="170">
        <v>0</v>
      </c>
      <c r="G88" s="170">
        <v>0</v>
      </c>
      <c r="H88" s="170">
        <v>0</v>
      </c>
      <c r="I88" s="170">
        <v>0</v>
      </c>
      <c r="J88" s="170">
        <v>0</v>
      </c>
      <c r="K88" s="170">
        <v>0</v>
      </c>
      <c r="L88" s="170">
        <v>0</v>
      </c>
      <c r="M88" s="170">
        <v>0</v>
      </c>
      <c r="N88" s="170">
        <v>0</v>
      </c>
    </row>
    <row r="89" spans="1:14" ht="13" customHeight="1">
      <c r="A89" s="10" t="s">
        <v>368</v>
      </c>
      <c r="B89" s="171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</row>
    <row r="90" spans="1:14" ht="13" customHeight="1">
      <c r="A90" s="10" t="s">
        <v>367</v>
      </c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</row>
    <row r="91" spans="1:14" ht="13" customHeight="1">
      <c r="A91" s="12" t="s">
        <v>366</v>
      </c>
    </row>
    <row r="92" spans="1:14" ht="13" customHeight="1">
      <c r="A92" s="30"/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113">
    <tabColor theme="9" tint="0.59999389629810485"/>
  </sheetPr>
  <dimension ref="A1:N91"/>
  <sheetViews>
    <sheetView showGridLines="0" tabSelected="1" topLeftCell="A37" zoomScaleNormal="100" workbookViewId="0">
      <selection activeCell="C6" sqref="C6:E44"/>
    </sheetView>
  </sheetViews>
  <sheetFormatPr baseColWidth="10" defaultColWidth="7" defaultRowHeight="13" customHeight="1"/>
  <cols>
    <col min="1" max="1" width="12.3984375" style="114" customWidth="1"/>
    <col min="2" max="14" width="9" style="114" customWidth="1"/>
    <col min="15" max="16384" width="7" style="114"/>
  </cols>
  <sheetData>
    <row r="1" spans="1:14" ht="17" customHeight="1">
      <c r="A1" s="580" t="s">
        <v>507</v>
      </c>
      <c r="B1" s="580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3" customHeight="1">
      <c r="A2" s="617" t="s">
        <v>525</v>
      </c>
      <c r="B2" s="364"/>
      <c r="C2" s="156"/>
      <c r="D2" s="156"/>
      <c r="E2" s="156"/>
      <c r="F2" s="156"/>
      <c r="G2" s="160"/>
      <c r="H2" s="159"/>
      <c r="I2" s="156"/>
      <c r="J2" s="156"/>
      <c r="K2" s="156"/>
      <c r="L2" s="156"/>
      <c r="M2" s="156"/>
      <c r="N2" s="156"/>
    </row>
    <row r="3" spans="1:14" ht="4" customHeight="1" thickBot="1">
      <c r="A3" s="160"/>
      <c r="B3" s="161"/>
      <c r="C3" s="162"/>
      <c r="D3" s="161"/>
      <c r="E3" s="161"/>
      <c r="F3" s="161"/>
      <c r="G3" s="161"/>
      <c r="H3" s="161"/>
      <c r="I3" s="161"/>
      <c r="J3" s="159"/>
      <c r="K3" s="159"/>
      <c r="L3" s="159"/>
      <c r="M3" s="159"/>
      <c r="N3" s="159"/>
    </row>
    <row r="4" spans="1:14" ht="15" customHeight="1">
      <c r="A4" s="801" t="s">
        <v>18</v>
      </c>
      <c r="B4" s="766" t="s">
        <v>54</v>
      </c>
      <c r="C4" s="766" t="s">
        <v>55</v>
      </c>
      <c r="D4" s="766" t="s">
        <v>56</v>
      </c>
      <c r="E4" s="766" t="s">
        <v>57</v>
      </c>
      <c r="F4" s="766" t="s">
        <v>58</v>
      </c>
      <c r="G4" s="766" t="s">
        <v>59</v>
      </c>
      <c r="H4" s="766" t="s">
        <v>60</v>
      </c>
      <c r="I4" s="766" t="s">
        <v>61</v>
      </c>
      <c r="J4" s="766" t="s">
        <v>62</v>
      </c>
      <c r="K4" s="766" t="s">
        <v>63</v>
      </c>
      <c r="L4" s="766" t="s">
        <v>64</v>
      </c>
      <c r="M4" s="766" t="s">
        <v>65</v>
      </c>
      <c r="N4" s="766" t="s">
        <v>66</v>
      </c>
    </row>
    <row r="5" spans="1:14" ht="15" customHeight="1">
      <c r="A5" s="935" t="s">
        <v>103</v>
      </c>
      <c r="B5" s="936">
        <v>6.8560710653511139</v>
      </c>
      <c r="C5" s="936">
        <v>6.8668042529965554</v>
      </c>
      <c r="D5" s="936">
        <v>6.7550807207573396</v>
      </c>
      <c r="E5" s="936">
        <v>6.7129765975665885</v>
      </c>
      <c r="F5" s="936">
        <v>6.8024820009227325</v>
      </c>
      <c r="G5" s="936">
        <v>7.5208469598289538</v>
      </c>
      <c r="H5" s="936">
        <v>7.5792739568514964</v>
      </c>
      <c r="I5" s="936">
        <v>7.4154210437979202</v>
      </c>
      <c r="J5" s="936">
        <v>6.9233517426148703</v>
      </c>
      <c r="K5" s="936">
        <v>7.3020436096957635</v>
      </c>
      <c r="L5" s="936">
        <v>7.3449560993468666</v>
      </c>
      <c r="M5" s="936">
        <v>6.6324541454634591</v>
      </c>
      <c r="N5" s="936">
        <v>6.780483210228673</v>
      </c>
    </row>
    <row r="6" spans="1:14" ht="12" customHeight="1">
      <c r="A6" s="114" t="s">
        <v>21</v>
      </c>
      <c r="B6" s="940">
        <v>0</v>
      </c>
      <c r="C6" s="573">
        <v>0</v>
      </c>
      <c r="D6" s="573">
        <v>0</v>
      </c>
      <c r="E6" s="573">
        <v>0</v>
      </c>
      <c r="F6" s="573">
        <v>0</v>
      </c>
      <c r="G6" s="573">
        <v>0</v>
      </c>
      <c r="H6" s="573">
        <v>0</v>
      </c>
      <c r="I6" s="573">
        <v>0</v>
      </c>
      <c r="J6" s="573">
        <v>0</v>
      </c>
      <c r="K6" s="573">
        <v>0</v>
      </c>
      <c r="L6" s="573">
        <v>0</v>
      </c>
      <c r="M6" s="573">
        <v>0</v>
      </c>
      <c r="N6" s="573">
        <v>0</v>
      </c>
    </row>
    <row r="7" spans="1:14" ht="12" customHeight="1">
      <c r="A7" s="114" t="s">
        <v>22</v>
      </c>
      <c r="B7" s="940">
        <v>6.9326989224714728</v>
      </c>
      <c r="C7" s="573">
        <v>0</v>
      </c>
      <c r="D7" s="573">
        <v>0</v>
      </c>
      <c r="E7" s="573">
        <v>0</v>
      </c>
      <c r="F7" s="573">
        <v>6.9315673289183239</v>
      </c>
      <c r="G7" s="573">
        <v>6.9094922737306845</v>
      </c>
      <c r="H7" s="573">
        <v>0</v>
      </c>
      <c r="I7" s="573">
        <v>0</v>
      </c>
      <c r="J7" s="573">
        <v>0</v>
      </c>
      <c r="K7" s="573">
        <v>0</v>
      </c>
      <c r="L7" s="573">
        <v>0</v>
      </c>
      <c r="M7" s="573">
        <v>6.9337748344370853</v>
      </c>
      <c r="N7" s="573">
        <v>6.9536423841059598</v>
      </c>
    </row>
    <row r="8" spans="1:14" ht="12" customHeight="1">
      <c r="A8" s="114" t="s">
        <v>23</v>
      </c>
      <c r="B8" s="940">
        <v>0</v>
      </c>
      <c r="C8" s="573">
        <v>0</v>
      </c>
      <c r="D8" s="573">
        <v>0</v>
      </c>
      <c r="E8" s="573">
        <v>0</v>
      </c>
      <c r="F8" s="573">
        <v>0</v>
      </c>
      <c r="G8" s="573">
        <v>0</v>
      </c>
      <c r="H8" s="573">
        <v>0</v>
      </c>
      <c r="I8" s="573">
        <v>0</v>
      </c>
      <c r="J8" s="573">
        <v>0</v>
      </c>
      <c r="K8" s="573">
        <v>0</v>
      </c>
      <c r="L8" s="573">
        <v>0</v>
      </c>
      <c r="M8" s="573">
        <v>0</v>
      </c>
      <c r="N8" s="573">
        <v>0</v>
      </c>
    </row>
    <row r="9" spans="1:14" ht="12" customHeight="1">
      <c r="A9" s="114" t="s">
        <v>24</v>
      </c>
      <c r="B9" s="940">
        <v>7.7204063772090388</v>
      </c>
      <c r="C9" s="573">
        <v>7.7306843267108158</v>
      </c>
      <c r="D9" s="573">
        <v>0</v>
      </c>
      <c r="E9" s="573">
        <v>0</v>
      </c>
      <c r="F9" s="573">
        <v>7.7483443708609272</v>
      </c>
      <c r="G9" s="573">
        <v>7.7262693156732887</v>
      </c>
      <c r="H9" s="573">
        <v>7.7262693156732887</v>
      </c>
      <c r="I9" s="573">
        <v>7.6821192052980143</v>
      </c>
      <c r="J9" s="573">
        <v>7.7284768211920518</v>
      </c>
      <c r="K9" s="573">
        <v>7.7306843267108158</v>
      </c>
      <c r="L9" s="573">
        <v>7.7086092715231791</v>
      </c>
      <c r="M9" s="573">
        <v>7.7262693156732887</v>
      </c>
      <c r="N9" s="573">
        <v>7.730684326710815</v>
      </c>
    </row>
    <row r="10" spans="1:14" ht="12" customHeight="1">
      <c r="A10" s="114" t="s">
        <v>25</v>
      </c>
      <c r="B10" s="940">
        <v>7.0345257200540514</v>
      </c>
      <c r="C10" s="573">
        <v>7.0662251655629147</v>
      </c>
      <c r="D10" s="573">
        <v>7.0860927152317883</v>
      </c>
      <c r="E10" s="573">
        <v>7.0640176600441498</v>
      </c>
      <c r="F10" s="573">
        <v>7.0286975717439315</v>
      </c>
      <c r="G10" s="573">
        <v>6.9757174392935983</v>
      </c>
      <c r="H10" s="573">
        <v>7.0198675496688745</v>
      </c>
      <c r="I10" s="573">
        <v>7.0177133579709166</v>
      </c>
      <c r="J10" s="573">
        <v>7.0281980750271282</v>
      </c>
      <c r="K10" s="573">
        <v>7.0559926416551466</v>
      </c>
      <c r="L10" s="573">
        <v>0</v>
      </c>
      <c r="M10" s="573">
        <v>0</v>
      </c>
      <c r="N10" s="573">
        <v>0</v>
      </c>
    </row>
    <row r="11" spans="1:14" ht="12" customHeight="1">
      <c r="A11" s="114" t="s">
        <v>97</v>
      </c>
      <c r="B11" s="940">
        <v>7.0503490032475709</v>
      </c>
      <c r="C11" s="573">
        <v>7.0662251655629147</v>
      </c>
      <c r="D11" s="573">
        <v>7.0860927152317883</v>
      </c>
      <c r="E11" s="573">
        <v>7.0640176600441498</v>
      </c>
      <c r="F11" s="573">
        <v>7.0286975717439315</v>
      </c>
      <c r="G11" s="573">
        <v>6.9757174392935983</v>
      </c>
      <c r="H11" s="573">
        <v>7.0198675496688745</v>
      </c>
      <c r="I11" s="573">
        <v>7.0419426048565121</v>
      </c>
      <c r="J11" s="573">
        <v>7.0684326710816778</v>
      </c>
      <c r="K11" s="573">
        <v>7.0772626931567331</v>
      </c>
      <c r="L11" s="573">
        <v>0</v>
      </c>
      <c r="M11" s="573">
        <v>0</v>
      </c>
      <c r="N11" s="573">
        <v>0</v>
      </c>
    </row>
    <row r="12" spans="1:14" ht="12" customHeight="1">
      <c r="A12" s="114" t="s">
        <v>98</v>
      </c>
      <c r="B12" s="940">
        <v>6.9652672561447613</v>
      </c>
      <c r="C12" s="573">
        <v>0</v>
      </c>
      <c r="D12" s="573">
        <v>0</v>
      </c>
      <c r="E12" s="573">
        <v>0</v>
      </c>
      <c r="F12" s="573">
        <v>0</v>
      </c>
      <c r="G12" s="573">
        <v>0</v>
      </c>
      <c r="H12" s="573">
        <v>0</v>
      </c>
      <c r="I12" s="573">
        <v>6.9403973509933774</v>
      </c>
      <c r="J12" s="573">
        <v>6.9757174392935974</v>
      </c>
      <c r="K12" s="573">
        <v>6.9801324503311255</v>
      </c>
      <c r="L12" s="573">
        <v>0</v>
      </c>
      <c r="M12" s="573">
        <v>0</v>
      </c>
      <c r="N12" s="573">
        <v>0</v>
      </c>
    </row>
    <row r="13" spans="1:14" ht="12" customHeight="1">
      <c r="A13" s="114" t="s">
        <v>127</v>
      </c>
      <c r="B13" s="940">
        <v>0</v>
      </c>
      <c r="C13" s="573">
        <v>0</v>
      </c>
      <c r="D13" s="573">
        <v>0</v>
      </c>
      <c r="E13" s="573">
        <v>0</v>
      </c>
      <c r="F13" s="573">
        <v>0</v>
      </c>
      <c r="G13" s="573">
        <v>0</v>
      </c>
      <c r="H13" s="573">
        <v>0</v>
      </c>
      <c r="I13" s="573">
        <v>0</v>
      </c>
      <c r="J13" s="573">
        <v>0</v>
      </c>
      <c r="K13" s="573">
        <v>0</v>
      </c>
      <c r="L13" s="573">
        <v>0</v>
      </c>
      <c r="M13" s="573">
        <v>0</v>
      </c>
      <c r="N13" s="573">
        <v>0</v>
      </c>
    </row>
    <row r="14" spans="1:14" ht="12" customHeight="1">
      <c r="A14" s="114" t="s">
        <v>29</v>
      </c>
      <c r="B14" s="940">
        <v>7.2989567198236038</v>
      </c>
      <c r="C14" s="573">
        <v>0</v>
      </c>
      <c r="D14" s="573">
        <v>0</v>
      </c>
      <c r="E14" s="573">
        <v>0</v>
      </c>
      <c r="F14" s="573">
        <v>7.3289183222958041</v>
      </c>
      <c r="G14" s="573">
        <v>7.328918322295805</v>
      </c>
      <c r="H14" s="573">
        <v>7.2847682119205297</v>
      </c>
      <c r="I14" s="573">
        <v>7.2560706401766009</v>
      </c>
      <c r="J14" s="573">
        <v>7.3068432671081682</v>
      </c>
      <c r="K14" s="573">
        <v>0</v>
      </c>
      <c r="L14" s="573">
        <v>0</v>
      </c>
      <c r="M14" s="573">
        <v>0</v>
      </c>
      <c r="N14" s="573">
        <v>0</v>
      </c>
    </row>
    <row r="15" spans="1:14" ht="12" customHeight="1">
      <c r="A15" s="114" t="s">
        <v>30</v>
      </c>
      <c r="B15" s="940">
        <v>7.4535237532742933</v>
      </c>
      <c r="C15" s="573">
        <v>7.4701986754966887</v>
      </c>
      <c r="D15" s="573">
        <v>7.4701986754966878</v>
      </c>
      <c r="E15" s="573">
        <v>7.4172185430463564</v>
      </c>
      <c r="F15" s="573">
        <v>0</v>
      </c>
      <c r="G15" s="573">
        <v>0</v>
      </c>
      <c r="H15" s="573">
        <v>0</v>
      </c>
      <c r="I15" s="573">
        <v>0</v>
      </c>
      <c r="J15" s="573">
        <v>0</v>
      </c>
      <c r="K15" s="573">
        <v>0</v>
      </c>
      <c r="L15" s="573">
        <v>0</v>
      </c>
      <c r="M15" s="573">
        <v>0</v>
      </c>
      <c r="N15" s="573">
        <v>0</v>
      </c>
    </row>
    <row r="16" spans="1:14" ht="12" customHeight="1">
      <c r="A16" s="114" t="s">
        <v>31</v>
      </c>
      <c r="B16" s="940">
        <v>6.9674902492411928</v>
      </c>
      <c r="C16" s="573">
        <v>0</v>
      </c>
      <c r="D16" s="573">
        <v>0</v>
      </c>
      <c r="E16" s="573">
        <v>7.549668874172184</v>
      </c>
      <c r="F16" s="573">
        <v>7.5342163355408385</v>
      </c>
      <c r="G16" s="573">
        <v>7.4613686534216335</v>
      </c>
      <c r="H16" s="573">
        <v>7.5055187637969096</v>
      </c>
      <c r="I16" s="573">
        <v>7.4704194260485641</v>
      </c>
      <c r="J16" s="573">
        <v>0</v>
      </c>
      <c r="K16" s="573">
        <v>0</v>
      </c>
      <c r="L16" s="573">
        <v>0</v>
      </c>
      <c r="M16" s="573">
        <v>0</v>
      </c>
      <c r="N16" s="573">
        <v>0</v>
      </c>
    </row>
    <row r="17" spans="1:14" ht="12" customHeight="1">
      <c r="A17" s="114" t="s">
        <v>32</v>
      </c>
      <c r="B17" s="940">
        <v>0</v>
      </c>
      <c r="C17" s="573">
        <v>0</v>
      </c>
      <c r="D17" s="573">
        <v>0</v>
      </c>
      <c r="E17" s="573">
        <v>0</v>
      </c>
      <c r="F17" s="573">
        <v>0</v>
      </c>
      <c r="G17" s="573">
        <v>0</v>
      </c>
      <c r="H17" s="573">
        <v>0</v>
      </c>
      <c r="I17" s="573">
        <v>0</v>
      </c>
      <c r="J17" s="573">
        <v>0</v>
      </c>
      <c r="K17" s="573">
        <v>0</v>
      </c>
      <c r="L17" s="573">
        <v>0</v>
      </c>
      <c r="M17" s="573">
        <v>0</v>
      </c>
      <c r="N17" s="573">
        <v>0</v>
      </c>
    </row>
    <row r="18" spans="1:14" ht="12" customHeight="1">
      <c r="A18" s="114" t="s">
        <v>33</v>
      </c>
      <c r="B18" s="940">
        <v>7.2679042176552464</v>
      </c>
      <c r="C18" s="573">
        <v>7.0662251655629138</v>
      </c>
      <c r="D18" s="573">
        <v>7.1081677704194259</v>
      </c>
      <c r="E18" s="573">
        <v>7.0640176600441498</v>
      </c>
      <c r="F18" s="573">
        <v>7.0883002207505514</v>
      </c>
      <c r="G18" s="573">
        <v>7.0662251655629129</v>
      </c>
      <c r="H18" s="573">
        <v>7.108167770419425</v>
      </c>
      <c r="I18" s="573">
        <v>7.070640176600441</v>
      </c>
      <c r="J18" s="573">
        <v>7.11037527593819</v>
      </c>
      <c r="K18" s="573">
        <v>7.3730684326710794</v>
      </c>
      <c r="L18" s="573">
        <v>7.403973509933774</v>
      </c>
      <c r="M18" s="573">
        <v>7.4039735099337749</v>
      </c>
      <c r="N18" s="573">
        <v>7.3289183222958059</v>
      </c>
    </row>
    <row r="19" spans="1:14" ht="12" customHeight="1">
      <c r="A19" s="114" t="s">
        <v>34</v>
      </c>
      <c r="B19" s="940">
        <v>6.9604986999098069</v>
      </c>
      <c r="C19" s="573">
        <v>6.9668874172185431</v>
      </c>
      <c r="D19" s="573">
        <v>6.9536423841059589</v>
      </c>
      <c r="E19" s="573">
        <v>6.9536423841059598</v>
      </c>
      <c r="F19" s="573">
        <v>0</v>
      </c>
      <c r="G19" s="573">
        <v>0</v>
      </c>
      <c r="H19" s="573">
        <v>0</v>
      </c>
      <c r="I19" s="573">
        <v>0</v>
      </c>
      <c r="J19" s="573">
        <v>0</v>
      </c>
      <c r="K19" s="573">
        <v>0</v>
      </c>
      <c r="L19" s="573">
        <v>0</v>
      </c>
      <c r="M19" s="573">
        <v>0</v>
      </c>
      <c r="N19" s="573">
        <v>0</v>
      </c>
    </row>
    <row r="20" spans="1:14" ht="12" customHeight="1">
      <c r="A20" s="151" t="s">
        <v>35</v>
      </c>
      <c r="B20" s="940">
        <v>7.0943549195431199</v>
      </c>
      <c r="C20" s="573">
        <v>7.0860927152317865</v>
      </c>
      <c r="D20" s="573">
        <v>7.1081677704194268</v>
      </c>
      <c r="E20" s="573">
        <v>7.0640176600441489</v>
      </c>
      <c r="F20" s="573">
        <v>7.1081677704194268</v>
      </c>
      <c r="G20" s="573">
        <v>0</v>
      </c>
      <c r="H20" s="573">
        <v>0</v>
      </c>
      <c r="I20" s="573">
        <v>0</v>
      </c>
      <c r="J20" s="573">
        <v>0</v>
      </c>
      <c r="K20" s="573">
        <v>0</v>
      </c>
      <c r="L20" s="573">
        <v>0</v>
      </c>
      <c r="M20" s="573">
        <v>0</v>
      </c>
      <c r="N20" s="573">
        <v>0</v>
      </c>
    </row>
    <row r="21" spans="1:14" ht="12" customHeight="1">
      <c r="A21" s="114" t="s">
        <v>36</v>
      </c>
      <c r="B21" s="940">
        <v>6.8631146718679288</v>
      </c>
      <c r="C21" s="573">
        <v>0</v>
      </c>
      <c r="D21" s="573">
        <v>6.8653421633554093</v>
      </c>
      <c r="E21" s="573">
        <v>6.8432671081677707</v>
      </c>
      <c r="F21" s="573">
        <v>6.8719646799116996</v>
      </c>
      <c r="G21" s="573">
        <v>0</v>
      </c>
      <c r="H21" s="573">
        <v>0</v>
      </c>
      <c r="I21" s="573">
        <v>0</v>
      </c>
      <c r="J21" s="573">
        <v>0</v>
      </c>
      <c r="K21" s="573">
        <v>0</v>
      </c>
      <c r="L21" s="573">
        <v>0</v>
      </c>
      <c r="M21" s="573">
        <v>0</v>
      </c>
      <c r="N21" s="573">
        <v>0</v>
      </c>
    </row>
    <row r="22" spans="1:14" ht="12" customHeight="1">
      <c r="A22" s="114" t="s">
        <v>37</v>
      </c>
      <c r="B22" s="940">
        <v>7.1165263841127908</v>
      </c>
      <c r="C22" s="573">
        <v>7.1589403973509924</v>
      </c>
      <c r="D22" s="573">
        <v>7.1081677704194268</v>
      </c>
      <c r="E22" s="573">
        <v>7.0860927152317883</v>
      </c>
      <c r="F22" s="573">
        <v>0</v>
      </c>
      <c r="G22" s="573">
        <v>0</v>
      </c>
      <c r="H22" s="573">
        <v>0</v>
      </c>
      <c r="I22" s="573">
        <v>0</v>
      </c>
      <c r="J22" s="573">
        <v>0</v>
      </c>
      <c r="K22" s="573">
        <v>0</v>
      </c>
      <c r="L22" s="573">
        <v>0</v>
      </c>
      <c r="M22" s="573">
        <v>0</v>
      </c>
      <c r="N22" s="573">
        <v>7.1081677704194268</v>
      </c>
    </row>
    <row r="23" spans="1:14" ht="12" customHeight="1">
      <c r="A23" s="151" t="s">
        <v>131</v>
      </c>
      <c r="B23" s="940">
        <v>6.9879085327866832</v>
      </c>
      <c r="C23" s="573">
        <v>0</v>
      </c>
      <c r="D23" s="573">
        <v>0</v>
      </c>
      <c r="E23" s="573">
        <v>0</v>
      </c>
      <c r="F23" s="573">
        <v>0</v>
      </c>
      <c r="G23" s="573">
        <v>0</v>
      </c>
      <c r="H23" s="573">
        <v>0</v>
      </c>
      <c r="I23" s="573">
        <v>0</v>
      </c>
      <c r="J23" s="573">
        <v>0</v>
      </c>
      <c r="K23" s="573">
        <v>6.9536423841059598</v>
      </c>
      <c r="L23" s="573">
        <v>6.9977924944812369</v>
      </c>
      <c r="M23" s="573">
        <v>7.002207505518764</v>
      </c>
      <c r="N23" s="573">
        <v>7.0198675496688736</v>
      </c>
    </row>
    <row r="24" spans="1:14" ht="12" customHeight="1">
      <c r="A24" s="114" t="s">
        <v>39</v>
      </c>
      <c r="B24" s="940">
        <v>0</v>
      </c>
      <c r="C24" s="573">
        <v>0</v>
      </c>
      <c r="D24" s="573">
        <v>0</v>
      </c>
      <c r="E24" s="573">
        <v>0</v>
      </c>
      <c r="F24" s="573">
        <v>0</v>
      </c>
      <c r="G24" s="573">
        <v>0</v>
      </c>
      <c r="H24" s="573">
        <v>0</v>
      </c>
      <c r="I24" s="573">
        <v>0</v>
      </c>
      <c r="J24" s="573">
        <v>0</v>
      </c>
      <c r="K24" s="573">
        <v>0</v>
      </c>
      <c r="L24" s="573">
        <v>0</v>
      </c>
      <c r="M24" s="573">
        <v>0</v>
      </c>
      <c r="N24" s="573">
        <v>0</v>
      </c>
    </row>
    <row r="25" spans="1:14" ht="12" customHeight="1">
      <c r="A25" s="114" t="s">
        <v>40</v>
      </c>
      <c r="B25" s="940">
        <v>6.2832625746978854</v>
      </c>
      <c r="C25" s="573">
        <v>6.3046357615894042</v>
      </c>
      <c r="D25" s="573">
        <v>6.2913907284768218</v>
      </c>
      <c r="E25" s="577">
        <v>6.2913907284768218</v>
      </c>
      <c r="F25" s="573">
        <v>6.2715231788079473</v>
      </c>
      <c r="G25" s="573">
        <v>6.2516556291390728</v>
      </c>
      <c r="H25" s="573">
        <v>6.2693156732891824</v>
      </c>
      <c r="I25" s="573">
        <v>0</v>
      </c>
      <c r="J25" s="573">
        <v>0</v>
      </c>
      <c r="K25" s="573">
        <v>6.4017660044150109</v>
      </c>
      <c r="L25" s="573">
        <v>6.4525386313465791</v>
      </c>
      <c r="M25" s="573">
        <v>6.4679911699779264</v>
      </c>
      <c r="N25" s="573">
        <v>6.4922737306843263</v>
      </c>
    </row>
    <row r="26" spans="1:14" ht="12" customHeight="1">
      <c r="A26" s="114" t="s">
        <v>41</v>
      </c>
      <c r="B26" s="940">
        <v>6.3058181253569554</v>
      </c>
      <c r="C26" s="573">
        <v>6.3073309871172185</v>
      </c>
      <c r="D26" s="573">
        <v>6.3209202539526119</v>
      </c>
      <c r="E26" s="573">
        <v>6.2801448264108508</v>
      </c>
      <c r="F26" s="573">
        <v>6.3134657836644585</v>
      </c>
      <c r="G26" s="573">
        <v>6.2693156732891824</v>
      </c>
      <c r="H26" s="573">
        <v>0</v>
      </c>
      <c r="I26" s="573">
        <v>0</v>
      </c>
      <c r="J26" s="573">
        <v>0</v>
      </c>
      <c r="K26" s="573">
        <v>0</v>
      </c>
      <c r="L26" s="573">
        <v>0</v>
      </c>
      <c r="M26" s="573">
        <v>6.2715231788079473</v>
      </c>
      <c r="N26" s="573">
        <v>6.2913907284768209</v>
      </c>
    </row>
    <row r="27" spans="1:14" ht="12" customHeight="1">
      <c r="A27" s="114" t="s">
        <v>100</v>
      </c>
      <c r="B27" s="940">
        <v>6.3157363216582443</v>
      </c>
      <c r="C27" s="573">
        <v>6.3222958057395156</v>
      </c>
      <c r="D27" s="573">
        <v>6.3355408388520962</v>
      </c>
      <c r="E27" s="573">
        <v>6.2913907284768218</v>
      </c>
      <c r="F27" s="573">
        <v>6.3134657836644585</v>
      </c>
      <c r="G27" s="573">
        <v>6.2693156732891824</v>
      </c>
      <c r="H27" s="573">
        <v>0</v>
      </c>
      <c r="I27" s="573">
        <v>0</v>
      </c>
      <c r="J27" s="573">
        <v>0</v>
      </c>
      <c r="K27" s="573">
        <v>0</v>
      </c>
      <c r="L27" s="573">
        <v>0</v>
      </c>
      <c r="M27" s="573">
        <v>6.2715231788079473</v>
      </c>
      <c r="N27" s="573">
        <v>6.2913907284768209</v>
      </c>
    </row>
    <row r="28" spans="1:14" ht="12" customHeight="1">
      <c r="A28" s="114" t="s">
        <v>101</v>
      </c>
      <c r="B28" s="940">
        <v>6.2596998546107745</v>
      </c>
      <c r="C28" s="573">
        <v>6.2538631346578359</v>
      </c>
      <c r="D28" s="573">
        <v>6.2693156732891824</v>
      </c>
      <c r="E28" s="573">
        <v>6.2472406181015447</v>
      </c>
      <c r="F28" s="573">
        <v>0</v>
      </c>
      <c r="G28" s="573">
        <v>0</v>
      </c>
      <c r="H28" s="573">
        <v>0</v>
      </c>
      <c r="I28" s="573">
        <v>0</v>
      </c>
      <c r="J28" s="573">
        <v>0</v>
      </c>
      <c r="K28" s="573">
        <v>0</v>
      </c>
      <c r="L28" s="573">
        <v>0</v>
      </c>
      <c r="M28" s="573">
        <v>0</v>
      </c>
      <c r="N28" s="573">
        <v>0</v>
      </c>
    </row>
    <row r="29" spans="1:14" ht="12" customHeight="1">
      <c r="A29" s="114" t="s">
        <v>44</v>
      </c>
      <c r="B29" s="940">
        <v>6.7858427556917746</v>
      </c>
      <c r="C29" s="573">
        <v>6.6092715231788084</v>
      </c>
      <c r="D29" s="573">
        <v>6.6225165562913908</v>
      </c>
      <c r="E29" s="573">
        <v>6.8432671081677698</v>
      </c>
      <c r="F29" s="573">
        <v>0</v>
      </c>
      <c r="G29" s="573">
        <v>0</v>
      </c>
      <c r="H29" s="573">
        <v>0</v>
      </c>
      <c r="I29" s="573">
        <v>0</v>
      </c>
      <c r="J29" s="573">
        <v>0</v>
      </c>
      <c r="K29" s="573">
        <v>0</v>
      </c>
      <c r="L29" s="573">
        <v>0</v>
      </c>
      <c r="M29" s="573">
        <v>6.8874172185430451</v>
      </c>
      <c r="N29" s="573">
        <v>6.9094922737306836</v>
      </c>
    </row>
    <row r="30" spans="1:14" ht="12" customHeight="1">
      <c r="A30" s="114" t="s">
        <v>45</v>
      </c>
      <c r="B30" s="940">
        <v>6.5528717293057772</v>
      </c>
      <c r="C30" s="573">
        <v>0</v>
      </c>
      <c r="D30" s="573">
        <v>6.5342163355408385</v>
      </c>
      <c r="E30" s="573">
        <v>6.5783664459161155</v>
      </c>
      <c r="F30" s="573">
        <v>0</v>
      </c>
      <c r="G30" s="573">
        <v>0</v>
      </c>
      <c r="H30" s="573">
        <v>0</v>
      </c>
      <c r="I30" s="573">
        <v>0</v>
      </c>
      <c r="J30" s="573">
        <v>0</v>
      </c>
      <c r="K30" s="573">
        <v>0</v>
      </c>
      <c r="L30" s="573">
        <v>0</v>
      </c>
      <c r="M30" s="573">
        <v>6.5452538631346577</v>
      </c>
      <c r="N30" s="573">
        <v>6.5607064017660042</v>
      </c>
    </row>
    <row r="31" spans="1:14" ht="12" customHeight="1">
      <c r="A31" s="114" t="s">
        <v>46</v>
      </c>
      <c r="B31" s="940">
        <v>0</v>
      </c>
      <c r="C31" s="573">
        <v>0</v>
      </c>
      <c r="D31" s="573">
        <v>0</v>
      </c>
      <c r="E31" s="573">
        <v>0</v>
      </c>
      <c r="F31" s="573">
        <v>0</v>
      </c>
      <c r="G31" s="573">
        <v>0</v>
      </c>
      <c r="H31" s="573">
        <v>0</v>
      </c>
      <c r="I31" s="573">
        <v>0</v>
      </c>
      <c r="J31" s="573">
        <v>0</v>
      </c>
      <c r="K31" s="573">
        <v>0</v>
      </c>
      <c r="L31" s="573">
        <v>0</v>
      </c>
      <c r="M31" s="573">
        <v>0</v>
      </c>
      <c r="N31" s="573">
        <v>0</v>
      </c>
    </row>
    <row r="32" spans="1:14" ht="12" customHeight="1">
      <c r="A32" s="114" t="s">
        <v>47</v>
      </c>
      <c r="B32" s="940">
        <v>0</v>
      </c>
      <c r="C32" s="573">
        <v>0</v>
      </c>
      <c r="D32" s="573">
        <v>0</v>
      </c>
      <c r="E32" s="573">
        <v>0</v>
      </c>
      <c r="F32" s="573">
        <v>0</v>
      </c>
      <c r="G32" s="573">
        <v>0</v>
      </c>
      <c r="H32" s="573">
        <v>0</v>
      </c>
      <c r="I32" s="573">
        <v>0</v>
      </c>
      <c r="J32" s="573">
        <v>0</v>
      </c>
      <c r="K32" s="573">
        <v>0</v>
      </c>
      <c r="L32" s="573">
        <v>0</v>
      </c>
      <c r="M32" s="573">
        <v>0</v>
      </c>
      <c r="N32" s="573">
        <v>0</v>
      </c>
    </row>
    <row r="33" spans="1:14" ht="12" customHeight="1">
      <c r="A33" s="114" t="s">
        <v>48</v>
      </c>
      <c r="B33" s="940">
        <v>0</v>
      </c>
      <c r="C33" s="573">
        <v>0</v>
      </c>
      <c r="D33" s="573">
        <v>0</v>
      </c>
      <c r="E33" s="573">
        <v>0</v>
      </c>
      <c r="F33" s="573">
        <v>0</v>
      </c>
      <c r="G33" s="573">
        <v>0</v>
      </c>
      <c r="H33" s="573">
        <v>0</v>
      </c>
      <c r="I33" s="573">
        <v>0</v>
      </c>
      <c r="J33" s="573">
        <v>0</v>
      </c>
      <c r="K33" s="573">
        <v>0</v>
      </c>
      <c r="L33" s="573">
        <v>0</v>
      </c>
      <c r="M33" s="573">
        <v>0</v>
      </c>
      <c r="N33" s="573">
        <v>0</v>
      </c>
    </row>
    <row r="34" spans="1:14" ht="12" customHeight="1" thickBot="1">
      <c r="A34" s="169" t="s">
        <v>49</v>
      </c>
      <c r="B34" s="941">
        <v>0</v>
      </c>
      <c r="C34" s="574">
        <v>0</v>
      </c>
      <c r="D34" s="574">
        <v>0</v>
      </c>
      <c r="E34" s="574">
        <v>0</v>
      </c>
      <c r="F34" s="574">
        <v>0</v>
      </c>
      <c r="G34" s="574">
        <v>0</v>
      </c>
      <c r="H34" s="574">
        <v>0</v>
      </c>
      <c r="I34" s="574">
        <v>0</v>
      </c>
      <c r="J34" s="574">
        <v>0</v>
      </c>
      <c r="K34" s="574">
        <v>0</v>
      </c>
      <c r="L34" s="574">
        <v>0</v>
      </c>
      <c r="M34" s="574">
        <v>0</v>
      </c>
      <c r="N34" s="574">
        <v>0</v>
      </c>
    </row>
    <row r="35" spans="1:14" ht="9" customHeight="1">
      <c r="A35" s="999" t="s">
        <v>538</v>
      </c>
      <c r="B35" s="1101"/>
      <c r="C35" s="1102"/>
      <c r="D35" s="1102"/>
      <c r="E35" s="578"/>
      <c r="F35" s="578"/>
      <c r="G35" s="578"/>
      <c r="H35" s="578"/>
      <c r="I35" s="578"/>
      <c r="J35" s="578"/>
      <c r="K35" s="578"/>
      <c r="L35" s="578"/>
      <c r="M35" s="578"/>
      <c r="N35" s="578"/>
    </row>
    <row r="36" spans="1:14" ht="9" customHeight="1">
      <c r="A36" s="999" t="s">
        <v>367</v>
      </c>
      <c r="B36" s="1102"/>
      <c r="C36" s="1102"/>
      <c r="D36" s="1102"/>
      <c r="E36" s="578"/>
      <c r="F36" s="578"/>
      <c r="G36" s="578"/>
      <c r="H36" s="578"/>
      <c r="I36" s="578"/>
      <c r="J36" s="578"/>
      <c r="K36" s="578"/>
      <c r="L36" s="578"/>
      <c r="M36" s="578"/>
      <c r="N36" s="578"/>
    </row>
    <row r="37" spans="1:14" ht="9" customHeight="1">
      <c r="A37" s="1001" t="s">
        <v>366</v>
      </c>
      <c r="B37" s="1018"/>
      <c r="C37" s="1018"/>
      <c r="D37" s="1018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13" customHeight="1">
      <c r="A38" s="1103"/>
      <c r="B38" s="1018"/>
      <c r="C38" s="1018"/>
      <c r="D38" s="1018"/>
    </row>
    <row r="39" spans="1:14" ht="13" customHeight="1">
      <c r="A39" s="30"/>
    </row>
    <row r="55" spans="1:14" ht="13" customHeight="1">
      <c r="A55" s="154" t="s">
        <v>363</v>
      </c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</row>
    <row r="56" spans="1:14" ht="13" customHeight="1">
      <c r="A56" s="154" t="s">
        <v>335</v>
      </c>
      <c r="B56" s="156"/>
      <c r="C56" s="156"/>
      <c r="D56" s="156"/>
      <c r="E56" s="156"/>
      <c r="F56" s="156"/>
      <c r="G56" s="160"/>
      <c r="H56" s="159"/>
      <c r="I56" s="156"/>
      <c r="J56" s="156"/>
      <c r="K56" s="156"/>
      <c r="L56" s="156"/>
      <c r="M56" s="156"/>
      <c r="N56" s="156"/>
    </row>
    <row r="57" spans="1:14" ht="13" customHeight="1" thickBot="1">
      <c r="A57" s="160"/>
      <c r="B57" s="161"/>
      <c r="C57" s="162"/>
      <c r="D57" s="161"/>
      <c r="E57" s="161"/>
      <c r="F57" s="161"/>
      <c r="G57" s="161"/>
      <c r="H57" s="161"/>
      <c r="I57" s="161"/>
      <c r="J57" s="159"/>
      <c r="K57" s="159"/>
      <c r="L57" s="159"/>
      <c r="M57" s="159"/>
      <c r="N57" s="159"/>
    </row>
    <row r="58" spans="1:14" ht="13" customHeight="1">
      <c r="A58" s="163" t="s">
        <v>18</v>
      </c>
      <c r="B58" s="116" t="s">
        <v>54</v>
      </c>
      <c r="C58" s="164" t="s">
        <v>78</v>
      </c>
      <c r="D58" s="164" t="s">
        <v>79</v>
      </c>
      <c r="E58" s="164" t="s">
        <v>80</v>
      </c>
      <c r="F58" s="164" t="s">
        <v>81</v>
      </c>
      <c r="G58" s="164" t="s">
        <v>82</v>
      </c>
      <c r="H58" s="164" t="s">
        <v>83</v>
      </c>
      <c r="I58" s="164" t="s">
        <v>84</v>
      </c>
      <c r="J58" s="164" t="s">
        <v>85</v>
      </c>
      <c r="K58" s="164" t="s">
        <v>86</v>
      </c>
      <c r="L58" s="164" t="s">
        <v>87</v>
      </c>
      <c r="M58" s="164" t="s">
        <v>88</v>
      </c>
      <c r="N58" s="164" t="s">
        <v>89</v>
      </c>
    </row>
    <row r="59" spans="1:14" ht="13" customHeight="1">
      <c r="A59" s="165" t="s">
        <v>103</v>
      </c>
      <c r="B59" s="166">
        <v>6.94</v>
      </c>
      <c r="C59" s="166">
        <v>6.7</v>
      </c>
      <c r="D59" s="166">
        <v>6.95</v>
      </c>
      <c r="E59" s="166">
        <v>6.94</v>
      </c>
      <c r="F59" s="166">
        <v>6.68</v>
      </c>
      <c r="G59" s="166">
        <v>7.21</v>
      </c>
      <c r="H59" s="166">
        <v>7.25</v>
      </c>
      <c r="I59" s="166">
        <v>7.33</v>
      </c>
      <c r="J59" s="166">
        <v>7.32</v>
      </c>
      <c r="K59" s="166">
        <v>7.2</v>
      </c>
      <c r="L59" s="166">
        <v>7.15</v>
      </c>
      <c r="M59" s="166">
        <v>6.71</v>
      </c>
      <c r="N59" s="166">
        <v>6.79</v>
      </c>
    </row>
    <row r="60" spans="1:14" ht="13" customHeight="1">
      <c r="A60" s="114" t="s">
        <v>21</v>
      </c>
      <c r="B60" s="167">
        <v>0</v>
      </c>
      <c r="C60" s="167">
        <v>0</v>
      </c>
      <c r="D60" s="167">
        <v>0</v>
      </c>
      <c r="E60" s="167">
        <v>0</v>
      </c>
      <c r="F60" s="167">
        <v>0</v>
      </c>
      <c r="G60" s="167">
        <v>0</v>
      </c>
      <c r="H60" s="167">
        <v>0</v>
      </c>
      <c r="I60" s="167">
        <v>0</v>
      </c>
      <c r="J60" s="167">
        <v>0</v>
      </c>
      <c r="K60" s="167">
        <v>0</v>
      </c>
      <c r="L60" s="167">
        <v>0</v>
      </c>
      <c r="M60" s="167">
        <v>0</v>
      </c>
      <c r="N60" s="167">
        <v>0</v>
      </c>
    </row>
    <row r="61" spans="1:14" ht="13" customHeight="1">
      <c r="A61" s="114" t="s">
        <v>22</v>
      </c>
      <c r="B61" s="167">
        <v>7.36</v>
      </c>
      <c r="C61" s="167">
        <v>0</v>
      </c>
      <c r="D61" s="167">
        <v>0</v>
      </c>
      <c r="E61" s="167">
        <v>0</v>
      </c>
      <c r="F61" s="167">
        <v>7.28</v>
      </c>
      <c r="G61" s="167">
        <v>7.33</v>
      </c>
      <c r="H61" s="167">
        <v>0</v>
      </c>
      <c r="I61" s="167">
        <v>0</v>
      </c>
      <c r="J61" s="167">
        <v>0</v>
      </c>
      <c r="K61" s="167">
        <v>0</v>
      </c>
      <c r="L61" s="167">
        <v>0</v>
      </c>
      <c r="M61" s="167">
        <v>7.4</v>
      </c>
      <c r="N61" s="167">
        <v>7.42</v>
      </c>
    </row>
    <row r="62" spans="1:14" ht="13" customHeight="1">
      <c r="A62" s="114" t="s">
        <v>23</v>
      </c>
      <c r="B62" s="167">
        <v>0</v>
      </c>
      <c r="C62" s="167">
        <v>0</v>
      </c>
      <c r="D62" s="167">
        <v>0</v>
      </c>
      <c r="E62" s="167">
        <v>0</v>
      </c>
      <c r="F62" s="167">
        <v>0</v>
      </c>
      <c r="G62" s="167">
        <v>0</v>
      </c>
      <c r="H62" s="167">
        <v>0</v>
      </c>
      <c r="I62" s="167">
        <v>0</v>
      </c>
      <c r="J62" s="167">
        <v>0</v>
      </c>
      <c r="K62" s="167">
        <v>0</v>
      </c>
      <c r="L62" s="167">
        <v>0</v>
      </c>
      <c r="M62" s="167">
        <v>0</v>
      </c>
      <c r="N62" s="167">
        <v>0</v>
      </c>
    </row>
    <row r="63" spans="1:14" ht="13" customHeight="1">
      <c r="A63" s="114" t="s">
        <v>24</v>
      </c>
      <c r="B63" s="168">
        <v>7.28</v>
      </c>
      <c r="C63" s="167">
        <v>7.2</v>
      </c>
      <c r="D63" s="167">
        <v>0</v>
      </c>
      <c r="E63" s="167">
        <v>0</v>
      </c>
      <c r="F63" s="167">
        <v>7.24</v>
      </c>
      <c r="G63" s="167">
        <v>7.26</v>
      </c>
      <c r="H63" s="167">
        <v>7.28</v>
      </c>
      <c r="I63" s="167">
        <v>7.29</v>
      </c>
      <c r="J63" s="167">
        <v>7.31</v>
      </c>
      <c r="K63" s="167">
        <v>7.33</v>
      </c>
      <c r="L63" s="167">
        <v>7.31</v>
      </c>
      <c r="M63" s="167">
        <v>7.36</v>
      </c>
      <c r="N63" s="167">
        <v>7.33</v>
      </c>
    </row>
    <row r="64" spans="1:14" ht="13" customHeight="1">
      <c r="A64" s="114" t="s">
        <v>25</v>
      </c>
      <c r="B64" s="168">
        <v>7.4</v>
      </c>
      <c r="C64" s="167">
        <v>7.33</v>
      </c>
      <c r="D64" s="167">
        <v>7.37</v>
      </c>
      <c r="E64" s="167">
        <v>7.37</v>
      </c>
      <c r="F64" s="167">
        <v>7.4</v>
      </c>
      <c r="G64" s="168">
        <v>7.38</v>
      </c>
      <c r="H64" s="168">
        <v>7.42</v>
      </c>
      <c r="I64" s="168">
        <v>7.41</v>
      </c>
      <c r="J64" s="168">
        <v>7.39</v>
      </c>
      <c r="K64" s="168">
        <v>7.45</v>
      </c>
      <c r="L64" s="167">
        <v>0</v>
      </c>
      <c r="M64" s="167">
        <v>0</v>
      </c>
      <c r="N64" s="167">
        <v>0</v>
      </c>
    </row>
    <row r="65" spans="1:14" ht="13" customHeight="1">
      <c r="A65" s="114" t="s">
        <v>97</v>
      </c>
      <c r="B65" s="168">
        <v>7.41</v>
      </c>
      <c r="C65" s="167">
        <v>7.33</v>
      </c>
      <c r="D65" s="167">
        <v>7.37</v>
      </c>
      <c r="E65" s="167">
        <v>7.37</v>
      </c>
      <c r="F65" s="167">
        <v>7.4</v>
      </c>
      <c r="G65" s="167">
        <v>7.38</v>
      </c>
      <c r="H65" s="167">
        <v>7.42</v>
      </c>
      <c r="I65" s="168">
        <v>7.41</v>
      </c>
      <c r="J65" s="167">
        <v>7.44</v>
      </c>
      <c r="K65" s="167">
        <v>7.46</v>
      </c>
      <c r="L65" s="167">
        <v>0</v>
      </c>
      <c r="M65" s="167">
        <v>0</v>
      </c>
      <c r="N65" s="167">
        <v>0</v>
      </c>
    </row>
    <row r="66" spans="1:14" ht="13" customHeight="1">
      <c r="A66" s="114" t="s">
        <v>98</v>
      </c>
      <c r="B66" s="167">
        <v>7.37</v>
      </c>
      <c r="C66" s="167">
        <v>0</v>
      </c>
      <c r="D66" s="167">
        <v>0</v>
      </c>
      <c r="E66" s="167">
        <v>0</v>
      </c>
      <c r="F66" s="167">
        <v>0</v>
      </c>
      <c r="G66" s="167">
        <v>0</v>
      </c>
      <c r="H66" s="167">
        <v>0</v>
      </c>
      <c r="I66" s="167">
        <v>7.4</v>
      </c>
      <c r="J66" s="167">
        <v>7.33</v>
      </c>
      <c r="K66" s="167">
        <v>7.4</v>
      </c>
      <c r="L66" s="167">
        <v>0</v>
      </c>
      <c r="M66" s="167">
        <v>0</v>
      </c>
      <c r="N66" s="167">
        <v>0</v>
      </c>
    </row>
    <row r="67" spans="1:14" ht="13" customHeight="1">
      <c r="A67" s="114" t="s">
        <v>127</v>
      </c>
      <c r="B67" s="167">
        <v>0</v>
      </c>
      <c r="C67" s="167">
        <v>0</v>
      </c>
      <c r="D67" s="167">
        <v>0</v>
      </c>
      <c r="E67" s="167">
        <v>0</v>
      </c>
      <c r="F67" s="167">
        <v>0</v>
      </c>
      <c r="G67" s="167">
        <v>0</v>
      </c>
      <c r="H67" s="167">
        <v>0</v>
      </c>
      <c r="I67" s="167">
        <v>0</v>
      </c>
      <c r="J67" s="167">
        <v>0</v>
      </c>
      <c r="K67" s="167">
        <v>0</v>
      </c>
      <c r="L67" s="167">
        <v>0</v>
      </c>
      <c r="M67" s="167">
        <v>0</v>
      </c>
      <c r="N67" s="167">
        <v>0</v>
      </c>
    </row>
    <row r="68" spans="1:14" ht="13" customHeight="1">
      <c r="A68" s="114" t="s">
        <v>29</v>
      </c>
      <c r="B68" s="168">
        <v>7.35</v>
      </c>
      <c r="C68" s="167">
        <v>0</v>
      </c>
      <c r="D68" s="167">
        <v>0</v>
      </c>
      <c r="E68" s="167">
        <v>0</v>
      </c>
      <c r="F68" s="167">
        <v>0</v>
      </c>
      <c r="G68" s="167">
        <v>7.28</v>
      </c>
      <c r="H68" s="167">
        <v>7.37</v>
      </c>
      <c r="I68" s="167">
        <v>7.39</v>
      </c>
      <c r="J68" s="167">
        <v>7.44</v>
      </c>
      <c r="K68" s="167">
        <v>0</v>
      </c>
      <c r="L68" s="167">
        <v>0</v>
      </c>
      <c r="M68" s="167">
        <v>0</v>
      </c>
      <c r="N68" s="167">
        <v>0</v>
      </c>
    </row>
    <row r="69" spans="1:14" ht="13" customHeight="1">
      <c r="A69" s="114" t="s">
        <v>30</v>
      </c>
      <c r="B69" s="167">
        <v>7.32</v>
      </c>
      <c r="C69" s="167">
        <v>7.28</v>
      </c>
      <c r="D69" s="167">
        <v>7.33</v>
      </c>
      <c r="E69" s="167">
        <v>7.35</v>
      </c>
      <c r="F69" s="167">
        <v>0</v>
      </c>
      <c r="G69" s="167">
        <v>0</v>
      </c>
      <c r="H69" s="167">
        <v>0</v>
      </c>
      <c r="I69" s="167">
        <v>0</v>
      </c>
      <c r="J69" s="167">
        <v>0</v>
      </c>
      <c r="K69" s="167">
        <v>0</v>
      </c>
      <c r="L69" s="167">
        <v>0</v>
      </c>
      <c r="M69" s="167">
        <v>0</v>
      </c>
      <c r="N69" s="167">
        <v>0</v>
      </c>
    </row>
    <row r="70" spans="1:14" ht="13" customHeight="1">
      <c r="A70" s="114" t="s">
        <v>31</v>
      </c>
      <c r="B70" s="168">
        <v>7.41</v>
      </c>
      <c r="C70" s="167">
        <v>7.55</v>
      </c>
      <c r="D70" s="167">
        <v>7.62</v>
      </c>
      <c r="E70" s="167">
        <v>0</v>
      </c>
      <c r="F70" s="167">
        <v>7.37</v>
      </c>
      <c r="G70" s="168">
        <v>7.4</v>
      </c>
      <c r="H70" s="167">
        <v>7.44</v>
      </c>
      <c r="I70" s="167">
        <v>7.44</v>
      </c>
      <c r="J70" s="167">
        <v>0</v>
      </c>
      <c r="K70" s="167">
        <v>0</v>
      </c>
      <c r="L70" s="167">
        <v>0</v>
      </c>
      <c r="M70" s="167">
        <v>0</v>
      </c>
      <c r="N70" s="167">
        <v>0</v>
      </c>
    </row>
    <row r="71" spans="1:14" ht="13" customHeight="1">
      <c r="A71" s="114" t="s">
        <v>32</v>
      </c>
      <c r="B71" s="167">
        <v>0</v>
      </c>
      <c r="C71" s="167">
        <v>0</v>
      </c>
      <c r="D71" s="167">
        <v>0</v>
      </c>
      <c r="E71" s="167">
        <v>0</v>
      </c>
      <c r="F71" s="167">
        <v>0</v>
      </c>
      <c r="G71" s="167">
        <v>0</v>
      </c>
      <c r="H71" s="167">
        <v>0</v>
      </c>
      <c r="I71" s="167">
        <v>0</v>
      </c>
      <c r="J71" s="167">
        <v>0</v>
      </c>
      <c r="K71" s="167">
        <v>0</v>
      </c>
      <c r="L71" s="167">
        <v>0</v>
      </c>
      <c r="M71" s="167">
        <v>0</v>
      </c>
      <c r="N71" s="167">
        <v>0</v>
      </c>
    </row>
    <row r="72" spans="1:14" ht="13" customHeight="1">
      <c r="A72" s="114" t="s">
        <v>33</v>
      </c>
      <c r="B72" s="168">
        <v>7.03</v>
      </c>
      <c r="C72" s="168">
        <v>6.84</v>
      </c>
      <c r="D72" s="168">
        <v>6.89</v>
      </c>
      <c r="E72" s="168">
        <v>6.9</v>
      </c>
      <c r="F72" s="167">
        <v>6.91</v>
      </c>
      <c r="G72" s="167">
        <v>6.95</v>
      </c>
      <c r="H72" s="167">
        <v>7</v>
      </c>
      <c r="I72" s="167">
        <v>7.01</v>
      </c>
      <c r="J72" s="167">
        <v>7.02</v>
      </c>
      <c r="K72" s="167">
        <v>7.06</v>
      </c>
      <c r="L72" s="167">
        <v>7.11</v>
      </c>
      <c r="M72" s="167">
        <v>7.09</v>
      </c>
      <c r="N72" s="167">
        <v>7.07</v>
      </c>
    </row>
    <row r="73" spans="1:14" ht="13" customHeight="1">
      <c r="A73" s="114" t="s">
        <v>34</v>
      </c>
      <c r="B73" s="168">
        <v>6.82</v>
      </c>
      <c r="C73" s="168">
        <v>6.8</v>
      </c>
      <c r="D73" s="168">
        <v>6.84</v>
      </c>
      <c r="E73" s="168">
        <v>6.87</v>
      </c>
      <c r="F73" s="167">
        <v>0</v>
      </c>
      <c r="G73" s="167">
        <v>0</v>
      </c>
      <c r="H73" s="167">
        <v>0</v>
      </c>
      <c r="I73" s="167">
        <v>0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</row>
    <row r="74" spans="1:14" ht="13" customHeight="1">
      <c r="A74" s="151" t="s">
        <v>35</v>
      </c>
      <c r="B74" s="168">
        <v>6.91</v>
      </c>
      <c r="C74" s="168">
        <v>6.89</v>
      </c>
      <c r="D74" s="168">
        <v>6.91</v>
      </c>
      <c r="E74" s="168">
        <v>6.93</v>
      </c>
      <c r="F74" s="167">
        <v>6.89</v>
      </c>
      <c r="G74" s="167">
        <v>0</v>
      </c>
      <c r="H74" s="167">
        <v>0</v>
      </c>
      <c r="I74" s="167">
        <v>0</v>
      </c>
      <c r="J74" s="167">
        <v>0</v>
      </c>
      <c r="K74" s="167">
        <v>0</v>
      </c>
      <c r="L74" s="167">
        <v>0</v>
      </c>
      <c r="M74" s="167">
        <v>0</v>
      </c>
      <c r="N74" s="167">
        <v>0</v>
      </c>
    </row>
    <row r="75" spans="1:14" ht="13" customHeight="1">
      <c r="A75" s="114" t="s">
        <v>36</v>
      </c>
      <c r="B75" s="168">
        <v>6.86</v>
      </c>
      <c r="C75" s="167">
        <v>0</v>
      </c>
      <c r="D75" s="167">
        <v>6.87</v>
      </c>
      <c r="E75" s="168">
        <v>6.84</v>
      </c>
      <c r="F75" s="167">
        <v>6.82</v>
      </c>
      <c r="G75" s="167">
        <v>0</v>
      </c>
      <c r="H75" s="167">
        <v>0</v>
      </c>
      <c r="I75" s="167">
        <v>0</v>
      </c>
      <c r="J75" s="167">
        <v>0</v>
      </c>
      <c r="K75" s="167">
        <v>0</v>
      </c>
      <c r="L75" s="167">
        <v>0</v>
      </c>
      <c r="M75" s="167">
        <v>0</v>
      </c>
      <c r="N75" s="167">
        <v>0</v>
      </c>
    </row>
    <row r="76" spans="1:14" ht="13" customHeight="1">
      <c r="A76" s="114" t="s">
        <v>37</v>
      </c>
      <c r="B76" s="168">
        <v>6.96</v>
      </c>
      <c r="C76" s="168">
        <v>6.84</v>
      </c>
      <c r="D76" s="168">
        <v>6.95</v>
      </c>
      <c r="E76" s="168">
        <v>6.98</v>
      </c>
      <c r="F76" s="167">
        <v>0</v>
      </c>
      <c r="G76" s="167">
        <v>0</v>
      </c>
      <c r="H76" s="167">
        <v>0</v>
      </c>
      <c r="I76" s="167">
        <v>0</v>
      </c>
      <c r="J76" s="167">
        <v>0</v>
      </c>
      <c r="K76" s="167">
        <v>0</v>
      </c>
      <c r="L76" s="167">
        <v>0</v>
      </c>
      <c r="M76" s="167">
        <v>0</v>
      </c>
      <c r="N76" s="167">
        <v>7.06</v>
      </c>
    </row>
    <row r="77" spans="1:14" ht="13" customHeight="1">
      <c r="A77" s="151" t="s">
        <v>131</v>
      </c>
      <c r="B77" s="167">
        <v>7.38</v>
      </c>
      <c r="C77" s="167">
        <v>0</v>
      </c>
      <c r="D77" s="167">
        <v>0</v>
      </c>
      <c r="E77" s="167">
        <v>0</v>
      </c>
      <c r="F77" s="167">
        <v>0</v>
      </c>
      <c r="G77" s="167">
        <v>0</v>
      </c>
      <c r="H77" s="167">
        <v>0</v>
      </c>
      <c r="I77" s="167">
        <v>0</v>
      </c>
      <c r="J77" s="167">
        <v>6.93</v>
      </c>
      <c r="K77" s="167">
        <v>7.73</v>
      </c>
      <c r="L77" s="167">
        <v>7.4</v>
      </c>
      <c r="M77" s="167">
        <v>7.37</v>
      </c>
      <c r="N77" s="167">
        <v>0</v>
      </c>
    </row>
    <row r="78" spans="1:14" ht="13" customHeight="1">
      <c r="A78" s="114" t="s">
        <v>39</v>
      </c>
      <c r="B78" s="167">
        <v>0</v>
      </c>
      <c r="C78" s="167">
        <v>0</v>
      </c>
      <c r="D78" s="167">
        <v>0</v>
      </c>
      <c r="E78" s="167">
        <v>0</v>
      </c>
      <c r="F78" s="167">
        <v>0</v>
      </c>
      <c r="G78" s="167">
        <v>0</v>
      </c>
      <c r="H78" s="167">
        <v>0</v>
      </c>
      <c r="I78" s="167">
        <v>0</v>
      </c>
      <c r="J78" s="167">
        <v>0</v>
      </c>
      <c r="K78" s="167">
        <v>0</v>
      </c>
      <c r="L78" s="167">
        <v>0</v>
      </c>
      <c r="M78" s="167">
        <v>0</v>
      </c>
      <c r="N78" s="167">
        <v>0</v>
      </c>
    </row>
    <row r="79" spans="1:14" ht="13" customHeight="1">
      <c r="A79" s="114" t="s">
        <v>40</v>
      </c>
      <c r="B79" s="168">
        <v>6.02</v>
      </c>
      <c r="C79" s="168">
        <v>5.96</v>
      </c>
      <c r="D79" s="168">
        <v>6</v>
      </c>
      <c r="E79" s="155">
        <v>6.03</v>
      </c>
      <c r="F79" s="167">
        <v>6.07</v>
      </c>
      <c r="G79" s="168">
        <v>6.05</v>
      </c>
      <c r="H79" s="168">
        <v>0</v>
      </c>
      <c r="I79" s="167">
        <v>0</v>
      </c>
      <c r="J79" s="167">
        <v>0</v>
      </c>
      <c r="K79" s="167">
        <v>0</v>
      </c>
      <c r="L79" s="167">
        <v>6.23</v>
      </c>
      <c r="M79" s="167">
        <v>6.18</v>
      </c>
      <c r="N79" s="167">
        <v>6.23</v>
      </c>
    </row>
    <row r="80" spans="1:14" ht="13" customHeight="1">
      <c r="A80" s="114" t="s">
        <v>41</v>
      </c>
      <c r="B80" s="168">
        <v>6.17</v>
      </c>
      <c r="C80" s="167">
        <v>6.15</v>
      </c>
      <c r="D80" s="167">
        <v>6.17</v>
      </c>
      <c r="E80" s="167">
        <v>6.15</v>
      </c>
      <c r="F80" s="167">
        <v>6.18</v>
      </c>
      <c r="G80" s="167">
        <v>6.2</v>
      </c>
      <c r="H80" s="167">
        <v>0</v>
      </c>
      <c r="I80" s="167">
        <v>0</v>
      </c>
      <c r="J80" s="167">
        <v>0</v>
      </c>
      <c r="K80" s="167">
        <v>0</v>
      </c>
      <c r="L80" s="167">
        <v>0</v>
      </c>
      <c r="M80" s="167">
        <v>6.25</v>
      </c>
      <c r="N80" s="167">
        <v>6.27</v>
      </c>
    </row>
    <row r="81" spans="1:14" ht="13" customHeight="1">
      <c r="A81" s="114" t="s">
        <v>100</v>
      </c>
      <c r="B81" s="168">
        <v>6.16</v>
      </c>
      <c r="C81" s="168">
        <v>6.14</v>
      </c>
      <c r="D81" s="168">
        <v>6.16</v>
      </c>
      <c r="E81" s="168">
        <v>6.14</v>
      </c>
      <c r="F81" s="167">
        <v>6.18</v>
      </c>
      <c r="G81" s="167">
        <v>6.2</v>
      </c>
      <c r="H81" s="167">
        <v>0</v>
      </c>
      <c r="I81" s="167">
        <v>0</v>
      </c>
      <c r="J81" s="167">
        <v>0</v>
      </c>
      <c r="K81" s="167">
        <v>0</v>
      </c>
      <c r="L81" s="167">
        <v>0</v>
      </c>
      <c r="M81" s="167">
        <v>6.25</v>
      </c>
      <c r="N81" s="167">
        <v>6.27</v>
      </c>
    </row>
    <row r="82" spans="1:14" ht="13" customHeight="1">
      <c r="A82" s="114" t="s">
        <v>101</v>
      </c>
      <c r="B82" s="168">
        <v>6.21</v>
      </c>
      <c r="C82" s="167">
        <v>6.18</v>
      </c>
      <c r="D82" s="167">
        <v>6.23</v>
      </c>
      <c r="E82" s="167">
        <v>6.2</v>
      </c>
      <c r="F82" s="167">
        <v>0</v>
      </c>
      <c r="G82" s="167">
        <v>0</v>
      </c>
      <c r="H82" s="167">
        <v>0</v>
      </c>
      <c r="I82" s="167">
        <v>0</v>
      </c>
      <c r="J82" s="167">
        <v>0</v>
      </c>
      <c r="K82" s="167">
        <v>0</v>
      </c>
      <c r="L82" s="167">
        <v>0</v>
      </c>
      <c r="M82" s="167">
        <v>0</v>
      </c>
      <c r="N82" s="167">
        <v>0</v>
      </c>
    </row>
    <row r="83" spans="1:14" ht="13" customHeight="1">
      <c r="A83" s="114" t="s">
        <v>44</v>
      </c>
      <c r="B83" s="168">
        <v>6.13</v>
      </c>
      <c r="C83" s="167">
        <v>6.29</v>
      </c>
      <c r="D83" s="167">
        <v>6.27</v>
      </c>
      <c r="E83" s="167">
        <v>6.29</v>
      </c>
      <c r="F83" s="167">
        <v>0</v>
      </c>
      <c r="G83" s="167">
        <v>0</v>
      </c>
      <c r="H83" s="167">
        <v>0</v>
      </c>
      <c r="I83" s="167">
        <v>0</v>
      </c>
      <c r="J83" s="167">
        <v>0</v>
      </c>
      <c r="K83" s="167">
        <v>0</v>
      </c>
      <c r="L83" s="167">
        <v>0</v>
      </c>
      <c r="M83" s="167">
        <v>0</v>
      </c>
      <c r="N83" s="167">
        <v>6.62</v>
      </c>
    </row>
    <row r="84" spans="1:14" ht="13" customHeight="1">
      <c r="A84" s="114" t="s">
        <v>45</v>
      </c>
      <c r="B84" s="168">
        <v>7.11</v>
      </c>
      <c r="C84" s="167">
        <v>0</v>
      </c>
      <c r="D84" s="168">
        <v>7.06</v>
      </c>
      <c r="E84" s="168">
        <v>7.17</v>
      </c>
      <c r="F84" s="167">
        <v>0</v>
      </c>
      <c r="G84" s="167">
        <v>0</v>
      </c>
      <c r="H84" s="167">
        <v>0</v>
      </c>
      <c r="I84" s="167">
        <v>0</v>
      </c>
      <c r="J84" s="167">
        <v>0</v>
      </c>
      <c r="K84" s="167">
        <v>0</v>
      </c>
      <c r="L84" s="167">
        <v>0</v>
      </c>
      <c r="M84" s="167">
        <v>7.09</v>
      </c>
      <c r="N84" s="167">
        <v>7.06</v>
      </c>
    </row>
    <row r="85" spans="1:14" ht="13" customHeight="1">
      <c r="A85" s="114" t="s">
        <v>46</v>
      </c>
      <c r="B85" s="167">
        <v>0</v>
      </c>
      <c r="C85" s="167">
        <v>0</v>
      </c>
      <c r="D85" s="167">
        <v>0</v>
      </c>
      <c r="E85" s="167">
        <v>0</v>
      </c>
      <c r="F85" s="167">
        <v>0</v>
      </c>
      <c r="G85" s="167">
        <v>0</v>
      </c>
      <c r="H85" s="167">
        <v>0</v>
      </c>
      <c r="I85" s="167">
        <v>0</v>
      </c>
      <c r="J85" s="167">
        <v>0</v>
      </c>
      <c r="K85" s="167">
        <v>0</v>
      </c>
      <c r="L85" s="167">
        <v>0</v>
      </c>
      <c r="M85" s="167">
        <v>0</v>
      </c>
      <c r="N85" s="167">
        <v>0</v>
      </c>
    </row>
    <row r="86" spans="1:14" ht="13" customHeight="1">
      <c r="A86" s="114" t="s">
        <v>47</v>
      </c>
      <c r="B86" s="167">
        <v>0</v>
      </c>
      <c r="C86" s="167">
        <v>0</v>
      </c>
      <c r="D86" s="167">
        <v>0</v>
      </c>
      <c r="E86" s="167">
        <v>0</v>
      </c>
      <c r="F86" s="167">
        <v>0</v>
      </c>
      <c r="G86" s="167">
        <v>0</v>
      </c>
      <c r="H86" s="167">
        <v>0</v>
      </c>
      <c r="I86" s="167">
        <v>0</v>
      </c>
      <c r="J86" s="167">
        <v>0</v>
      </c>
      <c r="K86" s="167">
        <v>0</v>
      </c>
      <c r="L86" s="167">
        <v>0</v>
      </c>
      <c r="M86" s="167">
        <v>0</v>
      </c>
      <c r="N86" s="167">
        <v>0</v>
      </c>
    </row>
    <row r="87" spans="1:14" ht="13" customHeight="1">
      <c r="A87" s="114" t="s">
        <v>48</v>
      </c>
      <c r="B87" s="167">
        <v>0</v>
      </c>
      <c r="C87" s="167">
        <v>0</v>
      </c>
      <c r="D87" s="167">
        <v>0</v>
      </c>
      <c r="E87" s="167">
        <v>0</v>
      </c>
      <c r="F87" s="167">
        <v>0</v>
      </c>
      <c r="G87" s="167">
        <v>0</v>
      </c>
      <c r="H87" s="167">
        <v>0</v>
      </c>
      <c r="I87" s="167">
        <v>0</v>
      </c>
      <c r="J87" s="167">
        <v>0</v>
      </c>
      <c r="K87" s="167">
        <v>0</v>
      </c>
      <c r="L87" s="167">
        <v>0</v>
      </c>
      <c r="M87" s="167">
        <v>0</v>
      </c>
      <c r="N87" s="167">
        <v>0</v>
      </c>
    </row>
    <row r="88" spans="1:14" ht="13" customHeight="1" thickBot="1">
      <c r="A88" s="169" t="s">
        <v>49</v>
      </c>
      <c r="B88" s="170">
        <v>0</v>
      </c>
      <c r="C88" s="170">
        <v>0</v>
      </c>
      <c r="D88" s="170">
        <v>0</v>
      </c>
      <c r="E88" s="170">
        <v>0</v>
      </c>
      <c r="F88" s="170">
        <v>0</v>
      </c>
      <c r="G88" s="170">
        <v>0</v>
      </c>
      <c r="H88" s="170">
        <v>0</v>
      </c>
      <c r="I88" s="170">
        <v>0</v>
      </c>
      <c r="J88" s="170">
        <v>0</v>
      </c>
      <c r="K88" s="170">
        <v>0</v>
      </c>
      <c r="L88" s="170">
        <v>0</v>
      </c>
      <c r="M88" s="170">
        <v>0</v>
      </c>
      <c r="N88" s="170">
        <v>0</v>
      </c>
    </row>
    <row r="89" spans="1:14" ht="13" customHeight="1">
      <c r="A89" s="10" t="s">
        <v>368</v>
      </c>
      <c r="B89" s="171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</row>
    <row r="90" spans="1:14" ht="13" customHeight="1">
      <c r="A90" s="10" t="s">
        <v>367</v>
      </c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</row>
    <row r="91" spans="1:14" ht="13" customHeight="1">
      <c r="A91" s="12" t="s">
        <v>366</v>
      </c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Hoja114">
    <tabColor theme="9" tint="0.59999389629810485"/>
  </sheetPr>
  <dimension ref="A1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115">
    <tabColor theme="9" tint="0.59999389629810485"/>
  </sheetPr>
  <dimension ref="A2:Q59"/>
  <sheetViews>
    <sheetView showGridLines="0" tabSelected="1" topLeftCell="A3" zoomScaleNormal="100" workbookViewId="0">
      <selection activeCell="C6" sqref="C6:E44"/>
    </sheetView>
  </sheetViews>
  <sheetFormatPr baseColWidth="10" defaultColWidth="7" defaultRowHeight="13" customHeight="1"/>
  <cols>
    <col min="1" max="1" width="1" style="114" customWidth="1"/>
    <col min="2" max="2" width="25.59765625" style="114" customWidth="1"/>
    <col min="3" max="3" width="10.3984375" style="114" customWidth="1"/>
    <col min="4" max="4" width="8.3984375" style="114" hidden="1" customWidth="1"/>
    <col min="5" max="15" width="9" style="114" customWidth="1"/>
    <col min="16" max="16384" width="7" style="114"/>
  </cols>
  <sheetData>
    <row r="2" spans="1:17" ht="13" customHeight="1">
      <c r="A2" s="317" t="s">
        <v>477</v>
      </c>
      <c r="B2" s="586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7" ht="4" customHeight="1" thickBot="1">
      <c r="A3" s="1218"/>
      <c r="B3" s="1218"/>
      <c r="C3" s="1218"/>
      <c r="D3" s="1218"/>
      <c r="E3" s="1218"/>
      <c r="F3" s="1218"/>
      <c r="G3" s="1218"/>
      <c r="H3" s="1218"/>
      <c r="I3" s="1218"/>
      <c r="J3" s="1218"/>
      <c r="K3" s="1218"/>
      <c r="L3" s="1218"/>
      <c r="M3" s="1218"/>
      <c r="N3" s="1218"/>
      <c r="O3" s="1218"/>
    </row>
    <row r="4" spans="1:17" ht="24">
      <c r="A4" s="1219" t="s">
        <v>53</v>
      </c>
      <c r="B4" s="1219"/>
      <c r="C4" s="944" t="s">
        <v>303</v>
      </c>
      <c r="D4" s="943">
        <v>2010</v>
      </c>
      <c r="E4" s="943">
        <v>2011</v>
      </c>
      <c r="F4" s="943">
        <v>2012</v>
      </c>
      <c r="G4" s="943">
        <v>2013</v>
      </c>
      <c r="H4" s="943">
        <v>2014</v>
      </c>
      <c r="I4" s="943">
        <v>2015</v>
      </c>
      <c r="J4" s="943">
        <v>2016</v>
      </c>
      <c r="K4" s="943">
        <v>2017</v>
      </c>
      <c r="L4" s="943">
        <v>2018</v>
      </c>
      <c r="M4" s="943">
        <v>2019</v>
      </c>
      <c r="N4" s="943" t="s">
        <v>351</v>
      </c>
      <c r="O4" s="943" t="s">
        <v>402</v>
      </c>
      <c r="P4" s="583"/>
    </row>
    <row r="5" spans="1:17" ht="6" customHeight="1">
      <c r="A5" s="158"/>
      <c r="B5" s="158"/>
      <c r="C5" s="585"/>
      <c r="D5" s="158"/>
      <c r="E5" s="158"/>
      <c r="F5" s="158"/>
      <c r="G5" s="158"/>
      <c r="H5" s="158"/>
      <c r="I5" s="158"/>
      <c r="J5" s="585"/>
      <c r="K5" s="585"/>
      <c r="L5" s="585"/>
      <c r="M5" s="585"/>
      <c r="N5" s="585"/>
      <c r="O5" s="585"/>
    </row>
    <row r="6" spans="1:17" ht="9" customHeight="1">
      <c r="A6" s="1230" t="s">
        <v>393</v>
      </c>
      <c r="B6" s="1231"/>
      <c r="C6" s="567"/>
      <c r="D6" s="1231"/>
      <c r="E6" s="1231"/>
      <c r="F6" s="1231"/>
      <c r="G6" s="1231"/>
      <c r="H6" s="1231"/>
      <c r="I6" s="1231"/>
      <c r="J6" s="1231"/>
      <c r="K6" s="1231"/>
      <c r="L6" s="1231"/>
      <c r="M6" s="1231"/>
      <c r="N6" s="1231"/>
      <c r="O6" s="1231"/>
    </row>
    <row r="7" spans="1:17" ht="9" customHeight="1">
      <c r="A7" s="1232"/>
      <c r="B7" s="1231" t="s">
        <v>132</v>
      </c>
      <c r="C7" s="1125" t="s">
        <v>133</v>
      </c>
      <c r="D7" s="1233">
        <v>509638.7</v>
      </c>
      <c r="E7" s="1233">
        <v>535763.30000000005</v>
      </c>
      <c r="F7" s="1233">
        <v>573449.5</v>
      </c>
      <c r="G7" s="1233">
        <v>591941.6</v>
      </c>
      <c r="H7" s="1233">
        <v>622701.30000000005</v>
      </c>
      <c r="I7" s="1233">
        <v>671495.6</v>
      </c>
      <c r="J7" s="1233">
        <v>686384.7</v>
      </c>
      <c r="K7" s="1233">
        <v>705259.7</v>
      </c>
      <c r="L7" s="1233">
        <v>765689.3</v>
      </c>
      <c r="M7" s="1233">
        <v>794391.6</v>
      </c>
      <c r="N7" s="1233">
        <v>728096.32499999995</v>
      </c>
      <c r="O7" s="1233">
        <v>772876.34400000004</v>
      </c>
      <c r="P7" s="152"/>
      <c r="Q7" s="152"/>
    </row>
    <row r="8" spans="1:17" ht="9" customHeight="1">
      <c r="A8" s="1232"/>
      <c r="B8" s="1234" t="s">
        <v>134</v>
      </c>
      <c r="C8" s="1125" t="s">
        <v>133</v>
      </c>
      <c r="D8" s="1233">
        <v>17802.2</v>
      </c>
      <c r="E8" s="1233">
        <v>16970.5</v>
      </c>
      <c r="F8" s="1233">
        <v>19624.7</v>
      </c>
      <c r="G8" s="1233">
        <v>19794</v>
      </c>
      <c r="H8" s="1233">
        <v>21107.9</v>
      </c>
      <c r="I8" s="1233">
        <v>22094.5</v>
      </c>
      <c r="J8" s="1233">
        <v>22977.200000000001</v>
      </c>
      <c r="K8" s="1233">
        <v>24632.7</v>
      </c>
      <c r="L8" s="1233">
        <v>28089.3</v>
      </c>
      <c r="M8" s="1233">
        <v>26179.3</v>
      </c>
      <c r="N8" s="1233">
        <v>28790.07</v>
      </c>
      <c r="O8" s="1233">
        <v>29636.13</v>
      </c>
    </row>
    <row r="9" spans="1:17" ht="9" customHeight="1">
      <c r="A9" s="1232"/>
      <c r="B9" s="1234"/>
      <c r="C9" s="1125"/>
      <c r="D9" s="1235"/>
      <c r="E9" s="1233"/>
      <c r="F9" s="1233"/>
      <c r="G9" s="1233"/>
      <c r="H9" s="1233"/>
      <c r="I9" s="1233"/>
      <c r="J9" s="1233"/>
      <c r="K9" s="1233"/>
      <c r="L9" s="1233"/>
      <c r="M9" s="1233"/>
      <c r="N9" s="1233"/>
      <c r="O9" s="1233"/>
    </row>
    <row r="10" spans="1:17" ht="9" customHeight="1">
      <c r="A10" s="1230" t="s">
        <v>327</v>
      </c>
      <c r="B10" s="1231"/>
      <c r="C10" s="1125"/>
      <c r="D10" s="1236"/>
      <c r="E10" s="1237"/>
      <c r="F10" s="1237"/>
      <c r="G10" s="1237"/>
      <c r="H10" s="1236"/>
      <c r="I10" s="1236"/>
      <c r="J10" s="1236"/>
      <c r="K10" s="1236"/>
      <c r="L10" s="1236"/>
      <c r="M10" s="1236"/>
      <c r="N10" s="1236"/>
      <c r="O10" s="1236"/>
    </row>
    <row r="11" spans="1:17" ht="9" customHeight="1">
      <c r="A11" s="1232"/>
      <c r="B11" s="1234" t="s">
        <v>208</v>
      </c>
      <c r="C11" s="1125" t="s">
        <v>218</v>
      </c>
      <c r="D11" s="618">
        <v>1019935</v>
      </c>
      <c r="E11" s="618">
        <v>1108345</v>
      </c>
      <c r="F11" s="618">
        <v>1211140</v>
      </c>
      <c r="G11" s="618">
        <v>1254348</v>
      </c>
      <c r="H11" s="618">
        <v>1317426</v>
      </c>
      <c r="I11" s="618">
        <v>1423586</v>
      </c>
      <c r="J11" s="618">
        <v>1513950</v>
      </c>
      <c r="K11" s="618">
        <v>1569280</v>
      </c>
      <c r="L11" s="618">
        <v>1687636</v>
      </c>
      <c r="M11" s="618">
        <v>1762856</v>
      </c>
      <c r="N11" s="618">
        <v>1723497.4685835254</v>
      </c>
      <c r="O11" s="618">
        <v>1751607.807042297</v>
      </c>
    </row>
    <row r="12" spans="1:17" ht="9" customHeight="1">
      <c r="A12" s="1232"/>
      <c r="B12" s="1234" t="s">
        <v>135</v>
      </c>
      <c r="C12" s="1125" t="s">
        <v>218</v>
      </c>
      <c r="D12" s="1238">
        <v>950902</v>
      </c>
      <c r="E12" s="1238">
        <v>1035362</v>
      </c>
      <c r="F12" s="1238">
        <v>1132510</v>
      </c>
      <c r="G12" s="1238">
        <v>1175749</v>
      </c>
      <c r="H12" s="1238">
        <v>1233202</v>
      </c>
      <c r="I12" s="1238">
        <v>1329855</v>
      </c>
      <c r="J12" s="1238">
        <v>1405474</v>
      </c>
      <c r="K12" s="1238">
        <v>1464548</v>
      </c>
      <c r="L12" s="1238">
        <v>1581767</v>
      </c>
      <c r="M12" s="1238">
        <v>1651949</v>
      </c>
      <c r="N12" s="1238">
        <v>1616385.5800062721</v>
      </c>
      <c r="O12" s="1238">
        <v>1639181.5717670117</v>
      </c>
      <c r="Q12" s="153"/>
    </row>
    <row r="13" spans="1:17" ht="9" customHeight="1">
      <c r="A13" s="1232"/>
      <c r="B13" s="1239" t="s">
        <v>16</v>
      </c>
      <c r="C13" s="1125" t="s">
        <v>218</v>
      </c>
      <c r="D13" s="1238">
        <v>285102</v>
      </c>
      <c r="E13" s="1238">
        <v>317654</v>
      </c>
      <c r="F13" s="1238">
        <v>314024</v>
      </c>
      <c r="G13" s="618">
        <v>349791</v>
      </c>
      <c r="H13" s="618">
        <v>358630</v>
      </c>
      <c r="I13" s="618">
        <v>386255</v>
      </c>
      <c r="J13" s="618">
        <v>400980</v>
      </c>
      <c r="K13" s="618">
        <v>415336</v>
      </c>
      <c r="L13" s="618">
        <v>452234</v>
      </c>
      <c r="M13" s="618">
        <v>488484</v>
      </c>
      <c r="N13" s="618">
        <v>497525.38752156554</v>
      </c>
      <c r="O13" s="618">
        <v>504112.03933299601</v>
      </c>
    </row>
    <row r="14" spans="1:17" ht="9" customHeight="1">
      <c r="A14" s="1232"/>
      <c r="B14" s="1231"/>
      <c r="C14" s="1125"/>
      <c r="D14" s="1231"/>
      <c r="E14" s="1231"/>
      <c r="F14" s="1236"/>
      <c r="G14" s="1236"/>
      <c r="H14" s="1236"/>
      <c r="I14" s="1236"/>
      <c r="J14" s="1236"/>
      <c r="K14" s="1236"/>
      <c r="L14" s="1236"/>
      <c r="M14" s="1236"/>
      <c r="N14" s="1236"/>
      <c r="O14" s="1236"/>
    </row>
    <row r="15" spans="1:17" ht="9" customHeight="1">
      <c r="A15" s="1230" t="s">
        <v>328</v>
      </c>
      <c r="B15" s="1231"/>
      <c r="C15" s="1125" t="s">
        <v>133</v>
      </c>
      <c r="D15" s="1233">
        <v>196808.8</v>
      </c>
      <c r="E15" s="1233">
        <v>192834</v>
      </c>
      <c r="F15" s="1233">
        <v>211177.5</v>
      </c>
      <c r="G15" s="1233">
        <v>222099.5</v>
      </c>
      <c r="H15" s="1233">
        <v>246732.9</v>
      </c>
      <c r="I15" s="1233">
        <v>260297</v>
      </c>
      <c r="J15" s="1233">
        <v>256532.1</v>
      </c>
      <c r="K15" s="1233">
        <v>250137.9</v>
      </c>
      <c r="L15" s="1233">
        <v>281178</v>
      </c>
      <c r="M15" s="1233">
        <v>311304.2</v>
      </c>
      <c r="N15" s="1233">
        <v>267264.34999999998</v>
      </c>
      <c r="O15" s="1233">
        <v>275978.79800000001</v>
      </c>
      <c r="P15" s="152"/>
      <c r="Q15" s="152"/>
    </row>
    <row r="16" spans="1:17" ht="9" customHeight="1">
      <c r="A16" s="1232"/>
      <c r="B16" s="1231" t="s">
        <v>136</v>
      </c>
      <c r="C16" s="1125" t="s">
        <v>218</v>
      </c>
      <c r="D16" s="1233">
        <v>518878</v>
      </c>
      <c r="E16" s="1233">
        <v>515501.8</v>
      </c>
      <c r="F16" s="1233">
        <v>572760.1</v>
      </c>
      <c r="G16" s="1233">
        <v>609490</v>
      </c>
      <c r="H16" s="1233">
        <v>680859.7</v>
      </c>
      <c r="I16" s="1233">
        <v>710283.3</v>
      </c>
      <c r="J16" s="1233">
        <v>698269.4</v>
      </c>
      <c r="K16" s="1233">
        <v>700353.7</v>
      </c>
      <c r="L16" s="1233">
        <v>764638.6</v>
      </c>
      <c r="M16" s="1233">
        <v>862757.2</v>
      </c>
      <c r="N16" s="1233">
        <v>733525.81400000001</v>
      </c>
      <c r="O16" s="1233">
        <v>739055.09790000005</v>
      </c>
      <c r="Q16" s="152"/>
    </row>
    <row r="17" spans="1:17" ht="9" customHeight="1">
      <c r="A17" s="1232"/>
      <c r="B17" s="1231" t="s">
        <v>137</v>
      </c>
      <c r="C17" s="1125" t="s">
        <v>596</v>
      </c>
      <c r="D17" s="1240">
        <v>2.6360000000000001</v>
      </c>
      <c r="E17" s="1240">
        <v>2.673</v>
      </c>
      <c r="F17" s="1240">
        <v>2.7120000000000002</v>
      </c>
      <c r="G17" s="1240">
        <f t="shared" ref="G17:L17" si="0">G16/G15</f>
        <v>2.7442204957687881</v>
      </c>
      <c r="H17" s="1240">
        <f t="shared" si="0"/>
        <v>2.7595010637008683</v>
      </c>
      <c r="I17" s="1240">
        <f t="shared" si="0"/>
        <v>2.7287417834243195</v>
      </c>
      <c r="J17" s="1240">
        <f t="shared" si="0"/>
        <v>2.7219572131518825</v>
      </c>
      <c r="K17" s="1240">
        <f t="shared" si="0"/>
        <v>2.7998703914920529</v>
      </c>
      <c r="L17" s="1240">
        <f t="shared" si="0"/>
        <v>2.719411191487243</v>
      </c>
      <c r="M17" s="1240">
        <f t="shared" ref="M17" si="1">M16/M15</f>
        <v>2.7714280758178012</v>
      </c>
      <c r="N17" s="1240">
        <f t="shared" ref="N17:O17" si="2">N16/N15</f>
        <v>2.7445703626390876</v>
      </c>
      <c r="O17" s="1240">
        <f t="shared" si="2"/>
        <v>2.677941578323709</v>
      </c>
    </row>
    <row r="18" spans="1:17" ht="9" customHeight="1">
      <c r="A18" s="1232"/>
      <c r="B18" s="1231"/>
      <c r="C18" s="1125"/>
      <c r="D18" s="1241"/>
      <c r="E18" s="1241"/>
      <c r="F18" s="1241"/>
      <c r="G18" s="1241"/>
      <c r="H18" s="1241"/>
      <c r="I18" s="1241"/>
      <c r="J18" s="1241"/>
      <c r="K18" s="1241"/>
      <c r="L18" s="1241"/>
      <c r="M18" s="1241"/>
      <c r="N18" s="1241"/>
      <c r="O18" s="1241"/>
    </row>
    <row r="19" spans="1:17" ht="9" customHeight="1">
      <c r="A19" s="1230" t="s">
        <v>329</v>
      </c>
      <c r="B19" s="1231"/>
      <c r="C19" s="1125"/>
      <c r="D19" s="1241"/>
      <c r="E19" s="1241"/>
      <c r="F19" s="1241"/>
      <c r="G19" s="1241"/>
      <c r="H19" s="1241"/>
      <c r="I19" s="1241"/>
      <c r="J19" s="1241"/>
      <c r="K19" s="1241"/>
      <c r="L19" s="1241"/>
      <c r="M19" s="1241"/>
      <c r="N19" s="1241"/>
      <c r="O19" s="1241"/>
    </row>
    <row r="20" spans="1:17" ht="9" customHeight="1">
      <c r="A20" s="1230"/>
      <c r="B20" s="1231" t="s">
        <v>209</v>
      </c>
      <c r="C20" s="1125" t="s">
        <v>597</v>
      </c>
      <c r="D20" s="1242">
        <v>3.88</v>
      </c>
      <c r="E20" s="1242">
        <v>4.1900000000000004</v>
      </c>
      <c r="F20" s="1242">
        <v>4.16</v>
      </c>
      <c r="G20" s="1242">
        <v>4.45</v>
      </c>
      <c r="H20" s="1242">
        <v>4.37</v>
      </c>
      <c r="I20" s="1242">
        <v>4.41</v>
      </c>
      <c r="J20" s="1242">
        <v>4.71</v>
      </c>
      <c r="K20" s="1242">
        <v>4.4000000000000004</v>
      </c>
      <c r="L20" s="1242">
        <v>4.5999999999999996</v>
      </c>
      <c r="M20" s="1242">
        <v>3.85</v>
      </c>
      <c r="N20" s="1243">
        <v>4.5229486984300697</v>
      </c>
      <c r="O20" s="1243">
        <v>5.8864532736857988</v>
      </c>
      <c r="P20" s="118"/>
      <c r="Q20" s="118"/>
    </row>
    <row r="21" spans="1:17" ht="9" customHeight="1">
      <c r="A21" s="1232"/>
      <c r="B21" s="1231" t="s">
        <v>210</v>
      </c>
      <c r="C21" s="1125" t="s">
        <v>597</v>
      </c>
      <c r="D21" s="1242">
        <v>4.16</v>
      </c>
      <c r="E21" s="1242">
        <v>4.43</v>
      </c>
      <c r="F21" s="1242">
        <v>4.4000000000000004</v>
      </c>
      <c r="G21" s="1242">
        <v>4.8099999999999996</v>
      </c>
      <c r="H21" s="1242">
        <v>4.8</v>
      </c>
      <c r="I21" s="1242">
        <v>4.9000000000000004</v>
      </c>
      <c r="J21" s="1242">
        <v>5.04</v>
      </c>
      <c r="K21" s="1242">
        <v>4.6399999999999997</v>
      </c>
      <c r="L21" s="1242">
        <v>4.8600000000000003</v>
      </c>
      <c r="M21" s="1242">
        <v>4.04</v>
      </c>
      <c r="N21" s="1243">
        <v>4.8452811521821575</v>
      </c>
      <c r="O21" s="1243">
        <v>6.2207973127661518</v>
      </c>
      <c r="Q21" s="155"/>
    </row>
    <row r="22" spans="1:17" ht="9" customHeight="1">
      <c r="A22" s="1232"/>
      <c r="B22" s="1231" t="s">
        <v>211</v>
      </c>
      <c r="C22" s="1125" t="s">
        <v>597</v>
      </c>
      <c r="D22" s="1242">
        <v>5.53</v>
      </c>
      <c r="E22" s="1242">
        <v>5.92</v>
      </c>
      <c r="F22" s="1242">
        <v>6.39</v>
      </c>
      <c r="G22" s="1242">
        <v>6.72</v>
      </c>
      <c r="H22" s="1242">
        <v>6.75</v>
      </c>
      <c r="I22" s="1242">
        <v>6.85</v>
      </c>
      <c r="J22" s="1242">
        <v>7</v>
      </c>
      <c r="K22" s="1242">
        <v>6.61</v>
      </c>
      <c r="L22" s="1242">
        <v>6.59</v>
      </c>
      <c r="M22" s="1242">
        <v>6.12</v>
      </c>
      <c r="N22" s="1243">
        <v>6.1858333333333322</v>
      </c>
      <c r="O22" s="1243">
        <v>7.5049999999999999</v>
      </c>
      <c r="P22" s="156"/>
    </row>
    <row r="23" spans="1:17" ht="9" customHeight="1">
      <c r="A23" s="1232"/>
      <c r="B23" s="1231" t="s">
        <v>212</v>
      </c>
      <c r="C23" s="1125" t="s">
        <v>597</v>
      </c>
      <c r="D23" s="1242">
        <v>6.75</v>
      </c>
      <c r="E23" s="1242">
        <v>7</v>
      </c>
      <c r="F23" s="1242">
        <v>7.24</v>
      </c>
      <c r="G23" s="1242">
        <v>7.71</v>
      </c>
      <c r="H23" s="1242">
        <v>7.88</v>
      </c>
      <c r="I23" s="1242">
        <v>8.2799999999999994</v>
      </c>
      <c r="J23" s="1242">
        <v>8.51</v>
      </c>
      <c r="K23" s="1242">
        <v>8.14</v>
      </c>
      <c r="L23" s="1242">
        <v>8.0500000000000007</v>
      </c>
      <c r="M23" s="1242">
        <v>7.62</v>
      </c>
      <c r="N23" s="1242">
        <v>7.6858333333333322</v>
      </c>
      <c r="O23" s="1242">
        <v>9.0050000000000008</v>
      </c>
      <c r="P23" s="155"/>
    </row>
    <row r="24" spans="1:17" ht="9" customHeight="1">
      <c r="A24" s="1232"/>
      <c r="B24" s="1231"/>
      <c r="C24" s="1125"/>
      <c r="D24" s="1241"/>
      <c r="E24" s="1241"/>
      <c r="F24" s="1241"/>
      <c r="G24" s="1241"/>
      <c r="H24" s="1241"/>
      <c r="I24" s="1241"/>
      <c r="J24" s="1241"/>
      <c r="K24" s="1241"/>
      <c r="L24" s="1241"/>
      <c r="M24" s="1241"/>
      <c r="N24" s="1241"/>
      <c r="O24" s="1241"/>
    </row>
    <row r="25" spans="1:17" ht="9" customHeight="1">
      <c r="A25" s="1230" t="s">
        <v>330</v>
      </c>
      <c r="B25" s="1231"/>
      <c r="C25" s="1125"/>
      <c r="D25" s="1244"/>
      <c r="E25" s="1244"/>
      <c r="F25" s="1244"/>
      <c r="G25" s="1244"/>
      <c r="H25" s="1244"/>
      <c r="I25" s="1244"/>
      <c r="J25" s="1244"/>
      <c r="K25" s="1244"/>
      <c r="L25" s="1244"/>
      <c r="M25" s="1244"/>
      <c r="N25" s="1244"/>
      <c r="O25" s="1244"/>
    </row>
    <row r="26" spans="1:17" ht="9" customHeight="1">
      <c r="A26" s="1232"/>
      <c r="B26" s="1231" t="s">
        <v>138</v>
      </c>
      <c r="C26" s="1125" t="s">
        <v>133</v>
      </c>
      <c r="D26" s="1233">
        <v>9039.6</v>
      </c>
      <c r="E26" s="1233">
        <v>9845.2999999999993</v>
      </c>
      <c r="F26" s="1233">
        <v>8769.9</v>
      </c>
      <c r="G26" s="1233">
        <v>5597.6</v>
      </c>
      <c r="H26" s="1233">
        <v>4478</v>
      </c>
      <c r="I26" s="1233">
        <v>4256.8</v>
      </c>
      <c r="J26" s="1233">
        <v>4834.5</v>
      </c>
      <c r="K26" s="1233">
        <v>4942.8999999999996</v>
      </c>
      <c r="L26" s="1233">
        <v>5323.9</v>
      </c>
      <c r="M26" s="1233">
        <v>6543.11</v>
      </c>
      <c r="N26" s="1233">
        <v>5024.5352431438851</v>
      </c>
      <c r="O26" s="1233">
        <v>4187.982</v>
      </c>
      <c r="P26" s="152"/>
      <c r="Q26" s="709"/>
    </row>
    <row r="27" spans="1:17" ht="9" customHeight="1">
      <c r="A27" s="1232"/>
      <c r="B27" s="1231" t="s">
        <v>139</v>
      </c>
      <c r="C27" s="1125" t="s">
        <v>133</v>
      </c>
      <c r="D27" s="1233">
        <v>4180.3999999999996</v>
      </c>
      <c r="E27" s="1233">
        <v>4529.2</v>
      </c>
      <c r="F27" s="1233">
        <v>4569.8</v>
      </c>
      <c r="G27" s="1233">
        <v>4135.3999999999996</v>
      </c>
      <c r="H27" s="1233">
        <v>3760.4</v>
      </c>
      <c r="I27" s="1233">
        <v>3759.6</v>
      </c>
      <c r="J27" s="1233">
        <v>3592.6</v>
      </c>
      <c r="K27" s="1233">
        <v>4277</v>
      </c>
      <c r="L27" s="1233">
        <v>4063.3</v>
      </c>
      <c r="M27" s="1233">
        <v>5011.9380000000001</v>
      </c>
      <c r="N27" s="1233">
        <v>4473.3716745571373</v>
      </c>
      <c r="O27" s="1233">
        <v>4060.86</v>
      </c>
      <c r="P27" s="152"/>
      <c r="Q27" s="152"/>
    </row>
    <row r="28" spans="1:17" ht="9" customHeight="1">
      <c r="A28" s="1232"/>
      <c r="B28" s="1231"/>
      <c r="C28" s="1125"/>
      <c r="D28" s="1231"/>
      <c r="E28" s="1231"/>
      <c r="F28" s="1231"/>
      <c r="G28" s="1231"/>
      <c r="H28" s="1231"/>
      <c r="I28" s="1231"/>
      <c r="J28" s="1231"/>
      <c r="K28" s="1231"/>
      <c r="L28" s="1231"/>
      <c r="M28" s="1231"/>
      <c r="N28" s="1231"/>
      <c r="O28" s="1231"/>
    </row>
    <row r="29" spans="1:17" ht="9" customHeight="1">
      <c r="A29" s="1230" t="s">
        <v>331</v>
      </c>
      <c r="B29" s="1231"/>
      <c r="C29" s="1125"/>
      <c r="D29" s="1245"/>
      <c r="E29" s="1245"/>
      <c r="F29" s="1245"/>
      <c r="G29" s="1245"/>
      <c r="H29" s="1245"/>
      <c r="I29" s="1245"/>
      <c r="J29" s="1245"/>
      <c r="K29" s="1245"/>
      <c r="L29" s="1245"/>
      <c r="M29" s="1245"/>
      <c r="N29" s="1245"/>
      <c r="O29" s="1245"/>
      <c r="P29" s="152"/>
    </row>
    <row r="30" spans="1:17" ht="9" customHeight="1">
      <c r="A30" s="1232"/>
      <c r="B30" s="1234" t="s">
        <v>208</v>
      </c>
      <c r="C30" s="1125" t="s">
        <v>218</v>
      </c>
      <c r="D30" s="618">
        <v>1031493</v>
      </c>
      <c r="E30" s="618">
        <v>1123093</v>
      </c>
      <c r="F30" s="618">
        <v>1226207</v>
      </c>
      <c r="G30" s="618">
        <v>1268686</v>
      </c>
      <c r="H30" s="618">
        <v>1333429</v>
      </c>
      <c r="I30" s="618">
        <v>1441252</v>
      </c>
      <c r="J30" s="618">
        <v>1540472</v>
      </c>
      <c r="K30" s="618">
        <v>1608072</v>
      </c>
      <c r="L30" s="618">
        <v>1745540</v>
      </c>
      <c r="M30" s="618">
        <v>1792476</v>
      </c>
      <c r="N30" s="618">
        <v>1786771</v>
      </c>
      <c r="O30" s="618">
        <v>1842269.2373322966</v>
      </c>
      <c r="Q30" s="118"/>
    </row>
    <row r="31" spans="1:17" ht="9" customHeight="1">
      <c r="A31" s="1232"/>
      <c r="B31" s="1234" t="s">
        <v>135</v>
      </c>
      <c r="C31" s="1125" t="s">
        <v>218</v>
      </c>
      <c r="D31" s="618">
        <v>951245</v>
      </c>
      <c r="E31" s="618">
        <v>1009651</v>
      </c>
      <c r="F31" s="618">
        <v>1093406</v>
      </c>
      <c r="G31" s="618">
        <v>1175740</v>
      </c>
      <c r="H31" s="618">
        <v>1233132</v>
      </c>
      <c r="I31" s="618">
        <v>1329926</v>
      </c>
      <c r="J31" s="618">
        <v>1405514</v>
      </c>
      <c r="K31" s="618">
        <v>1480708</v>
      </c>
      <c r="L31" s="618">
        <v>1616317</v>
      </c>
      <c r="M31" s="618">
        <v>1658504</v>
      </c>
      <c r="N31" s="618">
        <v>1660444</v>
      </c>
      <c r="O31" s="618">
        <v>1705918.9005470099</v>
      </c>
      <c r="Q31" s="618"/>
    </row>
    <row r="32" spans="1:17" ht="9" customHeight="1">
      <c r="A32" s="1232"/>
      <c r="B32" s="1231" t="s">
        <v>16</v>
      </c>
      <c r="C32" s="1125" t="s">
        <v>218</v>
      </c>
      <c r="D32" s="618">
        <v>285102</v>
      </c>
      <c r="E32" s="618">
        <v>317654</v>
      </c>
      <c r="F32" s="618">
        <v>314024</v>
      </c>
      <c r="G32" s="618">
        <v>349791</v>
      </c>
      <c r="H32" s="618">
        <v>358630</v>
      </c>
      <c r="I32" s="618">
        <v>386255</v>
      </c>
      <c r="J32" s="618">
        <v>400980</v>
      </c>
      <c r="K32" s="618">
        <v>415335</v>
      </c>
      <c r="L32" s="618">
        <v>452234</v>
      </c>
      <c r="M32" s="618">
        <v>488484</v>
      </c>
      <c r="N32" s="618">
        <v>497525</v>
      </c>
      <c r="O32" s="618">
        <v>504112.03933299601</v>
      </c>
      <c r="P32" s="118"/>
      <c r="Q32" s="618"/>
    </row>
    <row r="33" spans="1:17" ht="9" customHeight="1">
      <c r="A33" s="1232"/>
      <c r="B33" s="1239"/>
      <c r="C33" s="1125"/>
      <c r="D33" s="1235"/>
      <c r="E33" s="1246"/>
      <c r="F33" s="1246"/>
      <c r="G33" s="1246"/>
      <c r="H33" s="1235"/>
      <c r="I33" s="1235"/>
      <c r="J33" s="1235"/>
      <c r="K33" s="1235"/>
      <c r="L33" s="1235"/>
      <c r="M33" s="1235"/>
      <c r="N33" s="1235"/>
      <c r="O33" s="1235"/>
    </row>
    <row r="34" spans="1:17" ht="9" customHeight="1">
      <c r="A34" s="581" t="s">
        <v>332</v>
      </c>
      <c r="B34" s="1239"/>
      <c r="C34" s="1125"/>
      <c r="D34" s="1247"/>
      <c r="E34" s="1247"/>
      <c r="F34" s="1247"/>
      <c r="G34" s="1247"/>
      <c r="H34" s="1247"/>
      <c r="I34" s="1247"/>
      <c r="J34" s="1247"/>
      <c r="K34" s="1247"/>
      <c r="L34" s="1247"/>
      <c r="M34" s="1247"/>
      <c r="N34" s="1247"/>
      <c r="O34" s="1247"/>
    </row>
    <row r="35" spans="1:17" ht="9" customHeight="1">
      <c r="A35" s="1232"/>
      <c r="B35" s="1234" t="s">
        <v>208</v>
      </c>
      <c r="C35" s="1125" t="s">
        <v>598</v>
      </c>
      <c r="D35" s="1233">
        <v>35</v>
      </c>
      <c r="E35" s="1233">
        <v>37.700000000000003</v>
      </c>
      <c r="F35" s="1233">
        <v>40.689279161957302</v>
      </c>
      <c r="G35" s="1233">
        <v>41.630188851609695</v>
      </c>
      <c r="H35" s="1233">
        <v>43.273219658902804</v>
      </c>
      <c r="I35" s="1233">
        <v>46.265697550023802</v>
      </c>
      <c r="J35" s="1233">
        <v>48.921549312185618</v>
      </c>
      <c r="K35" s="1233">
        <v>50.895958813785825</v>
      </c>
      <c r="L35" s="1233">
        <v>54.311056681371056</v>
      </c>
      <c r="M35" s="1233">
        <v>56.019713697139608</v>
      </c>
      <c r="N35" s="1233">
        <v>54.434291607273025</v>
      </c>
      <c r="O35" s="1233">
        <v>55.575382307948338</v>
      </c>
    </row>
    <row r="36" spans="1:17" ht="9" customHeight="1">
      <c r="A36" s="1232"/>
      <c r="B36" s="1234" t="s">
        <v>135</v>
      </c>
      <c r="C36" s="1125" t="s">
        <v>598</v>
      </c>
      <c r="D36" s="1233">
        <v>32.299999999999997</v>
      </c>
      <c r="E36" s="1233">
        <v>33.9</v>
      </c>
      <c r="F36" s="1233">
        <v>36.282552844498909</v>
      </c>
      <c r="G36" s="1233">
        <v>38.580293500828084</v>
      </c>
      <c r="H36" s="1233">
        <v>40.018345777600125</v>
      </c>
      <c r="I36" s="1233">
        <v>42.691986236048045</v>
      </c>
      <c r="J36" s="1233">
        <v>44.635617172154106</v>
      </c>
      <c r="K36" s="1233">
        <v>46.861036272109111</v>
      </c>
      <c r="L36" s="1233">
        <v>50.287167402791908</v>
      </c>
      <c r="M36" s="1233">
        <v>51.901330097233689</v>
      </c>
      <c r="N36" s="1233">
        <v>50.585724043293453</v>
      </c>
      <c r="O36" s="1233">
        <v>51.462127881775181</v>
      </c>
    </row>
    <row r="37" spans="1:17" ht="9" customHeight="1">
      <c r="A37" s="1232"/>
      <c r="B37" s="1231" t="s">
        <v>16</v>
      </c>
      <c r="C37" s="1125" t="s">
        <v>598</v>
      </c>
      <c r="D37" s="1233">
        <v>9.6999999999999993</v>
      </c>
      <c r="E37" s="1233">
        <v>10.7</v>
      </c>
      <c r="F37" s="1233">
        <v>10.420268514470536</v>
      </c>
      <c r="G37" s="1233">
        <v>11.477904190846193</v>
      </c>
      <c r="H37" s="1233">
        <v>11.63847273937745</v>
      </c>
      <c r="I37" s="1233">
        <v>12.39917380194222</v>
      </c>
      <c r="J37" s="1233">
        <v>12.734109645606104</v>
      </c>
      <c r="K37" s="1233">
        <v>13.050181527008794</v>
      </c>
      <c r="L37" s="1233">
        <v>14.061058833262148</v>
      </c>
      <c r="M37" s="1233">
        <v>15.024674070807951</v>
      </c>
      <c r="N37" s="1233">
        <v>15.157200866550552</v>
      </c>
      <c r="O37" s="1233">
        <v>15.207451084912927</v>
      </c>
    </row>
    <row r="38" spans="1:17" ht="9" customHeight="1">
      <c r="A38" s="1232"/>
      <c r="B38" s="1234"/>
      <c r="C38" s="1125" t="s">
        <v>302</v>
      </c>
      <c r="D38" s="618">
        <v>154</v>
      </c>
      <c r="E38" s="618">
        <v>170</v>
      </c>
      <c r="F38" s="618">
        <v>166</v>
      </c>
      <c r="G38" s="618">
        <v>183.10447779925329</v>
      </c>
      <c r="H38" s="618">
        <v>185.66599249226209</v>
      </c>
      <c r="I38" s="618">
        <v>197.80128901558936</v>
      </c>
      <c r="J38" s="618">
        <v>203.14444676726654</v>
      </c>
      <c r="K38" s="618">
        <v>208.18667188336593</v>
      </c>
      <c r="L38" s="618">
        <v>224.31297492641218</v>
      </c>
      <c r="M38" s="618">
        <v>239.68531659580361</v>
      </c>
      <c r="N38" s="618">
        <v>241.79948738215762</v>
      </c>
      <c r="O38" s="618">
        <v>242.60111804918125</v>
      </c>
    </row>
    <row r="39" spans="1:17" ht="9" customHeight="1">
      <c r="A39" s="1232"/>
      <c r="B39" s="1234"/>
      <c r="C39" s="1125"/>
      <c r="D39" s="1235"/>
      <c r="E39" s="1235"/>
      <c r="F39" s="1235"/>
      <c r="G39" s="1235"/>
      <c r="H39" s="1235"/>
      <c r="I39" s="1235"/>
      <c r="J39" s="1235"/>
      <c r="K39" s="1235"/>
      <c r="L39" s="1241"/>
      <c r="M39" s="1241"/>
      <c r="N39" s="1241"/>
      <c r="O39" s="1241"/>
    </row>
    <row r="40" spans="1:17" ht="9" customHeight="1">
      <c r="A40" s="1230" t="s">
        <v>215</v>
      </c>
      <c r="B40" s="1231"/>
      <c r="C40" s="1125"/>
      <c r="D40" s="1236"/>
      <c r="E40" s="1236"/>
      <c r="F40" s="1236"/>
      <c r="G40" s="1236"/>
      <c r="H40" s="1236"/>
      <c r="I40" s="1236"/>
      <c r="J40" s="1236"/>
      <c r="K40" s="1236"/>
      <c r="L40" s="1236"/>
      <c r="M40" s="1236"/>
      <c r="N40" s="1236"/>
      <c r="O40" s="1236"/>
    </row>
    <row r="41" spans="1:17" ht="9" customHeight="1">
      <c r="A41" s="1232"/>
      <c r="B41" s="1234" t="s">
        <v>208</v>
      </c>
      <c r="C41" s="1125" t="s">
        <v>218</v>
      </c>
      <c r="D41" s="618">
        <v>663307</v>
      </c>
      <c r="E41" s="618">
        <v>667741</v>
      </c>
      <c r="F41" s="618">
        <v>700274</v>
      </c>
      <c r="G41" s="618">
        <v>714462</v>
      </c>
      <c r="H41" s="618">
        <v>731096</v>
      </c>
      <c r="I41" s="618">
        <v>775685</v>
      </c>
      <c r="J41" s="618">
        <v>782264.26810795546</v>
      </c>
      <c r="K41" s="618">
        <v>809019.57001027814</v>
      </c>
      <c r="L41" s="618">
        <v>833995.79280743236</v>
      </c>
      <c r="M41" s="618">
        <v>856946.57891794702</v>
      </c>
      <c r="N41" s="618">
        <v>850798.1918978967</v>
      </c>
      <c r="O41" s="618">
        <v>856507.85462000011</v>
      </c>
    </row>
    <row r="42" spans="1:17" ht="9" customHeight="1">
      <c r="A42" s="1232"/>
      <c r="B42" s="1234" t="s">
        <v>135</v>
      </c>
      <c r="C42" s="1125" t="s">
        <v>218</v>
      </c>
      <c r="D42" s="1238">
        <v>610168</v>
      </c>
      <c r="E42" s="1238">
        <v>612925.65368459909</v>
      </c>
      <c r="F42" s="1238">
        <v>637376.27787174552</v>
      </c>
      <c r="G42" s="1238">
        <v>652363.61741465598</v>
      </c>
      <c r="H42" s="1238">
        <v>682187.13521710795</v>
      </c>
      <c r="I42" s="1238">
        <v>700033.91081849602</v>
      </c>
      <c r="J42" s="1238">
        <v>726536.18015695503</v>
      </c>
      <c r="K42" s="1238">
        <v>755692.61556752794</v>
      </c>
      <c r="L42" s="1238">
        <v>759191.42021352786</v>
      </c>
      <c r="M42" s="1238">
        <v>772967.19569893018</v>
      </c>
      <c r="N42" s="1238">
        <v>777584.14957999997</v>
      </c>
      <c r="O42" s="1238">
        <v>805787.71894000005</v>
      </c>
    </row>
    <row r="43" spans="1:17" ht="9" customHeight="1">
      <c r="A43" s="1232"/>
      <c r="B43" s="1231" t="s">
        <v>16</v>
      </c>
      <c r="C43" s="1125" t="s">
        <v>218</v>
      </c>
      <c r="D43" s="618">
        <v>136849</v>
      </c>
      <c r="E43" s="618">
        <v>139128.4346034661</v>
      </c>
      <c r="F43" s="618">
        <v>138170.5201441487</v>
      </c>
      <c r="G43" s="618">
        <v>145163.17495921013</v>
      </c>
      <c r="H43" s="618">
        <v>154210.87236127959</v>
      </c>
      <c r="I43" s="618">
        <v>162226.94702468385</v>
      </c>
      <c r="J43" s="618">
        <v>168411.6</v>
      </c>
      <c r="K43" s="618">
        <v>174441.3263094789</v>
      </c>
      <c r="L43" s="618">
        <v>185416.08818638304</v>
      </c>
      <c r="M43" s="618">
        <v>195393.77494341761</v>
      </c>
      <c r="N43" s="618">
        <v>199110.155008626</v>
      </c>
      <c r="O43" s="618">
        <v>206685.93612652831</v>
      </c>
      <c r="Q43" s="118"/>
    </row>
    <row r="44" spans="1:17" ht="9" customHeight="1">
      <c r="A44" s="1232"/>
      <c r="B44" s="1239"/>
      <c r="C44" s="1125"/>
      <c r="D44" s="1241"/>
      <c r="E44" s="1241"/>
      <c r="F44" s="1241"/>
      <c r="G44" s="1241"/>
      <c r="H44" s="1241"/>
      <c r="I44" s="1241"/>
      <c r="J44" s="1241"/>
      <c r="K44" s="1241"/>
      <c r="L44" s="1241"/>
      <c r="M44" s="1241"/>
      <c r="N44" s="1241"/>
      <c r="O44" s="1241"/>
    </row>
    <row r="45" spans="1:17" ht="9" customHeight="1">
      <c r="A45" s="581" t="s">
        <v>333</v>
      </c>
      <c r="B45" s="1239"/>
      <c r="C45" s="1125"/>
      <c r="D45" s="1247"/>
      <c r="E45" s="1247"/>
      <c r="F45" s="1247"/>
      <c r="G45" s="1247"/>
      <c r="H45" s="1247"/>
      <c r="I45" s="1247"/>
      <c r="J45" s="1247"/>
      <c r="K45" s="1247"/>
      <c r="L45" s="1247"/>
      <c r="M45" s="1247"/>
      <c r="N45" s="1247"/>
      <c r="O45" s="1247"/>
    </row>
    <row r="46" spans="1:17" ht="9" customHeight="1">
      <c r="A46" s="1232"/>
      <c r="B46" s="1234" t="s">
        <v>208</v>
      </c>
      <c r="C46" s="1125" t="s">
        <v>598</v>
      </c>
      <c r="D46" s="1233">
        <v>64.3</v>
      </c>
      <c r="E46" s="1233">
        <v>71.8</v>
      </c>
      <c r="F46" s="1233">
        <v>74.098467904764149</v>
      </c>
      <c r="G46" s="1233">
        <v>74.4222693945093</v>
      </c>
      <c r="H46" s="1233">
        <v>74.696665388065284</v>
      </c>
      <c r="I46" s="1233">
        <v>75.285756508937197</v>
      </c>
      <c r="J46" s="1233">
        <v>77.7663837624536</v>
      </c>
      <c r="K46" s="1233">
        <v>79.176021861514982</v>
      </c>
      <c r="L46" s="1233">
        <v>80.35947429370627</v>
      </c>
      <c r="M46" s="1233">
        <v>81.295322493314202</v>
      </c>
      <c r="N46" s="1233">
        <v>77.277705227700523</v>
      </c>
      <c r="O46" s="1233">
        <v>78.762649898477591</v>
      </c>
    </row>
    <row r="47" spans="1:17" ht="9" customHeight="1">
      <c r="A47" s="1232"/>
      <c r="B47" s="1234" t="s">
        <v>135</v>
      </c>
      <c r="C47" s="1125" t="s">
        <v>598</v>
      </c>
      <c r="D47" s="1233">
        <v>59.1</v>
      </c>
      <c r="E47" s="1233">
        <v>65.900000000000006</v>
      </c>
      <c r="F47" s="1233">
        <v>67.44305012565313</v>
      </c>
      <c r="G47" s="1233">
        <v>67.953736530072035</v>
      </c>
      <c r="H47" s="1233">
        <v>69.955591945203892</v>
      </c>
      <c r="I47" s="1233">
        <v>70.676749679066972</v>
      </c>
      <c r="J47" s="1233">
        <v>72.226348187995811</v>
      </c>
      <c r="K47" s="1233">
        <v>73.957092348210921</v>
      </c>
      <c r="L47" s="1233">
        <v>73.151716043174332</v>
      </c>
      <c r="M47" s="1233">
        <v>73.328511948134008</v>
      </c>
      <c r="N47" s="1233">
        <v>72.62694711551147</v>
      </c>
      <c r="O47" s="1233">
        <v>74.098533547624626</v>
      </c>
    </row>
    <row r="48" spans="1:17" ht="9" customHeight="1">
      <c r="A48" s="1232"/>
      <c r="B48" s="1231" t="s">
        <v>16</v>
      </c>
      <c r="C48" s="1125" t="s">
        <v>598</v>
      </c>
      <c r="D48" s="1233">
        <v>13.3</v>
      </c>
      <c r="E48" s="1233">
        <v>15</v>
      </c>
      <c r="F48" s="1233">
        <v>14.620313995815996</v>
      </c>
      <c r="G48" s="1233">
        <v>15.120984496560158</v>
      </c>
      <c r="H48" s="1233">
        <v>15.813714893621254</v>
      </c>
      <c r="I48" s="1233">
        <v>16.378739870839837</v>
      </c>
      <c r="J48" s="1233">
        <v>16.742118551989684</v>
      </c>
      <c r="K48" s="1233">
        <v>17.071985372684498</v>
      </c>
      <c r="L48" s="1233">
        <v>17.865724864266291</v>
      </c>
      <c r="M48" s="1233">
        <v>18.536277917426808</v>
      </c>
      <c r="N48" s="1233">
        <v>18.597038925990876</v>
      </c>
      <c r="O48" s="1233">
        <v>19.006401328678159</v>
      </c>
    </row>
    <row r="49" spans="1:17" ht="9" customHeight="1">
      <c r="A49" s="1232"/>
      <c r="B49" s="1239"/>
      <c r="C49" s="1125" t="s">
        <v>302</v>
      </c>
      <c r="D49" s="618">
        <v>212</v>
      </c>
      <c r="E49" s="618">
        <v>239</v>
      </c>
      <c r="F49" s="618">
        <v>233.98117941611582</v>
      </c>
      <c r="G49" s="618">
        <v>241.99383046427397</v>
      </c>
      <c r="H49" s="618">
        <v>253.08017754054981</v>
      </c>
      <c r="I49" s="618">
        <v>262.12274739281168</v>
      </c>
      <c r="J49" s="618">
        <v>267.93820200031502</v>
      </c>
      <c r="K49" s="618">
        <v>273.21733812410179</v>
      </c>
      <c r="L49" s="618">
        <v>285.92021868074403</v>
      </c>
      <c r="M49" s="618">
        <v>296.6516430731665</v>
      </c>
      <c r="N49" s="618">
        <v>297.62405258847525</v>
      </c>
      <c r="O49" s="618">
        <v>304.17542336045705</v>
      </c>
    </row>
    <row r="50" spans="1:17" ht="9" customHeight="1">
      <c r="A50" s="1232"/>
      <c r="B50" s="1239" t="s">
        <v>325</v>
      </c>
      <c r="C50" s="1125" t="s">
        <v>133</v>
      </c>
      <c r="D50" s="1233">
        <v>29461.9</v>
      </c>
      <c r="E50" s="1233">
        <v>29797.7</v>
      </c>
      <c r="F50" s="1233">
        <v>30135.9</v>
      </c>
      <c r="G50" s="1233">
        <v>30475.1</v>
      </c>
      <c r="H50" s="1233">
        <v>30814.2</v>
      </c>
      <c r="I50" s="1233">
        <v>31151.599999999999</v>
      </c>
      <c r="J50" s="1233">
        <v>31488.6</v>
      </c>
      <c r="K50" s="1233">
        <v>31826</v>
      </c>
      <c r="L50" s="1233">
        <v>32162.2</v>
      </c>
      <c r="M50" s="1233">
        <v>32495.5</v>
      </c>
      <c r="N50" s="1233"/>
      <c r="O50" s="1233"/>
    </row>
    <row r="51" spans="1:17" ht="9" customHeight="1">
      <c r="A51" s="1232"/>
      <c r="B51" s="1239" t="s">
        <v>326</v>
      </c>
      <c r="C51" s="1125" t="s">
        <v>133</v>
      </c>
      <c r="D51" s="1233">
        <v>9160.4</v>
      </c>
      <c r="E51" s="1233">
        <v>9303.7999999999993</v>
      </c>
      <c r="F51" s="1233">
        <v>9450.6</v>
      </c>
      <c r="G51" s="1233">
        <v>9600.1</v>
      </c>
      <c r="H51" s="1233">
        <v>9751.7000000000007</v>
      </c>
      <c r="I51" s="1233">
        <v>9904.7000000000007</v>
      </c>
      <c r="J51" s="1233">
        <v>10059.200000000001</v>
      </c>
      <c r="K51" s="1233">
        <v>10218</v>
      </c>
      <c r="L51" s="1233">
        <v>10378.299999999999</v>
      </c>
      <c r="M51" s="1233">
        <v>10541.2</v>
      </c>
      <c r="N51" s="1233"/>
      <c r="O51" s="1233"/>
    </row>
    <row r="52" spans="1:17" ht="9" customHeight="1">
      <c r="A52" s="1232"/>
      <c r="B52" s="1239"/>
      <c r="C52" s="1125"/>
      <c r="D52" s="1245"/>
      <c r="E52" s="1245"/>
      <c r="F52" s="1245"/>
      <c r="G52" s="1245"/>
      <c r="H52" s="1245"/>
      <c r="I52" s="1245"/>
      <c r="J52" s="1245"/>
      <c r="K52" s="1245"/>
      <c r="L52" s="1245"/>
      <c r="M52" s="1245"/>
      <c r="N52" s="1245"/>
      <c r="O52" s="1245"/>
    </row>
    <row r="53" spans="1:17" ht="9" customHeight="1">
      <c r="A53" s="1248" t="s">
        <v>334</v>
      </c>
      <c r="B53" s="1249"/>
      <c r="C53" s="1250" t="s">
        <v>301</v>
      </c>
      <c r="D53" s="1251">
        <v>2.8239999999999998</v>
      </c>
      <c r="E53" s="1251">
        <v>2.754</v>
      </c>
      <c r="F53" s="1251">
        <v>2.6379999999999999</v>
      </c>
      <c r="G53" s="1251">
        <v>2.702</v>
      </c>
      <c r="H53" s="1251">
        <v>2.8380000000000001</v>
      </c>
      <c r="I53" s="1251">
        <v>3.1850000000000001</v>
      </c>
      <c r="J53" s="1251">
        <v>3.375</v>
      </c>
      <c r="K53" s="1251">
        <v>3.26</v>
      </c>
      <c r="L53" s="1251">
        <v>3.2869999999999999</v>
      </c>
      <c r="M53" s="1251">
        <v>3.335</v>
      </c>
      <c r="N53" s="1251">
        <v>3.4949411976911988</v>
      </c>
      <c r="O53" s="1251">
        <v>3.880541</v>
      </c>
    </row>
    <row r="54" spans="1:17" ht="2" customHeight="1" thickBot="1">
      <c r="A54" s="115"/>
      <c r="B54" s="115"/>
      <c r="C54" s="157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</row>
    <row r="55" spans="1:17" ht="9" customHeight="1">
      <c r="A55" s="1099"/>
      <c r="B55" s="999" t="s">
        <v>538</v>
      </c>
      <c r="C55" s="999" t="s">
        <v>559</v>
      </c>
      <c r="D55" s="1016"/>
      <c r="E55" s="1016"/>
      <c r="F55" s="1025"/>
      <c r="G55" s="1104" t="s">
        <v>560</v>
      </c>
      <c r="H55" s="1016"/>
      <c r="I55" s="1016"/>
      <c r="J55" s="1104" t="s">
        <v>561</v>
      </c>
      <c r="K55" s="1016"/>
      <c r="L55" s="292"/>
      <c r="M55" s="1016" t="s">
        <v>371</v>
      </c>
      <c r="N55" s="292"/>
      <c r="O55" s="292"/>
      <c r="P55" s="294"/>
      <c r="Q55" s="294"/>
    </row>
    <row r="56" spans="1:17" ht="9" customHeight="1">
      <c r="A56" s="1018"/>
      <c r="B56" s="1103" t="s">
        <v>384</v>
      </c>
      <c r="C56" s="1103"/>
      <c r="D56" s="1018"/>
      <c r="E56" s="1018"/>
      <c r="F56" s="1018"/>
      <c r="G56" s="1018"/>
      <c r="H56" s="1018"/>
      <c r="I56" s="1018"/>
      <c r="J56" s="1018"/>
      <c r="K56" s="1018"/>
      <c r="L56" s="294"/>
      <c r="M56" s="294"/>
      <c r="N56" s="294"/>
      <c r="O56" s="294"/>
      <c r="P56" s="294"/>
      <c r="Q56" s="294"/>
    </row>
    <row r="57" spans="1:17" ht="9" customHeight="1">
      <c r="A57" s="1018"/>
      <c r="B57" s="1001" t="s">
        <v>366</v>
      </c>
      <c r="C57" s="1001"/>
      <c r="D57" s="1018"/>
      <c r="E57" s="1018"/>
      <c r="F57" s="1018"/>
      <c r="G57" s="1018"/>
      <c r="H57" s="1018"/>
      <c r="I57" s="1018"/>
      <c r="J57" s="1018"/>
      <c r="K57" s="1018"/>
      <c r="L57" s="294"/>
      <c r="M57" s="294"/>
      <c r="N57" s="294"/>
      <c r="O57" s="294"/>
      <c r="P57" s="294"/>
      <c r="Q57" s="294"/>
    </row>
    <row r="58" spans="1:17" ht="10" customHeight="1">
      <c r="A58" s="1018"/>
      <c r="B58" s="1018"/>
      <c r="C58" s="1018"/>
      <c r="D58" s="1018"/>
      <c r="E58" s="1018"/>
      <c r="F58" s="1021"/>
      <c r="G58" s="1021"/>
      <c r="H58" s="1021"/>
      <c r="I58" s="1021"/>
      <c r="J58" s="1021"/>
      <c r="K58" s="1021"/>
      <c r="L58" s="296"/>
      <c r="M58" s="296"/>
      <c r="N58" s="296"/>
      <c r="O58" s="296"/>
      <c r="P58" s="294"/>
      <c r="Q58" s="294"/>
    </row>
    <row r="59" spans="1:17" ht="13" customHeight="1">
      <c r="J59" s="119"/>
    </row>
  </sheetData>
  <mergeCells count="2">
    <mergeCell ref="A3:O3"/>
    <mergeCell ref="A4:B4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Hoja116">
    <tabColor theme="9" tint="0.59999389629810485"/>
  </sheetPr>
  <dimension ref="A3:U59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3.19921875" style="140" customWidth="1"/>
    <col min="2" max="9" width="8" style="140" hidden="1" customWidth="1"/>
    <col min="10" max="20" width="10" style="140" customWidth="1"/>
    <col min="21" max="22" width="8.59765625" style="140" customWidth="1"/>
    <col min="23" max="26" width="8.3984375" style="140" customWidth="1"/>
    <col min="27" max="16384" width="7" style="140"/>
  </cols>
  <sheetData>
    <row r="3" spans="1:20" ht="13" customHeight="1">
      <c r="A3" s="588" t="s">
        <v>479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</row>
    <row r="4" spans="1:20" ht="13" customHeight="1">
      <c r="A4" s="587" t="s">
        <v>306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</row>
    <row r="5" spans="1:20" ht="4" customHeight="1" thickBot="1">
      <c r="A5" s="1220"/>
      <c r="B5" s="1220"/>
      <c r="C5" s="1220"/>
      <c r="D5" s="1220"/>
      <c r="E5" s="1220"/>
      <c r="F5" s="1220"/>
      <c r="G5" s="1220"/>
      <c r="H5" s="1220"/>
      <c r="I5" s="1220"/>
      <c r="J5" s="1220"/>
      <c r="K5" s="1220"/>
      <c r="L5" s="1220"/>
      <c r="M5" s="1220"/>
      <c r="N5" s="1220"/>
      <c r="O5" s="1220"/>
      <c r="P5" s="1220"/>
      <c r="Q5" s="1220"/>
      <c r="R5" s="1220"/>
      <c r="S5" s="1220"/>
      <c r="T5" s="1220"/>
    </row>
    <row r="6" spans="1:20" ht="15" customHeight="1">
      <c r="A6" s="969" t="s">
        <v>53</v>
      </c>
      <c r="B6" s="969">
        <v>2000</v>
      </c>
      <c r="C6" s="969">
        <v>2001</v>
      </c>
      <c r="D6" s="969">
        <v>2002</v>
      </c>
      <c r="E6" s="969">
        <v>2003</v>
      </c>
      <c r="F6" s="969">
        <v>2004</v>
      </c>
      <c r="G6" s="969">
        <v>2005</v>
      </c>
      <c r="H6" s="969">
        <v>2009</v>
      </c>
      <c r="I6" s="969">
        <v>2010</v>
      </c>
      <c r="J6" s="1110" t="s">
        <v>308</v>
      </c>
      <c r="K6" s="1110" t="s">
        <v>309</v>
      </c>
      <c r="L6" s="1110" t="s">
        <v>310</v>
      </c>
      <c r="M6" s="1110" t="s">
        <v>311</v>
      </c>
      <c r="N6" s="1110" t="s">
        <v>312</v>
      </c>
      <c r="O6" s="1110" t="s">
        <v>313</v>
      </c>
      <c r="P6" s="1110" t="s">
        <v>314</v>
      </c>
      <c r="Q6" s="1110" t="s">
        <v>307</v>
      </c>
      <c r="R6" s="969">
        <v>2019</v>
      </c>
      <c r="S6" s="969" t="s">
        <v>364</v>
      </c>
      <c r="T6" s="969" t="s">
        <v>478</v>
      </c>
    </row>
    <row r="7" spans="1:20" ht="5" customHeight="1"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</row>
    <row r="8" spans="1:20" ht="9" customHeight="1">
      <c r="A8" s="1225" t="s">
        <v>304</v>
      </c>
    </row>
    <row r="9" spans="1:20" ht="5" customHeight="1"/>
    <row r="10" spans="1:20" ht="10" customHeight="1">
      <c r="A10" s="1225" t="s">
        <v>315</v>
      </c>
    </row>
    <row r="11" spans="1:20" ht="10" customHeight="1">
      <c r="A11" s="1226" t="s">
        <v>140</v>
      </c>
      <c r="B11" s="1227">
        <v>92749</v>
      </c>
      <c r="C11" s="1227">
        <v>97776</v>
      </c>
      <c r="D11" s="1227">
        <v>80988</v>
      </c>
      <c r="E11" s="1227">
        <v>113000</v>
      </c>
      <c r="F11" s="1227">
        <v>102500</v>
      </c>
      <c r="G11" s="1227">
        <v>117060</v>
      </c>
      <c r="H11" s="1227">
        <v>133600</v>
      </c>
      <c r="I11" s="1227">
        <v>137210</v>
      </c>
      <c r="J11" s="1227">
        <v>145610</v>
      </c>
      <c r="K11" s="1227">
        <v>126800</v>
      </c>
      <c r="L11" s="1227">
        <v>163845</v>
      </c>
      <c r="M11" s="1227">
        <v>204535</v>
      </c>
      <c r="N11" s="1227">
        <v>189474</v>
      </c>
      <c r="O11" s="1227">
        <v>193317</v>
      </c>
      <c r="P11" s="1227">
        <v>132712</v>
      </c>
      <c r="Q11" s="1227">
        <v>73793</v>
      </c>
      <c r="R11" s="1227">
        <v>159615</v>
      </c>
      <c r="S11" s="1227">
        <v>139183</v>
      </c>
      <c r="T11" s="1227">
        <v>158193</v>
      </c>
    </row>
    <row r="12" spans="1:20" ht="10" customHeight="1">
      <c r="A12" s="1226" t="s">
        <v>141</v>
      </c>
      <c r="B12" s="1227">
        <v>0</v>
      </c>
      <c r="C12" s="1227">
        <v>0</v>
      </c>
      <c r="D12" s="1227">
        <v>0</v>
      </c>
      <c r="E12" s="1227">
        <v>0</v>
      </c>
      <c r="F12" s="1227">
        <v>0</v>
      </c>
      <c r="G12" s="1227">
        <v>0</v>
      </c>
      <c r="H12" s="1227">
        <v>0</v>
      </c>
      <c r="I12" s="1227">
        <v>0</v>
      </c>
      <c r="J12" s="1227">
        <v>0</v>
      </c>
      <c r="K12" s="1227">
        <v>0</v>
      </c>
      <c r="L12" s="1227">
        <v>0</v>
      </c>
      <c r="M12" s="1227">
        <v>0</v>
      </c>
      <c r="N12" s="1227">
        <v>0</v>
      </c>
      <c r="O12" s="1227">
        <v>0</v>
      </c>
      <c r="P12" s="1227">
        <v>0</v>
      </c>
      <c r="Q12" s="1227">
        <v>0</v>
      </c>
      <c r="R12" s="1227">
        <v>0</v>
      </c>
      <c r="S12" s="1227">
        <v>0</v>
      </c>
      <c r="T12" s="1227">
        <v>0</v>
      </c>
    </row>
    <row r="13" spans="1:20" ht="10" customHeight="1">
      <c r="A13" s="1226" t="s">
        <v>142</v>
      </c>
      <c r="B13" s="1227">
        <v>92749</v>
      </c>
      <c r="C13" s="1227">
        <v>97776</v>
      </c>
      <c r="D13" s="1227">
        <v>80988</v>
      </c>
      <c r="E13" s="1227">
        <v>113000</v>
      </c>
      <c r="F13" s="1227">
        <v>102500</v>
      </c>
      <c r="G13" s="1227">
        <v>117060</v>
      </c>
      <c r="H13" s="1227">
        <v>133600</v>
      </c>
      <c r="I13" s="1227">
        <v>137210</v>
      </c>
      <c r="J13" s="1227">
        <v>145610</v>
      </c>
      <c r="K13" s="1227">
        <v>126800</v>
      </c>
      <c r="L13" s="1227">
        <v>163845</v>
      </c>
      <c r="M13" s="1227">
        <v>204535</v>
      </c>
      <c r="N13" s="1227">
        <v>189474</v>
      </c>
      <c r="O13" s="1227">
        <v>193317</v>
      </c>
      <c r="P13" s="1227">
        <v>132712</v>
      </c>
      <c r="Q13" s="1227">
        <v>73793</v>
      </c>
      <c r="R13" s="1227">
        <v>159615</v>
      </c>
      <c r="S13" s="1227">
        <v>114067</v>
      </c>
      <c r="T13" s="1227">
        <v>158193</v>
      </c>
    </row>
    <row r="14" spans="1:20" ht="10" customHeight="1">
      <c r="A14" s="1225" t="s">
        <v>317</v>
      </c>
      <c r="B14" s="1227"/>
      <c r="C14" s="1227"/>
      <c r="D14" s="1227"/>
      <c r="E14" s="1227"/>
      <c r="F14" s="1227"/>
      <c r="G14" s="1227"/>
      <c r="H14" s="1227"/>
      <c r="I14" s="1227"/>
      <c r="J14" s="1227"/>
      <c r="K14" s="1227"/>
      <c r="L14" s="1227"/>
      <c r="M14" s="1227"/>
      <c r="N14" s="1227"/>
      <c r="O14" s="1227"/>
      <c r="P14" s="1227"/>
      <c r="Q14" s="1227"/>
      <c r="R14" s="1227"/>
      <c r="S14" s="1227"/>
      <c r="T14" s="1227"/>
    </row>
    <row r="15" spans="1:20" ht="10" customHeight="1">
      <c r="A15" s="1226" t="s">
        <v>140</v>
      </c>
      <c r="B15" s="1227">
        <v>438717</v>
      </c>
      <c r="C15" s="1227">
        <v>223581</v>
      </c>
      <c r="D15" s="1227">
        <v>125632</v>
      </c>
      <c r="E15" s="1227">
        <v>0</v>
      </c>
      <c r="F15" s="1227">
        <v>105160</v>
      </c>
      <c r="G15" s="1227">
        <v>183044</v>
      </c>
      <c r="H15" s="1227">
        <v>10000</v>
      </c>
      <c r="I15" s="1227">
        <v>129410</v>
      </c>
      <c r="J15" s="1227">
        <v>270440</v>
      </c>
      <c r="K15" s="1227">
        <v>378428</v>
      </c>
      <c r="L15" s="1227">
        <v>546936</v>
      </c>
      <c r="M15" s="1227">
        <v>752060</v>
      </c>
      <c r="N15" s="1227">
        <v>265256</v>
      </c>
      <c r="O15" s="1227">
        <v>208187</v>
      </c>
      <c r="P15" s="1227">
        <v>259967</v>
      </c>
      <c r="Q15" s="1227">
        <v>1209824</v>
      </c>
      <c r="R15" s="1227">
        <v>1143906</v>
      </c>
      <c r="S15" s="1227">
        <v>0</v>
      </c>
      <c r="T15" s="1227">
        <v>0</v>
      </c>
    </row>
    <row r="16" spans="1:20" ht="10" customHeight="1">
      <c r="A16" s="1226" t="s">
        <v>141</v>
      </c>
      <c r="B16" s="1227">
        <v>2517287</v>
      </c>
      <c r="C16" s="1227">
        <v>2854396</v>
      </c>
      <c r="D16" s="1227">
        <v>3460766</v>
      </c>
      <c r="E16" s="1227">
        <v>3601261</v>
      </c>
      <c r="F16" s="1227">
        <v>3868931</v>
      </c>
      <c r="G16" s="1227">
        <v>4020857</v>
      </c>
      <c r="H16" s="1227">
        <v>5713440</v>
      </c>
      <c r="I16" s="1227">
        <v>6416520</v>
      </c>
      <c r="J16" s="1227">
        <v>5539355</v>
      </c>
      <c r="K16" s="1227">
        <v>6641109</v>
      </c>
      <c r="L16" s="1227">
        <v>6008556</v>
      </c>
      <c r="M16" s="1227">
        <v>5634072</v>
      </c>
      <c r="N16" s="1227">
        <v>6790745</v>
      </c>
      <c r="O16" s="1227">
        <v>5919804</v>
      </c>
      <c r="P16" s="1227">
        <v>5589151</v>
      </c>
      <c r="Q16" s="1227">
        <v>4972322</v>
      </c>
      <c r="R16" s="1227">
        <v>5401260</v>
      </c>
      <c r="S16" s="1227">
        <v>6065336</v>
      </c>
      <c r="T16" s="1227">
        <v>6891880</v>
      </c>
    </row>
    <row r="17" spans="1:20" ht="10" customHeight="1">
      <c r="A17" s="1226" t="s">
        <v>143</v>
      </c>
      <c r="B17" s="1227">
        <v>399025</v>
      </c>
      <c r="C17" s="1227">
        <v>495413</v>
      </c>
      <c r="D17" s="1227">
        <v>649338</v>
      </c>
      <c r="E17" s="1227">
        <v>627196</v>
      </c>
      <c r="F17" s="1227">
        <v>847825</v>
      </c>
      <c r="G17" s="1227">
        <v>687316</v>
      </c>
      <c r="H17" s="1227">
        <v>1000038</v>
      </c>
      <c r="I17" s="1227">
        <v>1147473</v>
      </c>
      <c r="J17" s="1227">
        <v>909190</v>
      </c>
      <c r="K17" s="1227">
        <v>975022</v>
      </c>
      <c r="L17" s="1227">
        <v>1145429</v>
      </c>
      <c r="M17" s="1227">
        <v>603955</v>
      </c>
      <c r="N17" s="1227">
        <v>714813</v>
      </c>
      <c r="O17" s="1227">
        <v>367296</v>
      </c>
      <c r="P17" s="1227">
        <v>88618</v>
      </c>
      <c r="Q17" s="1227">
        <v>22000</v>
      </c>
      <c r="R17" s="1227">
        <v>38600</v>
      </c>
      <c r="S17" s="1227">
        <v>0</v>
      </c>
      <c r="T17" s="1227">
        <v>24544</v>
      </c>
    </row>
    <row r="18" spans="1:20" ht="10" customHeight="1">
      <c r="A18" s="1226" t="s">
        <v>142</v>
      </c>
      <c r="B18" s="1227">
        <v>2556679</v>
      </c>
      <c r="C18" s="1227">
        <v>2582564</v>
      </c>
      <c r="D18" s="1227">
        <v>2937060</v>
      </c>
      <c r="E18" s="1227">
        <v>2974065</v>
      </c>
      <c r="F18" s="1227">
        <v>3126266</v>
      </c>
      <c r="G18" s="1227">
        <v>3516585</v>
      </c>
      <c r="H18" s="1227">
        <v>4722467</v>
      </c>
      <c r="I18" s="1227">
        <v>5398457</v>
      </c>
      <c r="J18" s="1227">
        <v>4900605</v>
      </c>
      <c r="K18" s="1227">
        <v>6044515</v>
      </c>
      <c r="L18" s="1227">
        <v>5410063</v>
      </c>
      <c r="M18" s="1227">
        <v>5782177</v>
      </c>
      <c r="N18" s="1227">
        <v>6341188</v>
      </c>
      <c r="O18" s="1227">
        <v>5760695</v>
      </c>
      <c r="P18" s="1227">
        <v>5760500</v>
      </c>
      <c r="Q18" s="1227">
        <v>6160146</v>
      </c>
      <c r="R18" s="1227">
        <v>6506566</v>
      </c>
      <c r="S18" s="1227">
        <v>6065336</v>
      </c>
      <c r="T18" s="1227">
        <v>6867336</v>
      </c>
    </row>
    <row r="19" spans="1:20" ht="10" customHeight="1">
      <c r="A19" s="1225" t="s">
        <v>316</v>
      </c>
      <c r="B19" s="1227"/>
      <c r="C19" s="1227"/>
      <c r="D19" s="1227"/>
      <c r="E19" s="1227"/>
      <c r="F19" s="1227"/>
      <c r="G19" s="1227"/>
      <c r="H19" s="1227"/>
      <c r="I19" s="1227"/>
      <c r="J19" s="1227"/>
      <c r="K19" s="1227"/>
      <c r="L19" s="1227"/>
      <c r="M19" s="1227"/>
      <c r="N19" s="1227"/>
      <c r="O19" s="1227"/>
      <c r="P19" s="1227"/>
      <c r="Q19" s="1227"/>
      <c r="R19" s="1227"/>
      <c r="S19" s="1227"/>
      <c r="T19" s="1227"/>
    </row>
    <row r="20" spans="1:20" ht="10" customHeight="1">
      <c r="A20" s="1226" t="s">
        <v>140</v>
      </c>
      <c r="B20" s="1227">
        <v>0</v>
      </c>
      <c r="C20" s="1227">
        <v>0</v>
      </c>
      <c r="D20" s="1227">
        <v>0</v>
      </c>
      <c r="E20" s="1227">
        <v>0</v>
      </c>
      <c r="F20" s="1227">
        <v>0</v>
      </c>
      <c r="G20" s="1227">
        <v>0</v>
      </c>
      <c r="H20" s="1227">
        <v>365040</v>
      </c>
      <c r="I20" s="1227">
        <v>52560</v>
      </c>
      <c r="J20" s="1227">
        <v>0</v>
      </c>
      <c r="K20" s="1227">
        <v>0</v>
      </c>
      <c r="L20" s="1227">
        <v>0</v>
      </c>
      <c r="M20" s="1227">
        <v>538200</v>
      </c>
      <c r="N20" s="1227">
        <v>31080</v>
      </c>
      <c r="O20" s="1227">
        <v>0</v>
      </c>
      <c r="P20" s="1227">
        <v>0</v>
      </c>
      <c r="Q20" s="1227">
        <v>0</v>
      </c>
      <c r="R20" s="1227">
        <v>0</v>
      </c>
      <c r="S20" s="1227">
        <v>0</v>
      </c>
      <c r="T20" s="1227">
        <v>0</v>
      </c>
    </row>
    <row r="21" spans="1:20" ht="10" customHeight="1">
      <c r="A21" s="1226" t="s">
        <v>143</v>
      </c>
      <c r="B21" s="1227">
        <v>0</v>
      </c>
      <c r="C21" s="1227">
        <v>0</v>
      </c>
      <c r="D21" s="1227">
        <v>0</v>
      </c>
      <c r="E21" s="1227">
        <v>0</v>
      </c>
      <c r="F21" s="1227">
        <v>0</v>
      </c>
      <c r="G21" s="1227">
        <v>0</v>
      </c>
      <c r="H21" s="1227">
        <v>684400</v>
      </c>
      <c r="I21" s="1227">
        <v>362160</v>
      </c>
      <c r="J21" s="1227">
        <v>642960</v>
      </c>
      <c r="K21" s="1227">
        <v>534600</v>
      </c>
      <c r="L21" s="1227">
        <v>823960</v>
      </c>
      <c r="M21" s="1227">
        <v>2421000</v>
      </c>
      <c r="N21" s="1227">
        <v>2744280</v>
      </c>
      <c r="O21" s="1227">
        <v>2980080</v>
      </c>
      <c r="P21" s="1227">
        <v>2533680</v>
      </c>
      <c r="Q21" s="1227">
        <v>779760</v>
      </c>
      <c r="R21" s="1227">
        <v>515160</v>
      </c>
      <c r="S21" s="1227">
        <v>467840</v>
      </c>
      <c r="T21" s="1227">
        <v>193680</v>
      </c>
    </row>
    <row r="22" spans="1:20" ht="10" customHeight="1">
      <c r="A22" s="1225" t="s">
        <v>318</v>
      </c>
      <c r="B22" s="1227"/>
      <c r="C22" s="1227"/>
      <c r="D22" s="1227"/>
      <c r="E22" s="1227"/>
      <c r="F22" s="1227"/>
      <c r="G22" s="1227"/>
      <c r="H22" s="1227"/>
      <c r="I22" s="1227"/>
      <c r="J22" s="1227"/>
      <c r="K22" s="1227"/>
      <c r="L22" s="1227"/>
      <c r="M22" s="1227"/>
      <c r="N22" s="1227"/>
      <c r="O22" s="1227"/>
      <c r="P22" s="1227"/>
      <c r="Q22" s="1227"/>
      <c r="R22" s="1227"/>
      <c r="S22" s="1227"/>
      <c r="T22" s="1227"/>
    </row>
    <row r="23" spans="1:20" ht="10" customHeight="1">
      <c r="A23" s="1226" t="s">
        <v>140</v>
      </c>
      <c r="B23" s="1227">
        <v>0</v>
      </c>
      <c r="C23" s="1227">
        <v>0</v>
      </c>
      <c r="D23" s="1227">
        <v>0</v>
      </c>
      <c r="E23" s="1227">
        <v>0</v>
      </c>
      <c r="F23" s="1227">
        <v>0</v>
      </c>
      <c r="G23" s="1227">
        <v>0</v>
      </c>
      <c r="H23" s="1227">
        <v>0</v>
      </c>
      <c r="I23" s="1227">
        <v>0</v>
      </c>
      <c r="J23" s="1227">
        <v>0</v>
      </c>
      <c r="K23" s="1227">
        <v>0</v>
      </c>
      <c r="L23" s="1227">
        <v>0</v>
      </c>
      <c r="M23" s="1227">
        <v>0</v>
      </c>
      <c r="N23" s="1227">
        <v>0</v>
      </c>
      <c r="O23" s="1227">
        <v>0</v>
      </c>
      <c r="P23" s="1227">
        <v>0</v>
      </c>
      <c r="Q23" s="1227">
        <v>0</v>
      </c>
      <c r="R23" s="1227">
        <v>0</v>
      </c>
      <c r="S23" s="1227">
        <v>0</v>
      </c>
      <c r="T23" s="1227">
        <v>0</v>
      </c>
    </row>
    <row r="24" spans="1:20" ht="10" customHeight="1">
      <c r="A24" s="1226" t="s">
        <v>141</v>
      </c>
      <c r="B24" s="1227">
        <v>277730275</v>
      </c>
      <c r="C24" s="1227">
        <v>284655938</v>
      </c>
      <c r="D24" s="1227">
        <v>306869737</v>
      </c>
      <c r="E24" s="1227">
        <v>307389475</v>
      </c>
      <c r="F24" s="1227">
        <v>309235302</v>
      </c>
      <c r="G24" s="1227">
        <v>339316094</v>
      </c>
      <c r="H24" s="1227">
        <v>477680618</v>
      </c>
      <c r="I24" s="1227">
        <v>509884071</v>
      </c>
      <c r="J24" s="1227">
        <v>536104539</v>
      </c>
      <c r="K24" s="1227">
        <v>573764987</v>
      </c>
      <c r="L24" s="1227">
        <v>592242350</v>
      </c>
      <c r="M24" s="1227">
        <v>623405970</v>
      </c>
      <c r="N24" s="1227">
        <v>671495588</v>
      </c>
      <c r="O24" s="1227">
        <v>686384682</v>
      </c>
      <c r="P24" s="1227">
        <v>705259679</v>
      </c>
      <c r="Q24" s="1227">
        <v>765785347</v>
      </c>
      <c r="R24" s="1227">
        <v>794391606</v>
      </c>
      <c r="S24" s="1227">
        <v>728096325</v>
      </c>
      <c r="T24" s="1227">
        <v>772876344</v>
      </c>
    </row>
    <row r="25" spans="1:20" ht="10" customHeight="1">
      <c r="A25" s="1226" t="s">
        <v>143</v>
      </c>
      <c r="B25" s="1227">
        <v>0</v>
      </c>
      <c r="C25" s="1227">
        <v>0</v>
      </c>
      <c r="D25" s="1227">
        <v>520000</v>
      </c>
      <c r="E25" s="1227">
        <v>60000</v>
      </c>
      <c r="F25" s="1227">
        <v>0</v>
      </c>
      <c r="G25" s="1227">
        <v>0</v>
      </c>
      <c r="H25" s="1227">
        <v>0</v>
      </c>
      <c r="I25" s="1227">
        <v>116810</v>
      </c>
      <c r="J25" s="1227">
        <v>26960</v>
      </c>
      <c r="K25" s="1227">
        <v>25664</v>
      </c>
      <c r="L25" s="1227">
        <v>0</v>
      </c>
      <c r="M25" s="1227">
        <v>0</v>
      </c>
      <c r="N25" s="1227">
        <v>0</v>
      </c>
      <c r="O25" s="1227">
        <v>0</v>
      </c>
      <c r="P25" s="1227">
        <v>0</v>
      </c>
      <c r="Q25" s="1227">
        <v>0</v>
      </c>
      <c r="R25" s="1227">
        <v>0</v>
      </c>
      <c r="S25" s="1227">
        <v>0</v>
      </c>
      <c r="T25" s="1227">
        <v>0</v>
      </c>
    </row>
    <row r="26" spans="1:20" ht="10" customHeight="1">
      <c r="A26" s="1226" t="s">
        <v>142</v>
      </c>
      <c r="B26" s="1227">
        <v>277687210</v>
      </c>
      <c r="C26" s="1227">
        <v>284651870</v>
      </c>
      <c r="D26" s="1227">
        <v>306348188</v>
      </c>
      <c r="E26" s="1227">
        <v>303803772</v>
      </c>
      <c r="F26" s="1227">
        <v>305352114</v>
      </c>
      <c r="G26" s="1227">
        <v>339301736</v>
      </c>
      <c r="H26" s="1227">
        <v>477514917</v>
      </c>
      <c r="I26" s="1227">
        <v>509638716</v>
      </c>
      <c r="J26" s="1227">
        <v>535763259</v>
      </c>
      <c r="K26" s="1227">
        <v>573449493</v>
      </c>
      <c r="L26" s="1227">
        <v>591941568</v>
      </c>
      <c r="M26" s="1227">
        <v>623405970</v>
      </c>
      <c r="N26" s="1227">
        <v>671495588</v>
      </c>
      <c r="O26" s="1227">
        <v>686384682</v>
      </c>
      <c r="P26" s="1227">
        <v>705259679</v>
      </c>
      <c r="Q26" s="1227">
        <v>765785347</v>
      </c>
      <c r="R26" s="1227">
        <v>794391606</v>
      </c>
      <c r="S26" s="1227">
        <v>728096325</v>
      </c>
      <c r="T26" s="1227">
        <v>772876344</v>
      </c>
    </row>
    <row r="27" spans="1:20" ht="10" customHeight="1">
      <c r="A27" s="1225" t="s">
        <v>316</v>
      </c>
      <c r="B27" s="1227"/>
      <c r="C27" s="1227"/>
      <c r="D27" s="1227"/>
      <c r="E27" s="1227"/>
      <c r="F27" s="1227"/>
      <c r="G27" s="1227"/>
      <c r="H27" s="1227"/>
      <c r="I27" s="1227"/>
      <c r="J27" s="1227"/>
      <c r="K27" s="1227"/>
      <c r="L27" s="1227"/>
      <c r="M27" s="1227"/>
      <c r="N27" s="1227"/>
      <c r="O27" s="1227"/>
      <c r="P27" s="1227"/>
      <c r="Q27" s="1227"/>
      <c r="R27" s="1227"/>
      <c r="S27" s="1227"/>
      <c r="T27" s="1227"/>
    </row>
    <row r="28" spans="1:20" ht="10" customHeight="1">
      <c r="A28" s="1226" t="s">
        <v>140</v>
      </c>
      <c r="B28" s="1227">
        <v>540600</v>
      </c>
      <c r="C28" s="1227">
        <v>0</v>
      </c>
      <c r="D28" s="1227">
        <v>0</v>
      </c>
      <c r="E28" s="1227">
        <v>406960</v>
      </c>
      <c r="F28" s="1227">
        <v>0</v>
      </c>
      <c r="G28" s="1227">
        <v>829080</v>
      </c>
      <c r="H28" s="1227">
        <v>11426760</v>
      </c>
      <c r="I28" s="1227">
        <v>2151000</v>
      </c>
      <c r="J28" s="1227">
        <v>0</v>
      </c>
      <c r="K28" s="1227">
        <v>0</v>
      </c>
      <c r="L28" s="1227">
        <v>0</v>
      </c>
      <c r="M28" s="1227">
        <v>0</v>
      </c>
      <c r="N28" s="1227">
        <v>0</v>
      </c>
      <c r="O28" s="1227">
        <v>0</v>
      </c>
      <c r="P28" s="1227">
        <v>0</v>
      </c>
      <c r="Q28" s="1227">
        <v>0</v>
      </c>
      <c r="R28" s="1227">
        <v>0</v>
      </c>
      <c r="S28" s="1227">
        <v>0</v>
      </c>
      <c r="T28" s="1227">
        <v>0</v>
      </c>
    </row>
    <row r="29" spans="1:20" ht="10" customHeight="1">
      <c r="A29" s="1226" t="s">
        <v>143</v>
      </c>
      <c r="B29" s="1227">
        <v>819360</v>
      </c>
      <c r="C29" s="1227">
        <v>7585840</v>
      </c>
      <c r="D29" s="1227">
        <v>9350280</v>
      </c>
      <c r="E29" s="1227">
        <v>11515680</v>
      </c>
      <c r="F29" s="1227">
        <v>21776220</v>
      </c>
      <c r="G29" s="1227">
        <v>26716320</v>
      </c>
      <c r="H29" s="1227">
        <v>45058785</v>
      </c>
      <c r="I29" s="1227">
        <v>61209080</v>
      </c>
      <c r="J29" s="1227">
        <v>54022840</v>
      </c>
      <c r="K29" s="1227">
        <v>67644360</v>
      </c>
      <c r="L29" s="1227">
        <v>71532320</v>
      </c>
      <c r="M29" s="1227">
        <v>77494023</v>
      </c>
      <c r="N29" s="1227">
        <v>41222640</v>
      </c>
      <c r="O29" s="1227">
        <v>32529240</v>
      </c>
      <c r="P29" s="1227">
        <v>12280320</v>
      </c>
      <c r="Q29" s="1227">
        <v>5122080</v>
      </c>
      <c r="R29" s="1227">
        <v>72000</v>
      </c>
      <c r="S29" s="1227">
        <v>72000</v>
      </c>
      <c r="T29" s="1227">
        <v>0</v>
      </c>
    </row>
    <row r="30" spans="1:20" ht="10" customHeight="1">
      <c r="B30" s="1227"/>
      <c r="C30" s="1227"/>
      <c r="D30" s="1227"/>
      <c r="E30" s="1227"/>
      <c r="F30" s="1227"/>
      <c r="G30" s="1227"/>
      <c r="H30" s="1227"/>
      <c r="I30" s="1227"/>
      <c r="J30" s="1227"/>
      <c r="K30" s="1227"/>
      <c r="L30" s="1227"/>
      <c r="M30" s="1227"/>
      <c r="N30" s="1227"/>
      <c r="O30" s="1227"/>
      <c r="P30" s="1227"/>
      <c r="Q30" s="1227"/>
      <c r="R30" s="1227"/>
      <c r="S30" s="1227"/>
      <c r="T30" s="1227"/>
    </row>
    <row r="31" spans="1:20" ht="10" customHeight="1">
      <c r="A31" s="1225" t="s">
        <v>305</v>
      </c>
      <c r="B31" s="1227"/>
      <c r="C31" s="1227"/>
      <c r="D31" s="1227"/>
      <c r="E31" s="1227"/>
      <c r="F31" s="1227"/>
      <c r="G31" s="1227"/>
      <c r="H31" s="1227"/>
      <c r="I31" s="1227"/>
      <c r="J31" s="1227"/>
      <c r="K31" s="1227"/>
      <c r="L31" s="1227"/>
      <c r="M31" s="1227"/>
      <c r="N31" s="1227"/>
      <c r="O31" s="1227"/>
      <c r="P31" s="1227"/>
      <c r="Q31" s="1227"/>
      <c r="R31" s="1227"/>
      <c r="S31" s="1227"/>
      <c r="T31" s="1227"/>
    </row>
    <row r="32" spans="1:20" ht="4" customHeight="1">
      <c r="B32" s="1227"/>
      <c r="C32" s="1227"/>
      <c r="D32" s="1227"/>
      <c r="E32" s="1227"/>
      <c r="F32" s="1227"/>
      <c r="G32" s="1227"/>
      <c r="H32" s="1227"/>
      <c r="I32" s="1227"/>
      <c r="J32" s="1227"/>
      <c r="K32" s="1227"/>
      <c r="L32" s="1227"/>
      <c r="M32" s="1227"/>
      <c r="N32" s="1227"/>
      <c r="O32" s="1227"/>
      <c r="P32" s="1227"/>
      <c r="Q32" s="1227"/>
      <c r="R32" s="1227"/>
      <c r="S32" s="1227"/>
      <c r="T32" s="1227"/>
    </row>
    <row r="33" spans="1:20" ht="10" customHeight="1">
      <c r="A33" s="1225" t="s">
        <v>315</v>
      </c>
      <c r="B33" s="1227"/>
      <c r="C33" s="1227"/>
      <c r="D33" s="1227"/>
      <c r="E33" s="1227"/>
      <c r="F33" s="1227"/>
      <c r="G33" s="1227"/>
      <c r="H33" s="1227"/>
      <c r="I33" s="1227"/>
      <c r="J33" s="1227"/>
      <c r="K33" s="1227"/>
      <c r="L33" s="1227"/>
      <c r="M33" s="1227"/>
      <c r="N33" s="1227"/>
      <c r="O33" s="1227"/>
      <c r="P33" s="1227"/>
      <c r="Q33" s="1227"/>
      <c r="R33" s="1227"/>
      <c r="S33" s="1227"/>
      <c r="T33" s="1227"/>
    </row>
    <row r="34" spans="1:20" ht="10" customHeight="1">
      <c r="A34" s="1226" t="s">
        <v>140</v>
      </c>
      <c r="B34" s="1227">
        <v>0</v>
      </c>
      <c r="C34" s="1227">
        <v>0</v>
      </c>
      <c r="D34" s="1227">
        <v>0</v>
      </c>
      <c r="E34" s="1227">
        <v>0</v>
      </c>
      <c r="F34" s="1227">
        <v>0</v>
      </c>
      <c r="G34" s="1227">
        <v>0</v>
      </c>
      <c r="H34" s="1227">
        <v>0</v>
      </c>
      <c r="I34" s="1227">
        <v>0</v>
      </c>
      <c r="J34" s="1227">
        <v>0</v>
      </c>
      <c r="K34" s="1227">
        <v>0</v>
      </c>
      <c r="L34" s="1227">
        <v>0</v>
      </c>
      <c r="M34" s="1227">
        <v>0</v>
      </c>
      <c r="N34" s="1227">
        <v>0</v>
      </c>
      <c r="O34" s="1227">
        <v>0</v>
      </c>
      <c r="P34" s="1227">
        <v>0</v>
      </c>
      <c r="Q34" s="1227">
        <v>0</v>
      </c>
      <c r="R34" s="1227">
        <v>0</v>
      </c>
      <c r="S34" s="1227">
        <v>0</v>
      </c>
      <c r="T34" s="1227">
        <v>0</v>
      </c>
    </row>
    <row r="35" spans="1:20" ht="10" customHeight="1">
      <c r="A35" s="1226" t="s">
        <v>141</v>
      </c>
      <c r="B35" s="1227">
        <v>0</v>
      </c>
      <c r="C35" s="1227">
        <v>0</v>
      </c>
      <c r="D35" s="1227">
        <v>0</v>
      </c>
      <c r="E35" s="1227">
        <v>0</v>
      </c>
      <c r="F35" s="1227">
        <v>0</v>
      </c>
      <c r="G35" s="1227">
        <v>0</v>
      </c>
      <c r="H35" s="1227">
        <v>0</v>
      </c>
      <c r="I35" s="1227">
        <v>0</v>
      </c>
      <c r="J35" s="1227">
        <v>0</v>
      </c>
      <c r="K35" s="1227">
        <v>0</v>
      </c>
      <c r="L35" s="1227">
        <v>0</v>
      </c>
      <c r="M35" s="1227">
        <v>0</v>
      </c>
      <c r="N35" s="1227">
        <v>0</v>
      </c>
      <c r="O35" s="1227">
        <v>0</v>
      </c>
      <c r="P35" s="1227">
        <v>0</v>
      </c>
      <c r="Q35" s="1227">
        <v>0</v>
      </c>
      <c r="R35" s="1227">
        <v>0</v>
      </c>
      <c r="S35" s="1227">
        <v>0</v>
      </c>
      <c r="T35" s="1227">
        <v>0</v>
      </c>
    </row>
    <row r="36" spans="1:20" ht="10" customHeight="1">
      <c r="A36" s="1226" t="s">
        <v>142</v>
      </c>
      <c r="B36" s="1227">
        <v>0</v>
      </c>
      <c r="C36" s="1227">
        <v>0</v>
      </c>
      <c r="D36" s="1227">
        <v>0</v>
      </c>
      <c r="E36" s="1227">
        <v>0</v>
      </c>
      <c r="F36" s="1227">
        <v>0</v>
      </c>
      <c r="G36" s="1227">
        <v>0</v>
      </c>
      <c r="H36" s="1227">
        <v>0</v>
      </c>
      <c r="I36" s="1227">
        <v>0</v>
      </c>
      <c r="J36" s="1227">
        <v>0</v>
      </c>
      <c r="K36" s="1227">
        <v>0</v>
      </c>
      <c r="L36" s="1227">
        <v>0</v>
      </c>
      <c r="M36" s="1227">
        <v>0</v>
      </c>
      <c r="N36" s="1227">
        <v>0</v>
      </c>
      <c r="O36" s="1227">
        <v>0</v>
      </c>
      <c r="P36" s="1227">
        <v>0</v>
      </c>
      <c r="Q36" s="1227">
        <v>0</v>
      </c>
      <c r="R36" s="1227">
        <v>0</v>
      </c>
      <c r="S36" s="1227">
        <v>0</v>
      </c>
      <c r="T36" s="1227">
        <v>0</v>
      </c>
    </row>
    <row r="37" spans="1:20" ht="10" customHeight="1">
      <c r="A37" s="1225" t="s">
        <v>317</v>
      </c>
      <c r="B37" s="1227"/>
      <c r="C37" s="1227"/>
      <c r="D37" s="1227"/>
      <c r="E37" s="1227"/>
      <c r="F37" s="1227"/>
      <c r="G37" s="1227"/>
      <c r="H37" s="1227"/>
      <c r="I37" s="1227"/>
      <c r="J37" s="1227"/>
      <c r="K37" s="1227"/>
      <c r="L37" s="1227"/>
      <c r="M37" s="1227"/>
      <c r="N37" s="1227"/>
      <c r="O37" s="1227"/>
      <c r="P37" s="1227"/>
      <c r="Q37" s="1227"/>
      <c r="R37" s="1227"/>
      <c r="S37" s="1227"/>
      <c r="T37" s="1227"/>
    </row>
    <row r="38" spans="1:20" ht="10" customHeight="1">
      <c r="A38" s="1226" t="s">
        <v>140</v>
      </c>
      <c r="B38" s="1227">
        <v>149118</v>
      </c>
      <c r="C38" s="1227">
        <v>173520</v>
      </c>
      <c r="D38" s="1227">
        <v>134788</v>
      </c>
      <c r="E38" s="1227">
        <v>126750</v>
      </c>
      <c r="F38" s="1227">
        <v>153020</v>
      </c>
      <c r="G38" s="1227">
        <v>250768</v>
      </c>
      <c r="H38" s="1227">
        <v>233698</v>
      </c>
      <c r="I38" s="1227">
        <v>250508</v>
      </c>
      <c r="J38" s="1227">
        <v>302784</v>
      </c>
      <c r="K38" s="1227">
        <v>279680</v>
      </c>
      <c r="L38" s="1227">
        <v>254320</v>
      </c>
      <c r="M38" s="1227">
        <v>242980</v>
      </c>
      <c r="N38" s="1227">
        <v>264540</v>
      </c>
      <c r="O38" s="1227">
        <v>314592</v>
      </c>
      <c r="P38" s="1227">
        <v>329754</v>
      </c>
      <c r="Q38" s="1227">
        <v>337244</v>
      </c>
      <c r="R38" s="1227">
        <v>305520</v>
      </c>
      <c r="S38" s="1227">
        <v>0</v>
      </c>
      <c r="T38" s="1227">
        <v>314020</v>
      </c>
    </row>
    <row r="39" spans="1:20" ht="10" customHeight="1">
      <c r="A39" s="1226" t="s">
        <v>141</v>
      </c>
      <c r="B39" s="1227">
        <v>10195</v>
      </c>
      <c r="C39" s="1227">
        <v>0</v>
      </c>
      <c r="D39" s="1227">
        <v>0</v>
      </c>
      <c r="E39" s="1227">
        <v>0</v>
      </c>
      <c r="F39" s="1227">
        <v>0</v>
      </c>
      <c r="G39" s="1227">
        <v>0</v>
      </c>
      <c r="H39" s="1227">
        <v>0</v>
      </c>
      <c r="I39" s="1227">
        <v>0</v>
      </c>
      <c r="J39" s="1227">
        <v>0</v>
      </c>
      <c r="K39" s="1227">
        <v>0</v>
      </c>
      <c r="L39" s="1227">
        <v>0</v>
      </c>
      <c r="M39" s="1227">
        <v>0</v>
      </c>
      <c r="N39" s="1227">
        <v>0</v>
      </c>
      <c r="O39" s="1227">
        <v>0</v>
      </c>
      <c r="P39" s="1227">
        <v>0</v>
      </c>
      <c r="Q39" s="1227">
        <v>0</v>
      </c>
      <c r="R39" s="1227">
        <v>0</v>
      </c>
      <c r="S39" s="1227">
        <v>377166</v>
      </c>
      <c r="T39" s="1227">
        <v>0</v>
      </c>
    </row>
    <row r="40" spans="1:20" ht="10" customHeight="1">
      <c r="A40" s="1226" t="s">
        <v>143</v>
      </c>
      <c r="B40" s="1227">
        <v>2900</v>
      </c>
      <c r="C40" s="1227">
        <v>0</v>
      </c>
      <c r="D40" s="1227">
        <v>0</v>
      </c>
      <c r="E40" s="1227">
        <v>0</v>
      </c>
      <c r="F40" s="1227">
        <v>0</v>
      </c>
      <c r="G40" s="1227">
        <v>0</v>
      </c>
      <c r="H40" s="1227">
        <v>0</v>
      </c>
      <c r="I40" s="1227">
        <v>0</v>
      </c>
      <c r="J40" s="1227">
        <v>0</v>
      </c>
      <c r="K40" s="1227">
        <v>0</v>
      </c>
      <c r="L40" s="1227">
        <v>0</v>
      </c>
      <c r="M40" s="1227">
        <v>0</v>
      </c>
      <c r="N40" s="1227">
        <v>0</v>
      </c>
      <c r="O40" s="1227">
        <v>0</v>
      </c>
      <c r="P40" s="1227">
        <v>0</v>
      </c>
      <c r="Q40" s="1227">
        <v>0</v>
      </c>
      <c r="R40" s="1227">
        <v>0</v>
      </c>
      <c r="S40" s="1227">
        <v>0</v>
      </c>
      <c r="T40" s="1227">
        <v>0</v>
      </c>
    </row>
    <row r="41" spans="1:20" ht="10" customHeight="1">
      <c r="A41" s="1226" t="s">
        <v>142</v>
      </c>
      <c r="B41" s="1227">
        <v>156413</v>
      </c>
      <c r="C41" s="1227">
        <v>173520</v>
      </c>
      <c r="D41" s="1227">
        <v>134788</v>
      </c>
      <c r="E41" s="1227">
        <v>126750</v>
      </c>
      <c r="F41" s="1227">
        <v>153020</v>
      </c>
      <c r="G41" s="1227">
        <v>250768</v>
      </c>
      <c r="H41" s="1227">
        <v>233698</v>
      </c>
      <c r="I41" s="1227">
        <v>250508</v>
      </c>
      <c r="J41" s="1227">
        <v>302784</v>
      </c>
      <c r="K41" s="1227">
        <v>279680</v>
      </c>
      <c r="L41" s="1227">
        <v>254320</v>
      </c>
      <c r="M41" s="1227">
        <v>242980</v>
      </c>
      <c r="N41" s="1227">
        <v>264540</v>
      </c>
      <c r="O41" s="1227">
        <v>314592</v>
      </c>
      <c r="P41" s="1227">
        <v>329754</v>
      </c>
      <c r="Q41" s="1227">
        <v>337244</v>
      </c>
      <c r="R41" s="1227">
        <v>305520</v>
      </c>
      <c r="S41" s="1227">
        <v>377166</v>
      </c>
      <c r="T41" s="1227">
        <v>314020</v>
      </c>
    </row>
    <row r="42" spans="1:20" ht="10" customHeight="1">
      <c r="A42" s="1225" t="s">
        <v>319</v>
      </c>
      <c r="B42" s="1227"/>
      <c r="C42" s="1227"/>
      <c r="D42" s="1227"/>
      <c r="E42" s="1227"/>
      <c r="F42" s="1227"/>
      <c r="G42" s="1227"/>
      <c r="H42" s="1227"/>
      <c r="I42" s="1227"/>
      <c r="J42" s="1227"/>
      <c r="K42" s="1227"/>
      <c r="L42" s="1227"/>
      <c r="M42" s="1227"/>
      <c r="N42" s="1227"/>
      <c r="O42" s="1227"/>
      <c r="P42" s="1227"/>
      <c r="Q42" s="1227"/>
      <c r="R42" s="1227"/>
      <c r="S42" s="1227"/>
      <c r="T42" s="1227"/>
    </row>
    <row r="43" spans="1:20" ht="10" customHeight="1">
      <c r="A43" s="1226" t="s">
        <v>140</v>
      </c>
      <c r="B43" s="1227">
        <v>0</v>
      </c>
      <c r="C43" s="1227">
        <v>0</v>
      </c>
      <c r="D43" s="1227">
        <v>30000</v>
      </c>
      <c r="E43" s="1227">
        <v>3418</v>
      </c>
      <c r="F43" s="1227">
        <v>0</v>
      </c>
      <c r="G43" s="1227">
        <v>0</v>
      </c>
      <c r="H43" s="1227">
        <v>0</v>
      </c>
      <c r="I43" s="1227">
        <v>0</v>
      </c>
      <c r="J43" s="1227">
        <v>0</v>
      </c>
      <c r="K43" s="1227">
        <v>0</v>
      </c>
      <c r="L43" s="1227">
        <v>0</v>
      </c>
      <c r="M43" s="1227">
        <v>0</v>
      </c>
      <c r="N43" s="1227">
        <v>0</v>
      </c>
      <c r="O43" s="1227">
        <v>0</v>
      </c>
      <c r="P43" s="1227">
        <v>0</v>
      </c>
      <c r="Q43" s="1227">
        <v>0</v>
      </c>
      <c r="R43" s="1227">
        <v>0</v>
      </c>
      <c r="S43" s="1227">
        <v>0</v>
      </c>
      <c r="T43" s="1227">
        <v>0</v>
      </c>
    </row>
    <row r="44" spans="1:20" ht="10" customHeight="1">
      <c r="A44" s="1226" t="s">
        <v>141</v>
      </c>
      <c r="B44" s="1227">
        <v>10208868</v>
      </c>
      <c r="C44" s="1227">
        <v>10342280</v>
      </c>
      <c r="D44" s="1227">
        <v>10520830</v>
      </c>
      <c r="E44" s="1227">
        <v>10976784</v>
      </c>
      <c r="F44" s="1227">
        <v>11171450</v>
      </c>
      <c r="G44" s="1227">
        <v>13516950</v>
      </c>
      <c r="H44" s="1227">
        <v>15379339</v>
      </c>
      <c r="I44" s="1227">
        <v>17802209</v>
      </c>
      <c r="J44" s="1227">
        <v>17156640</v>
      </c>
      <c r="K44" s="1227">
        <v>19905931</v>
      </c>
      <c r="L44" s="1227">
        <v>19902157</v>
      </c>
      <c r="M44" s="1227">
        <v>21359319</v>
      </c>
      <c r="N44" s="1227">
        <v>21905233</v>
      </c>
      <c r="O44" s="1227">
        <v>23004223</v>
      </c>
      <c r="P44" s="1227">
        <v>24632650</v>
      </c>
      <c r="Q44" s="1227">
        <v>27929872</v>
      </c>
      <c r="R44" s="1227">
        <v>26179287</v>
      </c>
      <c r="S44" s="1227">
        <v>28790070</v>
      </c>
      <c r="T44" s="1227">
        <v>29636130</v>
      </c>
    </row>
    <row r="45" spans="1:20" ht="10" customHeight="1">
      <c r="A45" s="1226" t="s">
        <v>143</v>
      </c>
      <c r="B45" s="1227">
        <v>0</v>
      </c>
      <c r="C45" s="1227">
        <v>0</v>
      </c>
      <c r="D45" s="1227">
        <v>0</v>
      </c>
      <c r="E45" s="1227">
        <v>0</v>
      </c>
      <c r="F45" s="1227">
        <v>0</v>
      </c>
      <c r="G45" s="1227">
        <v>0</v>
      </c>
      <c r="H45" s="1227">
        <v>0</v>
      </c>
      <c r="I45" s="1227">
        <v>0</v>
      </c>
      <c r="J45" s="1227">
        <v>181000</v>
      </c>
      <c r="K45" s="1227">
        <v>281280</v>
      </c>
      <c r="L45" s="1227">
        <v>108160</v>
      </c>
      <c r="M45" s="1227">
        <v>227323</v>
      </c>
      <c r="N45" s="1227">
        <v>109440</v>
      </c>
      <c r="O45" s="1227">
        <v>27000</v>
      </c>
      <c r="P45" s="1227">
        <v>0</v>
      </c>
      <c r="Q45" s="1227">
        <v>0</v>
      </c>
      <c r="R45" s="1227">
        <v>0</v>
      </c>
      <c r="S45" s="1227">
        <v>0</v>
      </c>
      <c r="T45" s="1227">
        <v>0</v>
      </c>
    </row>
    <row r="46" spans="1:20" ht="10" customHeight="1">
      <c r="A46" s="1226" t="s">
        <v>142</v>
      </c>
      <c r="B46" s="1227">
        <v>10208118</v>
      </c>
      <c r="C46" s="1227">
        <v>10339691</v>
      </c>
      <c r="D46" s="1227">
        <v>10550767</v>
      </c>
      <c r="E46" s="1227">
        <v>10980202</v>
      </c>
      <c r="F46" s="1227">
        <v>11171450</v>
      </c>
      <c r="G46" s="1227">
        <v>13516506</v>
      </c>
      <c r="H46" s="1227">
        <v>15372155</v>
      </c>
      <c r="I46" s="1227">
        <v>17802209</v>
      </c>
      <c r="J46" s="1227">
        <v>16970540</v>
      </c>
      <c r="K46" s="1227">
        <v>19624651</v>
      </c>
      <c r="L46" s="1227">
        <v>19793997</v>
      </c>
      <c r="M46" s="1227">
        <v>21131996</v>
      </c>
      <c r="N46" s="1227">
        <v>21795793</v>
      </c>
      <c r="O46" s="1227">
        <v>22977223</v>
      </c>
      <c r="P46" s="1227">
        <v>24632650</v>
      </c>
      <c r="Q46" s="1227">
        <v>27929872</v>
      </c>
      <c r="R46" s="1227">
        <v>26179287</v>
      </c>
      <c r="S46" s="1227">
        <v>28790070</v>
      </c>
      <c r="T46" s="1227">
        <v>29636130</v>
      </c>
    </row>
    <row r="47" spans="1:20" ht="10" customHeight="1">
      <c r="A47" s="1225" t="s">
        <v>316</v>
      </c>
      <c r="B47" s="1227"/>
      <c r="C47" s="1227"/>
      <c r="D47" s="1227"/>
      <c r="E47" s="1227"/>
      <c r="F47" s="1227"/>
      <c r="G47" s="1227"/>
      <c r="H47" s="1227"/>
      <c r="I47" s="1227"/>
      <c r="J47" s="1227"/>
      <c r="K47" s="1227"/>
      <c r="L47" s="1227"/>
      <c r="M47" s="1227"/>
      <c r="N47" s="1227"/>
      <c r="O47" s="1227"/>
      <c r="P47" s="1227"/>
      <c r="Q47" s="1227"/>
      <c r="R47" s="1227"/>
      <c r="S47" s="1227"/>
      <c r="T47" s="1227"/>
    </row>
    <row r="48" spans="1:20" ht="10" customHeight="1">
      <c r="A48" s="1226" t="s">
        <v>140</v>
      </c>
      <c r="B48" s="1227">
        <v>39600</v>
      </c>
      <c r="C48" s="1227">
        <v>0</v>
      </c>
      <c r="D48" s="1227">
        <v>0</v>
      </c>
      <c r="E48" s="1227">
        <v>0</v>
      </c>
      <c r="F48" s="1227">
        <v>0</v>
      </c>
      <c r="G48" s="1227">
        <v>0</v>
      </c>
      <c r="H48" s="1227">
        <v>0</v>
      </c>
      <c r="I48" s="1227">
        <v>40320</v>
      </c>
      <c r="J48" s="1227">
        <v>0</v>
      </c>
      <c r="K48" s="1227">
        <v>0</v>
      </c>
      <c r="L48" s="1227">
        <v>0</v>
      </c>
      <c r="M48" s="1227">
        <v>0</v>
      </c>
      <c r="N48" s="1227">
        <v>0</v>
      </c>
      <c r="O48" s="1227">
        <v>0</v>
      </c>
      <c r="P48" s="1227">
        <v>0</v>
      </c>
      <c r="Q48" s="1227">
        <v>0</v>
      </c>
      <c r="R48" s="1227">
        <v>0</v>
      </c>
      <c r="S48" s="1227">
        <v>0</v>
      </c>
      <c r="T48" s="1227">
        <v>0</v>
      </c>
    </row>
    <row r="49" spans="1:21" ht="10" customHeight="1" thickBot="1">
      <c r="A49" s="1228" t="s">
        <v>143</v>
      </c>
      <c r="B49" s="1229">
        <v>504000</v>
      </c>
      <c r="C49" s="1229">
        <v>0</v>
      </c>
      <c r="D49" s="1229">
        <v>0</v>
      </c>
      <c r="E49" s="1229">
        <v>0</v>
      </c>
      <c r="F49" s="1229">
        <v>0</v>
      </c>
      <c r="G49" s="1229">
        <v>0</v>
      </c>
      <c r="H49" s="1227">
        <v>0</v>
      </c>
      <c r="I49" s="1227">
        <v>0</v>
      </c>
      <c r="J49" s="1227">
        <v>0</v>
      </c>
      <c r="K49" s="1227">
        <v>0</v>
      </c>
      <c r="L49" s="1227">
        <v>0</v>
      </c>
      <c r="M49" s="1227">
        <v>360000</v>
      </c>
      <c r="N49" s="1227">
        <v>720000</v>
      </c>
      <c r="O49" s="1227">
        <v>0</v>
      </c>
      <c r="P49" s="1227">
        <v>0</v>
      </c>
      <c r="Q49" s="1227">
        <v>0</v>
      </c>
      <c r="R49" s="1227">
        <v>0</v>
      </c>
      <c r="S49" s="1227">
        <v>0</v>
      </c>
      <c r="T49" s="1227">
        <v>0</v>
      </c>
    </row>
    <row r="50" spans="1:21" ht="9" customHeight="1">
      <c r="A50" s="999" t="s">
        <v>538</v>
      </c>
      <c r="B50" s="1105"/>
      <c r="C50" s="1105"/>
      <c r="D50" s="1105"/>
      <c r="E50" s="1105"/>
      <c r="F50" s="1105"/>
      <c r="G50" s="1105"/>
      <c r="H50" s="1105"/>
      <c r="I50" s="1105"/>
      <c r="J50" s="1105"/>
      <c r="K50" s="1105"/>
      <c r="L50" s="1105"/>
      <c r="M50" s="1105"/>
      <c r="N50" s="589"/>
      <c r="O50" s="589"/>
      <c r="P50" s="589"/>
      <c r="Q50" s="589"/>
      <c r="R50" s="589"/>
      <c r="S50" s="589"/>
      <c r="T50" s="589"/>
      <c r="U50" s="590"/>
    </row>
    <row r="51" spans="1:21" ht="9" customHeight="1">
      <c r="A51" s="1106" t="s">
        <v>177</v>
      </c>
      <c r="B51" s="1107"/>
      <c r="C51" s="1107"/>
      <c r="D51" s="1107"/>
      <c r="E51" s="1107"/>
      <c r="F51" s="1107"/>
      <c r="G51" s="1107"/>
      <c r="H51" s="1107"/>
      <c r="I51" s="1107"/>
      <c r="J51" s="1107"/>
      <c r="K51" s="1107"/>
      <c r="L51" s="1107"/>
      <c r="M51" s="1107"/>
      <c r="N51" s="591"/>
      <c r="O51" s="591"/>
      <c r="P51" s="591"/>
      <c r="Q51" s="591"/>
      <c r="R51" s="591"/>
      <c r="S51" s="591"/>
      <c r="T51" s="591"/>
      <c r="U51" s="590"/>
    </row>
    <row r="52" spans="1:21" ht="9" customHeight="1">
      <c r="A52" s="1001" t="s">
        <v>366</v>
      </c>
      <c r="B52" s="1108"/>
      <c r="C52" s="1108"/>
      <c r="D52" s="1108"/>
      <c r="E52" s="1108"/>
      <c r="F52" s="1108"/>
      <c r="G52" s="1108"/>
      <c r="H52" s="1108"/>
      <c r="I52" s="1109"/>
      <c r="J52" s="1109"/>
      <c r="K52" s="1109"/>
      <c r="L52" s="1109"/>
      <c r="M52" s="1109"/>
      <c r="N52" s="590"/>
      <c r="O52" s="590"/>
      <c r="P52" s="590"/>
      <c r="Q52" s="590"/>
      <c r="R52" s="590"/>
      <c r="S52" s="590"/>
      <c r="T52" s="590"/>
      <c r="U52" s="590"/>
    </row>
    <row r="53" spans="1:21" ht="13" customHeight="1">
      <c r="A53" s="1109"/>
      <c r="B53" s="1109"/>
      <c r="C53" s="1109"/>
      <c r="D53" s="1109"/>
      <c r="E53" s="1109"/>
      <c r="F53" s="1109"/>
      <c r="G53" s="1109"/>
      <c r="H53" s="1109"/>
      <c r="I53" s="1109"/>
      <c r="J53" s="1109"/>
      <c r="K53" s="1109"/>
      <c r="L53" s="1109"/>
      <c r="M53" s="1109"/>
    </row>
    <row r="54" spans="1:21" ht="13" customHeight="1">
      <c r="A54" s="148"/>
    </row>
    <row r="55" spans="1:21" ht="13" customHeight="1">
      <c r="A55" s="10"/>
    </row>
    <row r="56" spans="1:21" ht="13" customHeight="1">
      <c r="A56" s="10"/>
    </row>
    <row r="57" spans="1:21" ht="13" customHeight="1">
      <c r="A57" s="10"/>
    </row>
    <row r="58" spans="1:21" ht="13" customHeight="1">
      <c r="A58" s="12"/>
    </row>
    <row r="59" spans="1:21" ht="13" customHeight="1">
      <c r="A59" s="30"/>
    </row>
  </sheetData>
  <mergeCells count="1">
    <mergeCell ref="A5:T5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ignoredErrors>
    <ignoredError sqref="J6 K6:T6" numberStoredAsText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Hoja117">
    <tabColor theme="9" tint="0.59999389629810485"/>
  </sheetPr>
  <dimension ref="A1:W43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0" width="0" style="114" hidden="1" customWidth="1"/>
    <col min="11" max="11" width="0.19921875" style="114" hidden="1" customWidth="1"/>
    <col min="12" max="23" width="9" style="114" customWidth="1"/>
    <col min="24" max="24" width="7.796875" style="114" customWidth="1"/>
    <col min="25" max="27" width="8.19921875" style="114" customWidth="1"/>
    <col min="28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03" t="s">
        <v>481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</row>
    <row r="3" spans="1:23" ht="13" customHeight="1">
      <c r="A3" s="304" t="s">
        <v>250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</row>
    <row r="4" spans="1:23" ht="4" customHeight="1" thickBot="1"/>
    <row r="5" spans="1:23" ht="16" customHeight="1">
      <c r="A5" s="762" t="s">
        <v>110</v>
      </c>
      <c r="B5" s="762">
        <v>2000</v>
      </c>
      <c r="C5" s="762">
        <v>2001</v>
      </c>
      <c r="D5" s="762">
        <v>2002</v>
      </c>
      <c r="E5" s="762">
        <v>2003</v>
      </c>
      <c r="F5" s="762">
        <v>2004</v>
      </c>
      <c r="G5" s="762">
        <v>2005</v>
      </c>
      <c r="H5" s="762">
        <v>2006</v>
      </c>
      <c r="I5" s="762">
        <v>2007</v>
      </c>
      <c r="J5" s="762">
        <v>2008</v>
      </c>
      <c r="K5" s="762">
        <v>2009</v>
      </c>
      <c r="L5" s="762">
        <v>2010</v>
      </c>
      <c r="M5" s="762">
        <v>2011</v>
      </c>
      <c r="N5" s="762">
        <v>2012</v>
      </c>
      <c r="O5" s="762">
        <v>2013</v>
      </c>
      <c r="P5" s="762">
        <v>2014</v>
      </c>
      <c r="Q5" s="762">
        <v>2015</v>
      </c>
      <c r="R5" s="762">
        <v>2016</v>
      </c>
      <c r="S5" s="740">
        <v>2017</v>
      </c>
      <c r="T5" s="739">
        <v>2018</v>
      </c>
      <c r="U5" s="740">
        <v>2019</v>
      </c>
      <c r="V5" s="741" t="s">
        <v>351</v>
      </c>
      <c r="W5" s="741" t="s">
        <v>402</v>
      </c>
    </row>
    <row r="6" spans="1:23" ht="16" customHeight="1">
      <c r="A6" s="751" t="s">
        <v>54</v>
      </c>
      <c r="B6" s="945">
        <v>92749</v>
      </c>
      <c r="C6" s="945">
        <v>97776</v>
      </c>
      <c r="D6" s="945">
        <v>80988</v>
      </c>
      <c r="E6" s="945">
        <v>113000</v>
      </c>
      <c r="F6" s="945">
        <v>102500</v>
      </c>
      <c r="G6" s="945">
        <v>117060</v>
      </c>
      <c r="H6" s="945">
        <v>108826</v>
      </c>
      <c r="I6" s="945">
        <v>127500</v>
      </c>
      <c r="J6" s="945">
        <v>138170</v>
      </c>
      <c r="K6" s="945">
        <v>133600</v>
      </c>
      <c r="L6" s="946">
        <f>+AC14</f>
        <v>0</v>
      </c>
      <c r="M6" s="946">
        <v>145610</v>
      </c>
      <c r="N6" s="946">
        <v>126800</v>
      </c>
      <c r="O6" s="946">
        <v>163845</v>
      </c>
      <c r="P6" s="946">
        <v>204535</v>
      </c>
      <c r="Q6" s="946">
        <v>189474</v>
      </c>
      <c r="R6" s="946">
        <v>193317</v>
      </c>
      <c r="S6" s="946">
        <v>132712</v>
      </c>
      <c r="T6" s="946">
        <f>SUM(T7:T18)</f>
        <v>73793</v>
      </c>
      <c r="U6" s="946">
        <f>SUM(U7:U18)</f>
        <v>159615</v>
      </c>
      <c r="V6" s="946">
        <f>SUM(V7:V18)</f>
        <v>139183</v>
      </c>
      <c r="W6" s="946">
        <f>SUM(W7:W18)</f>
        <v>158193</v>
      </c>
    </row>
    <row r="7" spans="1:23" ht="15" customHeight="1">
      <c r="A7" s="117" t="s">
        <v>55</v>
      </c>
      <c r="B7" s="118">
        <v>21442</v>
      </c>
      <c r="C7" s="118">
        <v>0</v>
      </c>
      <c r="D7" s="118">
        <v>4500</v>
      </c>
      <c r="E7" s="118">
        <v>21000</v>
      </c>
      <c r="F7" s="118">
        <v>0</v>
      </c>
      <c r="G7" s="118">
        <v>4060</v>
      </c>
      <c r="H7" s="118">
        <v>0</v>
      </c>
      <c r="I7" s="118">
        <v>20000</v>
      </c>
      <c r="J7" s="118">
        <v>10160</v>
      </c>
      <c r="K7" s="118">
        <v>6000</v>
      </c>
      <c r="L7" s="309">
        <v>29640</v>
      </c>
      <c r="M7" s="309">
        <v>26760</v>
      </c>
      <c r="N7" s="309">
        <v>6500</v>
      </c>
      <c r="O7" s="309">
        <v>20800</v>
      </c>
      <c r="P7" s="309">
        <v>18720</v>
      </c>
      <c r="Q7" s="309">
        <v>0</v>
      </c>
      <c r="R7" s="309">
        <v>9672</v>
      </c>
      <c r="S7" s="309">
        <v>11440</v>
      </c>
      <c r="T7" s="309">
        <v>0</v>
      </c>
      <c r="U7" s="309">
        <v>22807</v>
      </c>
      <c r="V7" s="309">
        <v>0</v>
      </c>
      <c r="W7" s="309">
        <v>25116</v>
      </c>
    </row>
    <row r="8" spans="1:23" ht="15" customHeight="1">
      <c r="A8" s="117" t="s">
        <v>56</v>
      </c>
      <c r="B8" s="118">
        <v>0</v>
      </c>
      <c r="C8" s="118">
        <v>0</v>
      </c>
      <c r="D8" s="118">
        <v>0</v>
      </c>
      <c r="E8" s="118">
        <v>0</v>
      </c>
      <c r="F8" s="118">
        <v>21000</v>
      </c>
      <c r="G8" s="118">
        <v>14000</v>
      </c>
      <c r="H8" s="144">
        <v>5000</v>
      </c>
      <c r="I8" s="144">
        <v>5500</v>
      </c>
      <c r="J8" s="118">
        <v>20000</v>
      </c>
      <c r="K8" s="118">
        <v>17000</v>
      </c>
      <c r="L8" s="309">
        <v>0</v>
      </c>
      <c r="M8" s="309">
        <v>4000</v>
      </c>
      <c r="N8" s="309">
        <v>19000</v>
      </c>
      <c r="O8" s="310">
        <v>30690</v>
      </c>
      <c r="P8" s="310">
        <v>7436</v>
      </c>
      <c r="Q8" s="309">
        <v>21840</v>
      </c>
      <c r="R8" s="309">
        <v>20800</v>
      </c>
      <c r="S8" s="309">
        <v>0</v>
      </c>
      <c r="T8" s="309">
        <v>6240</v>
      </c>
      <c r="U8" s="309">
        <v>6760</v>
      </c>
      <c r="V8" s="309">
        <v>25116</v>
      </c>
      <c r="W8" s="309">
        <v>0</v>
      </c>
    </row>
    <row r="9" spans="1:23" ht="15" customHeight="1">
      <c r="A9" s="117" t="s">
        <v>57</v>
      </c>
      <c r="B9" s="118">
        <v>14742</v>
      </c>
      <c r="C9" s="118">
        <v>21528</v>
      </c>
      <c r="D9" s="118">
        <v>6000</v>
      </c>
      <c r="E9" s="118">
        <v>16000</v>
      </c>
      <c r="F9" s="118">
        <v>14000</v>
      </c>
      <c r="G9" s="118">
        <v>5000</v>
      </c>
      <c r="H9" s="144">
        <v>16000</v>
      </c>
      <c r="I9" s="144">
        <v>5000</v>
      </c>
      <c r="J9" s="118">
        <v>6000</v>
      </c>
      <c r="K9" s="118">
        <v>10000</v>
      </c>
      <c r="L9" s="309">
        <v>16500</v>
      </c>
      <c r="M9" s="310">
        <v>0</v>
      </c>
      <c r="N9" s="310">
        <v>6760</v>
      </c>
      <c r="O9" s="310">
        <v>10800</v>
      </c>
      <c r="P9" s="310">
        <v>10925</v>
      </c>
      <c r="Q9" s="309">
        <v>10896</v>
      </c>
      <c r="R9" s="309">
        <v>18863</v>
      </c>
      <c r="S9" s="309">
        <v>33192</v>
      </c>
      <c r="T9" s="309">
        <v>10260</v>
      </c>
      <c r="U9" s="309">
        <v>12312</v>
      </c>
      <c r="V9" s="309">
        <v>0</v>
      </c>
      <c r="W9" s="309">
        <v>23154</v>
      </c>
    </row>
    <row r="10" spans="1:23" ht="15" customHeight="1">
      <c r="A10" s="117" t="s">
        <v>58</v>
      </c>
      <c r="B10" s="118">
        <v>0</v>
      </c>
      <c r="C10" s="118">
        <v>0</v>
      </c>
      <c r="D10" s="118">
        <v>9000</v>
      </c>
      <c r="E10" s="118">
        <v>5000</v>
      </c>
      <c r="F10" s="118">
        <v>0</v>
      </c>
      <c r="G10" s="118">
        <v>16000</v>
      </c>
      <c r="H10" s="144">
        <v>5500</v>
      </c>
      <c r="I10" s="144">
        <v>11000</v>
      </c>
      <c r="J10" s="118">
        <v>19010</v>
      </c>
      <c r="K10" s="118">
        <v>18900</v>
      </c>
      <c r="L10" s="309">
        <v>9500</v>
      </c>
      <c r="M10" s="310">
        <v>25500</v>
      </c>
      <c r="N10" s="310">
        <v>14000</v>
      </c>
      <c r="O10" s="310">
        <v>0</v>
      </c>
      <c r="P10" s="310">
        <v>24076</v>
      </c>
      <c r="Q10" s="309">
        <v>21840</v>
      </c>
      <c r="R10" s="309">
        <v>18720</v>
      </c>
      <c r="S10" s="309">
        <v>0</v>
      </c>
      <c r="T10" s="309">
        <v>0</v>
      </c>
      <c r="U10" s="309">
        <v>17680</v>
      </c>
      <c r="V10" s="309">
        <v>20203</v>
      </c>
      <c r="W10" s="309">
        <v>0</v>
      </c>
    </row>
    <row r="11" spans="1:23" ht="15" customHeight="1">
      <c r="A11" s="117" t="s">
        <v>59</v>
      </c>
      <c r="B11" s="118">
        <v>4500</v>
      </c>
      <c r="C11" s="118">
        <v>16848</v>
      </c>
      <c r="D11" s="118">
        <v>5200</v>
      </c>
      <c r="E11" s="118">
        <v>16000</v>
      </c>
      <c r="F11" s="118">
        <v>18000</v>
      </c>
      <c r="G11" s="118">
        <v>5500</v>
      </c>
      <c r="H11" s="144">
        <v>16000</v>
      </c>
      <c r="I11" s="144">
        <v>14000</v>
      </c>
      <c r="J11" s="118">
        <v>6000</v>
      </c>
      <c r="K11" s="118">
        <v>0</v>
      </c>
      <c r="L11" s="309">
        <v>3900</v>
      </c>
      <c r="M11" s="310">
        <v>0</v>
      </c>
      <c r="N11" s="310">
        <v>16760</v>
      </c>
      <c r="O11" s="310">
        <v>25220</v>
      </c>
      <c r="P11" s="310">
        <v>16640</v>
      </c>
      <c r="Q11" s="309">
        <v>0</v>
      </c>
      <c r="R11" s="309">
        <v>3848</v>
      </c>
      <c r="S11" s="309">
        <v>32898</v>
      </c>
      <c r="T11" s="309">
        <v>6240</v>
      </c>
      <c r="U11" s="309">
        <v>6760</v>
      </c>
      <c r="V11" s="309">
        <v>0</v>
      </c>
      <c r="W11" s="309">
        <v>20332</v>
      </c>
    </row>
    <row r="12" spans="1:23" ht="15" customHeight="1">
      <c r="A12" s="117" t="s">
        <v>60</v>
      </c>
      <c r="B12" s="118">
        <v>22113</v>
      </c>
      <c r="C12" s="118">
        <v>0</v>
      </c>
      <c r="D12" s="118">
        <v>0</v>
      </c>
      <c r="E12" s="118">
        <v>0</v>
      </c>
      <c r="F12" s="118">
        <v>0</v>
      </c>
      <c r="G12" s="118">
        <v>14000</v>
      </c>
      <c r="H12" s="144">
        <v>5500</v>
      </c>
      <c r="I12" s="144">
        <v>8500</v>
      </c>
      <c r="J12" s="118">
        <v>4000</v>
      </c>
      <c r="K12" s="118">
        <v>24900</v>
      </c>
      <c r="L12" s="309">
        <v>26500</v>
      </c>
      <c r="M12" s="310">
        <v>10300</v>
      </c>
      <c r="N12" s="310">
        <v>0</v>
      </c>
      <c r="O12" s="310">
        <v>0</v>
      </c>
      <c r="P12" s="310">
        <v>8112</v>
      </c>
      <c r="Q12" s="309">
        <v>31356</v>
      </c>
      <c r="R12" s="309">
        <v>33666</v>
      </c>
      <c r="S12" s="309">
        <v>4368</v>
      </c>
      <c r="T12" s="309">
        <v>10260</v>
      </c>
      <c r="U12" s="309">
        <v>12306</v>
      </c>
      <c r="V12" s="309">
        <v>19008</v>
      </c>
      <c r="W12" s="309">
        <v>23466</v>
      </c>
    </row>
    <row r="13" spans="1:23" ht="15" customHeight="1">
      <c r="A13" s="117" t="s">
        <v>61</v>
      </c>
      <c r="B13" s="118">
        <v>0</v>
      </c>
      <c r="C13" s="118">
        <v>4500</v>
      </c>
      <c r="D13" s="118">
        <v>20000</v>
      </c>
      <c r="E13" s="118">
        <v>5000</v>
      </c>
      <c r="F13" s="118">
        <v>16000</v>
      </c>
      <c r="G13" s="118">
        <v>0</v>
      </c>
      <c r="H13" s="144">
        <v>16000</v>
      </c>
      <c r="I13" s="144">
        <v>0</v>
      </c>
      <c r="J13" s="118">
        <v>28000</v>
      </c>
      <c r="K13" s="118">
        <v>3500</v>
      </c>
      <c r="L13" s="309">
        <v>0</v>
      </c>
      <c r="M13" s="310">
        <v>19000</v>
      </c>
      <c r="N13" s="310">
        <v>23000</v>
      </c>
      <c r="O13" s="310">
        <v>6500</v>
      </c>
      <c r="P13" s="310">
        <v>24010</v>
      </c>
      <c r="Q13" s="309">
        <v>0</v>
      </c>
      <c r="R13" s="309">
        <v>0</v>
      </c>
      <c r="S13" s="309">
        <v>6240</v>
      </c>
      <c r="T13" s="309">
        <v>6240</v>
      </c>
      <c r="U13" s="309">
        <v>6760</v>
      </c>
      <c r="V13" s="309">
        <v>17680</v>
      </c>
      <c r="W13" s="309">
        <v>0</v>
      </c>
    </row>
    <row r="14" spans="1:23" ht="15" customHeight="1">
      <c r="A14" s="117" t="s">
        <v>62</v>
      </c>
      <c r="B14" s="118">
        <v>0</v>
      </c>
      <c r="C14" s="118">
        <v>16800</v>
      </c>
      <c r="D14" s="118">
        <v>14962</v>
      </c>
      <c r="E14" s="118">
        <v>16000</v>
      </c>
      <c r="F14" s="118">
        <v>4000</v>
      </c>
      <c r="G14" s="118">
        <v>14000</v>
      </c>
      <c r="H14" s="144">
        <v>1826</v>
      </c>
      <c r="I14" s="144">
        <v>22500</v>
      </c>
      <c r="J14" s="118">
        <v>0</v>
      </c>
      <c r="K14" s="118">
        <v>25900</v>
      </c>
      <c r="L14" s="309">
        <v>6500</v>
      </c>
      <c r="M14" s="310">
        <v>16500</v>
      </c>
      <c r="N14" s="310">
        <v>6500</v>
      </c>
      <c r="O14" s="310">
        <v>23750</v>
      </c>
      <c r="P14" s="310">
        <v>19765</v>
      </c>
      <c r="Q14" s="309">
        <v>13208</v>
      </c>
      <c r="R14" s="309">
        <v>37212</v>
      </c>
      <c r="S14" s="309">
        <v>9747</v>
      </c>
      <c r="T14" s="309">
        <v>10260</v>
      </c>
      <c r="U14" s="309">
        <v>17680</v>
      </c>
      <c r="V14" s="309">
        <v>7436</v>
      </c>
      <c r="W14" s="309">
        <v>30347</v>
      </c>
    </row>
    <row r="15" spans="1:23" ht="15" customHeight="1">
      <c r="A15" s="117" t="s">
        <v>63</v>
      </c>
      <c r="B15" s="118">
        <v>0</v>
      </c>
      <c r="C15" s="118">
        <v>0</v>
      </c>
      <c r="D15" s="118">
        <v>5000</v>
      </c>
      <c r="E15" s="118">
        <v>0</v>
      </c>
      <c r="F15" s="118">
        <v>0</v>
      </c>
      <c r="G15" s="118">
        <v>5500</v>
      </c>
      <c r="H15" s="144">
        <v>21500</v>
      </c>
      <c r="I15" s="144">
        <v>3000</v>
      </c>
      <c r="J15" s="118">
        <v>20000</v>
      </c>
      <c r="K15" s="118">
        <v>0</v>
      </c>
      <c r="L15" s="309">
        <v>23160</v>
      </c>
      <c r="M15" s="310">
        <v>10000</v>
      </c>
      <c r="N15" s="310">
        <v>9500</v>
      </c>
      <c r="O15" s="310">
        <v>6240</v>
      </c>
      <c r="P15" s="310">
        <v>23868</v>
      </c>
      <c r="Q15" s="309">
        <v>22880</v>
      </c>
      <c r="R15" s="309">
        <v>0</v>
      </c>
      <c r="S15" s="309">
        <v>14768</v>
      </c>
      <c r="T15" s="309">
        <v>0</v>
      </c>
      <c r="U15" s="309">
        <v>19072</v>
      </c>
      <c r="V15" s="309">
        <v>21152</v>
      </c>
      <c r="W15" s="309">
        <v>12312</v>
      </c>
    </row>
    <row r="16" spans="1:23" ht="15" customHeight="1">
      <c r="A16" s="117" t="s">
        <v>64</v>
      </c>
      <c r="B16" s="118">
        <v>12636</v>
      </c>
      <c r="C16" s="118">
        <v>21300</v>
      </c>
      <c r="D16" s="118">
        <v>16326</v>
      </c>
      <c r="E16" s="118">
        <v>16000</v>
      </c>
      <c r="F16" s="118">
        <v>10000</v>
      </c>
      <c r="G16" s="118">
        <v>8000</v>
      </c>
      <c r="H16" s="144">
        <v>0</v>
      </c>
      <c r="I16" s="144">
        <v>19000</v>
      </c>
      <c r="J16" s="118">
        <v>6000</v>
      </c>
      <c r="K16" s="118">
        <v>7000</v>
      </c>
      <c r="L16" s="309">
        <v>0</v>
      </c>
      <c r="M16" s="310">
        <v>10300</v>
      </c>
      <c r="N16" s="310">
        <v>16000</v>
      </c>
      <c r="O16" s="310">
        <v>23720</v>
      </c>
      <c r="P16" s="310">
        <v>8320</v>
      </c>
      <c r="Q16" s="309">
        <v>22370</v>
      </c>
      <c r="R16" s="309">
        <v>23504</v>
      </c>
      <c r="S16" s="309">
        <v>4072</v>
      </c>
      <c r="T16" s="309">
        <v>6760</v>
      </c>
      <c r="U16" s="309">
        <v>0</v>
      </c>
      <c r="V16" s="309">
        <v>8840</v>
      </c>
      <c r="W16" s="309">
        <v>11154</v>
      </c>
    </row>
    <row r="17" spans="1:23" ht="15" customHeight="1">
      <c r="A17" s="117" t="s">
        <v>65</v>
      </c>
      <c r="B17" s="118">
        <v>0</v>
      </c>
      <c r="C17" s="118">
        <v>0</v>
      </c>
      <c r="D17" s="118">
        <v>0</v>
      </c>
      <c r="E17" s="118">
        <v>6000</v>
      </c>
      <c r="F17" s="118">
        <v>0</v>
      </c>
      <c r="G17" s="118">
        <v>14000</v>
      </c>
      <c r="H17" s="144">
        <v>16000</v>
      </c>
      <c r="I17" s="144">
        <v>0</v>
      </c>
      <c r="J17" s="118">
        <v>19000</v>
      </c>
      <c r="K17" s="118">
        <v>20400</v>
      </c>
      <c r="L17" s="309">
        <v>16000</v>
      </c>
      <c r="M17" s="310">
        <v>19000</v>
      </c>
      <c r="N17" s="310">
        <v>4100</v>
      </c>
      <c r="O17" s="310">
        <v>6240</v>
      </c>
      <c r="P17" s="310">
        <v>10816</v>
      </c>
      <c r="Q17" s="309">
        <v>19656</v>
      </c>
      <c r="R17" s="309">
        <v>20792</v>
      </c>
      <c r="S17" s="309">
        <v>9747</v>
      </c>
      <c r="T17" s="309">
        <v>0</v>
      </c>
      <c r="U17" s="309">
        <v>25166</v>
      </c>
      <c r="V17" s="309">
        <v>7436</v>
      </c>
      <c r="W17" s="309">
        <v>0</v>
      </c>
    </row>
    <row r="18" spans="1:23" ht="15" customHeight="1" thickBot="1">
      <c r="A18" s="120" t="s">
        <v>66</v>
      </c>
      <c r="B18" s="145">
        <v>17316</v>
      </c>
      <c r="C18" s="145">
        <v>16800</v>
      </c>
      <c r="D18" s="145">
        <v>0</v>
      </c>
      <c r="E18" s="145">
        <v>12000</v>
      </c>
      <c r="F18" s="145">
        <v>19500</v>
      </c>
      <c r="G18" s="145">
        <v>17000</v>
      </c>
      <c r="H18" s="145">
        <v>5500</v>
      </c>
      <c r="I18" s="145">
        <v>19000</v>
      </c>
      <c r="J18" s="145">
        <v>0</v>
      </c>
      <c r="K18" s="145">
        <v>0</v>
      </c>
      <c r="L18" s="599">
        <v>5510</v>
      </c>
      <c r="M18" s="599">
        <v>4250</v>
      </c>
      <c r="N18" s="599">
        <v>4680</v>
      </c>
      <c r="O18" s="599">
        <v>9885</v>
      </c>
      <c r="P18" s="599">
        <v>31847</v>
      </c>
      <c r="Q18" s="599">
        <v>25428</v>
      </c>
      <c r="R18" s="599">
        <v>6240</v>
      </c>
      <c r="S18" s="599">
        <v>6240</v>
      </c>
      <c r="T18" s="599">
        <v>17533</v>
      </c>
      <c r="U18" s="599">
        <v>12312</v>
      </c>
      <c r="V18" s="599">
        <v>12312</v>
      </c>
      <c r="W18" s="599">
        <v>12312</v>
      </c>
    </row>
    <row r="19" spans="1:23" ht="9" customHeight="1">
      <c r="A19" s="999" t="s">
        <v>538</v>
      </c>
      <c r="B19" s="1018"/>
      <c r="C19" s="1018"/>
      <c r="D19" s="1018"/>
      <c r="E19" s="1018"/>
      <c r="F19" s="1018"/>
      <c r="G19" s="1018"/>
      <c r="H19" s="1018"/>
      <c r="I19" s="1018"/>
      <c r="J19" s="1018"/>
      <c r="K19" s="1018"/>
      <c r="L19" s="1018"/>
      <c r="M19" s="1018"/>
      <c r="N19" s="1018"/>
      <c r="O19" s="1018"/>
      <c r="P19" s="1018"/>
      <c r="Q19" s="1018"/>
      <c r="R19" s="294"/>
      <c r="S19" s="294"/>
      <c r="T19" s="294"/>
      <c r="U19" s="294"/>
      <c r="V19" s="294"/>
      <c r="W19" s="294"/>
    </row>
    <row r="20" spans="1:23" ht="9" customHeight="1">
      <c r="A20" s="1111" t="s">
        <v>385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  <c r="N20" s="1018"/>
      <c r="O20" s="1018"/>
      <c r="P20" s="1018"/>
      <c r="Q20" s="1018"/>
      <c r="R20" s="294"/>
      <c r="S20" s="294"/>
      <c r="T20" s="294"/>
      <c r="U20" s="294"/>
      <c r="V20" s="294"/>
      <c r="W20" s="294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  <c r="R21" s="294"/>
      <c r="S21" s="294"/>
      <c r="T21" s="294"/>
      <c r="U21" s="294"/>
      <c r="V21" s="294"/>
      <c r="W21" s="294"/>
    </row>
    <row r="23" spans="1:23" ht="13" customHeight="1">
      <c r="A23" s="303" t="s">
        <v>480</v>
      </c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</row>
    <row r="24" spans="1:23" ht="13" customHeight="1">
      <c r="A24" s="304" t="s">
        <v>306</v>
      </c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</row>
    <row r="25" spans="1:23" ht="4" customHeight="1" thickBot="1"/>
    <row r="26" spans="1:23" ht="16" customHeight="1">
      <c r="A26" s="762" t="s">
        <v>110</v>
      </c>
      <c r="B26" s="762">
        <v>2000</v>
      </c>
      <c r="C26" s="762">
        <v>2001</v>
      </c>
      <c r="D26" s="762">
        <v>2002</v>
      </c>
      <c r="E26" s="762">
        <v>2003</v>
      </c>
      <c r="F26" s="762">
        <v>2004</v>
      </c>
      <c r="G26" s="762">
        <v>2005</v>
      </c>
      <c r="H26" s="762">
        <v>2006</v>
      </c>
      <c r="I26" s="762">
        <v>2007</v>
      </c>
      <c r="J26" s="762">
        <v>2008</v>
      </c>
      <c r="K26" s="762">
        <v>2009</v>
      </c>
      <c r="L26" s="762">
        <v>2010</v>
      </c>
      <c r="M26" s="762">
        <v>2011</v>
      </c>
      <c r="N26" s="762">
        <v>2012</v>
      </c>
      <c r="O26" s="762">
        <v>2013</v>
      </c>
      <c r="P26" s="762">
        <v>2014</v>
      </c>
      <c r="Q26" s="762">
        <v>2015</v>
      </c>
      <c r="R26" s="762">
        <v>2016</v>
      </c>
      <c r="S26" s="740">
        <v>2017</v>
      </c>
      <c r="T26" s="739">
        <v>2018</v>
      </c>
      <c r="U26" s="740">
        <v>2019</v>
      </c>
      <c r="V26" s="741" t="s">
        <v>351</v>
      </c>
      <c r="W26" s="741" t="s">
        <v>402</v>
      </c>
    </row>
    <row r="27" spans="1:23" ht="16" customHeight="1">
      <c r="A27" s="751" t="s">
        <v>54</v>
      </c>
      <c r="B27" s="945">
        <f t="shared" ref="B27:H27" si="0">SUM(B28:B39)</f>
        <v>92749</v>
      </c>
      <c r="C27" s="945">
        <f t="shared" si="0"/>
        <v>97776</v>
      </c>
      <c r="D27" s="945">
        <f t="shared" si="0"/>
        <v>80988</v>
      </c>
      <c r="E27" s="945">
        <f t="shared" si="0"/>
        <v>113000</v>
      </c>
      <c r="F27" s="945">
        <f t="shared" si="0"/>
        <v>102500</v>
      </c>
      <c r="G27" s="945" t="e">
        <f t="shared" si="0"/>
        <v>#REF!</v>
      </c>
      <c r="H27" s="945" t="e">
        <f t="shared" si="0"/>
        <v>#REF!</v>
      </c>
      <c r="I27" s="945">
        <v>127500</v>
      </c>
      <c r="J27" s="945">
        <v>138170</v>
      </c>
      <c r="K27" s="945">
        <v>133600</v>
      </c>
      <c r="L27" s="946">
        <v>137210</v>
      </c>
      <c r="M27" s="946">
        <v>145610</v>
      </c>
      <c r="N27" s="946">
        <v>126800</v>
      </c>
      <c r="O27" s="946">
        <v>163845</v>
      </c>
      <c r="P27" s="946">
        <v>204535</v>
      </c>
      <c r="Q27" s="946">
        <v>189474</v>
      </c>
      <c r="R27" s="946">
        <v>193317</v>
      </c>
      <c r="S27" s="946">
        <v>132712</v>
      </c>
      <c r="T27" s="946">
        <f>SUM(T28:T39)</f>
        <v>73793</v>
      </c>
      <c r="U27" s="946">
        <f>SUM(U28:U39)</f>
        <v>159615</v>
      </c>
      <c r="V27" s="946">
        <f>SUM(V28:V39)</f>
        <v>114067</v>
      </c>
      <c r="W27" s="946">
        <f>SUM(W28:W39)</f>
        <v>158193</v>
      </c>
    </row>
    <row r="28" spans="1:23" ht="15" customHeight="1">
      <c r="A28" s="582" t="s">
        <v>55</v>
      </c>
      <c r="B28" s="118">
        <v>21442</v>
      </c>
      <c r="C28" s="118">
        <v>0</v>
      </c>
      <c r="D28" s="118">
        <v>4500</v>
      </c>
      <c r="E28" s="118">
        <v>21000</v>
      </c>
      <c r="F28" s="118">
        <v>0</v>
      </c>
      <c r="G28" s="118" t="e">
        <f>+[4]SERIE!F164</f>
        <v>#REF!</v>
      </c>
      <c r="H28" s="118" t="e">
        <f>+[4]SERIE!F176</f>
        <v>#REF!</v>
      </c>
      <c r="I28" s="118">
        <v>20000</v>
      </c>
      <c r="J28" s="118">
        <v>10160</v>
      </c>
      <c r="K28" s="118">
        <v>6000</v>
      </c>
      <c r="L28" s="309">
        <v>29640</v>
      </c>
      <c r="M28" s="309">
        <v>26760</v>
      </c>
      <c r="N28" s="309">
        <v>6500</v>
      </c>
      <c r="O28" s="309">
        <v>20800</v>
      </c>
      <c r="P28" s="309">
        <v>18720</v>
      </c>
      <c r="Q28" s="309">
        <v>0</v>
      </c>
      <c r="R28" s="309">
        <v>9672</v>
      </c>
      <c r="S28" s="309">
        <v>11440</v>
      </c>
      <c r="T28" s="309">
        <v>0</v>
      </c>
      <c r="U28" s="309">
        <v>22807</v>
      </c>
      <c r="V28" s="309">
        <v>0</v>
      </c>
      <c r="W28" s="309">
        <v>25116</v>
      </c>
    </row>
    <row r="29" spans="1:23" ht="15" customHeight="1">
      <c r="A29" s="582" t="s">
        <v>56</v>
      </c>
      <c r="B29" s="118">
        <v>0</v>
      </c>
      <c r="C29" s="118">
        <v>0</v>
      </c>
      <c r="D29" s="118">
        <v>0</v>
      </c>
      <c r="E29" s="118">
        <v>0</v>
      </c>
      <c r="F29" s="118">
        <v>21000</v>
      </c>
      <c r="G29" s="144" t="e">
        <f>+[4]SERIE!F165</f>
        <v>#REF!</v>
      </c>
      <c r="H29" s="144" t="e">
        <f>+[4]SERIE!F177</f>
        <v>#REF!</v>
      </c>
      <c r="I29" s="144">
        <v>5500</v>
      </c>
      <c r="J29" s="118">
        <v>20000</v>
      </c>
      <c r="K29" s="144">
        <v>17000</v>
      </c>
      <c r="L29" s="309">
        <v>0</v>
      </c>
      <c r="M29" s="309">
        <v>4000</v>
      </c>
      <c r="N29" s="310">
        <v>19000</v>
      </c>
      <c r="O29" s="310">
        <v>30690</v>
      </c>
      <c r="P29" s="310">
        <v>7436</v>
      </c>
      <c r="Q29" s="309">
        <v>21840</v>
      </c>
      <c r="R29" s="309">
        <v>20800</v>
      </c>
      <c r="S29" s="309">
        <v>0</v>
      </c>
      <c r="T29" s="309">
        <v>6240</v>
      </c>
      <c r="U29" s="309">
        <v>6760</v>
      </c>
      <c r="V29" s="309">
        <v>0</v>
      </c>
      <c r="W29" s="309">
        <v>0</v>
      </c>
    </row>
    <row r="30" spans="1:23" ht="15" customHeight="1">
      <c r="A30" s="582" t="s">
        <v>57</v>
      </c>
      <c r="B30" s="118">
        <v>14742</v>
      </c>
      <c r="C30" s="118">
        <v>21528</v>
      </c>
      <c r="D30" s="118">
        <v>6000</v>
      </c>
      <c r="E30" s="118">
        <v>16000</v>
      </c>
      <c r="F30" s="118">
        <v>14000</v>
      </c>
      <c r="G30" s="144" t="e">
        <f>+[4]SERIE!F166</f>
        <v>#REF!</v>
      </c>
      <c r="H30" s="144" t="e">
        <f>+[4]SERIE!F178</f>
        <v>#REF!</v>
      </c>
      <c r="I30" s="144">
        <v>5000</v>
      </c>
      <c r="J30" s="118">
        <v>6000</v>
      </c>
      <c r="K30" s="144">
        <v>10000</v>
      </c>
      <c r="L30" s="309">
        <v>16500</v>
      </c>
      <c r="M30" s="310">
        <v>0</v>
      </c>
      <c r="N30" s="310">
        <v>6760</v>
      </c>
      <c r="O30" s="310">
        <v>10800</v>
      </c>
      <c r="P30" s="310">
        <v>10925</v>
      </c>
      <c r="Q30" s="309">
        <v>10896</v>
      </c>
      <c r="R30" s="309">
        <v>18863</v>
      </c>
      <c r="S30" s="309">
        <v>33192</v>
      </c>
      <c r="T30" s="309">
        <v>10260</v>
      </c>
      <c r="U30" s="309">
        <v>12312</v>
      </c>
      <c r="V30" s="309">
        <v>0</v>
      </c>
      <c r="W30" s="309">
        <v>23154</v>
      </c>
    </row>
    <row r="31" spans="1:23" ht="15" customHeight="1">
      <c r="A31" s="582" t="s">
        <v>58</v>
      </c>
      <c r="B31" s="118">
        <v>0</v>
      </c>
      <c r="C31" s="118">
        <v>0</v>
      </c>
      <c r="D31" s="118">
        <v>9000</v>
      </c>
      <c r="E31" s="118">
        <v>5000</v>
      </c>
      <c r="F31" s="118">
        <v>0</v>
      </c>
      <c r="G31" s="144" t="e">
        <f>+[4]SERIE!F167</f>
        <v>#REF!</v>
      </c>
      <c r="H31" s="144" t="e">
        <f>+[4]SERIE!F179</f>
        <v>#REF!</v>
      </c>
      <c r="I31" s="144">
        <v>11000</v>
      </c>
      <c r="J31" s="118">
        <v>19010</v>
      </c>
      <c r="K31" s="144">
        <v>18900</v>
      </c>
      <c r="L31" s="309">
        <v>9500</v>
      </c>
      <c r="M31" s="310">
        <v>25500</v>
      </c>
      <c r="N31" s="310">
        <v>14000</v>
      </c>
      <c r="O31" s="310">
        <v>0</v>
      </c>
      <c r="P31" s="310">
        <v>24076</v>
      </c>
      <c r="Q31" s="309">
        <v>21840</v>
      </c>
      <c r="R31" s="309">
        <v>18720</v>
      </c>
      <c r="S31" s="309">
        <v>0</v>
      </c>
      <c r="T31" s="309">
        <v>0</v>
      </c>
      <c r="U31" s="309">
        <v>17680</v>
      </c>
      <c r="V31" s="309">
        <v>20203</v>
      </c>
      <c r="W31" s="309">
        <v>0</v>
      </c>
    </row>
    <row r="32" spans="1:23" ht="15" customHeight="1">
      <c r="A32" s="582" t="s">
        <v>59</v>
      </c>
      <c r="B32" s="118">
        <v>4500</v>
      </c>
      <c r="C32" s="118">
        <v>16848</v>
      </c>
      <c r="D32" s="118">
        <v>5200</v>
      </c>
      <c r="E32" s="118">
        <v>16000</v>
      </c>
      <c r="F32" s="118">
        <v>18000</v>
      </c>
      <c r="G32" s="144" t="e">
        <f>+[4]SERIE!F168</f>
        <v>#REF!</v>
      </c>
      <c r="H32" s="144" t="e">
        <f>+[4]SERIE!F180</f>
        <v>#REF!</v>
      </c>
      <c r="I32" s="144">
        <v>14000</v>
      </c>
      <c r="J32" s="118">
        <v>6000</v>
      </c>
      <c r="K32" s="144">
        <v>0</v>
      </c>
      <c r="L32" s="309">
        <v>3900</v>
      </c>
      <c r="M32" s="310">
        <v>0</v>
      </c>
      <c r="N32" s="310">
        <v>16760</v>
      </c>
      <c r="O32" s="310">
        <v>25220</v>
      </c>
      <c r="P32" s="310">
        <v>16640</v>
      </c>
      <c r="Q32" s="309">
        <v>0</v>
      </c>
      <c r="R32" s="309">
        <v>3848</v>
      </c>
      <c r="S32" s="309">
        <v>32898</v>
      </c>
      <c r="T32" s="309">
        <v>6240</v>
      </c>
      <c r="U32" s="309">
        <v>6760</v>
      </c>
      <c r="V32" s="309">
        <v>0</v>
      </c>
      <c r="W32" s="309">
        <v>20332</v>
      </c>
    </row>
    <row r="33" spans="1:23" ht="15" customHeight="1">
      <c r="A33" s="582" t="s">
        <v>60</v>
      </c>
      <c r="B33" s="118">
        <v>22113</v>
      </c>
      <c r="C33" s="118">
        <v>0</v>
      </c>
      <c r="D33" s="118">
        <v>0</v>
      </c>
      <c r="E33" s="118">
        <v>0</v>
      </c>
      <c r="F33" s="118">
        <v>0</v>
      </c>
      <c r="G33" s="144" t="e">
        <f>+[4]SERIE!F169</f>
        <v>#REF!</v>
      </c>
      <c r="H33" s="144" t="e">
        <f>+[4]SERIE!F181</f>
        <v>#REF!</v>
      </c>
      <c r="I33" s="144">
        <v>8500</v>
      </c>
      <c r="J33" s="118">
        <v>4000</v>
      </c>
      <c r="K33" s="144">
        <v>24900</v>
      </c>
      <c r="L33" s="309">
        <v>26500</v>
      </c>
      <c r="M33" s="310">
        <v>10300</v>
      </c>
      <c r="N33" s="310">
        <v>0</v>
      </c>
      <c r="O33" s="310">
        <v>0</v>
      </c>
      <c r="P33" s="310">
        <v>8112</v>
      </c>
      <c r="Q33" s="309">
        <v>31356</v>
      </c>
      <c r="R33" s="309">
        <v>33666</v>
      </c>
      <c r="S33" s="309">
        <v>4368</v>
      </c>
      <c r="T33" s="309">
        <v>10260</v>
      </c>
      <c r="U33" s="309">
        <v>12306</v>
      </c>
      <c r="V33" s="309">
        <v>19008</v>
      </c>
      <c r="W33" s="309">
        <v>23466</v>
      </c>
    </row>
    <row r="34" spans="1:23" ht="15" customHeight="1">
      <c r="A34" s="582" t="s">
        <v>61</v>
      </c>
      <c r="B34" s="118">
        <v>0</v>
      </c>
      <c r="C34" s="118">
        <v>4500</v>
      </c>
      <c r="D34" s="118">
        <v>20000</v>
      </c>
      <c r="E34" s="118">
        <v>5000</v>
      </c>
      <c r="F34" s="118">
        <v>16000</v>
      </c>
      <c r="G34" s="144" t="e">
        <f>+[4]SERIE!F170</f>
        <v>#REF!</v>
      </c>
      <c r="H34" s="144" t="e">
        <f>+[4]SERIE!F182</f>
        <v>#REF!</v>
      </c>
      <c r="I34" s="144">
        <v>0</v>
      </c>
      <c r="J34" s="118">
        <v>28000</v>
      </c>
      <c r="K34" s="144">
        <v>3500</v>
      </c>
      <c r="L34" s="309">
        <v>0</v>
      </c>
      <c r="M34" s="310">
        <v>19000</v>
      </c>
      <c r="N34" s="310">
        <v>23000</v>
      </c>
      <c r="O34" s="310">
        <v>6500</v>
      </c>
      <c r="P34" s="310">
        <v>24010</v>
      </c>
      <c r="Q34" s="309">
        <v>0</v>
      </c>
      <c r="R34" s="309">
        <v>0</v>
      </c>
      <c r="S34" s="309">
        <v>6240</v>
      </c>
      <c r="T34" s="309">
        <v>6240</v>
      </c>
      <c r="U34" s="309">
        <v>6760</v>
      </c>
      <c r="V34" s="309">
        <v>17680</v>
      </c>
      <c r="W34" s="309">
        <v>0</v>
      </c>
    </row>
    <row r="35" spans="1:23" ht="15" customHeight="1">
      <c r="A35" s="582" t="s">
        <v>62</v>
      </c>
      <c r="B35" s="118">
        <v>0</v>
      </c>
      <c r="C35" s="118">
        <v>16800</v>
      </c>
      <c r="D35" s="118">
        <v>14962</v>
      </c>
      <c r="E35" s="118">
        <v>16000</v>
      </c>
      <c r="F35" s="118">
        <v>4000</v>
      </c>
      <c r="G35" s="144" t="e">
        <f>+[4]SERIE!F171</f>
        <v>#REF!</v>
      </c>
      <c r="H35" s="144" t="e">
        <f>+[4]SERIE!F183</f>
        <v>#REF!</v>
      </c>
      <c r="I35" s="144">
        <v>22500</v>
      </c>
      <c r="J35" s="118">
        <v>0</v>
      </c>
      <c r="K35" s="144">
        <v>25900</v>
      </c>
      <c r="L35" s="309">
        <v>6500</v>
      </c>
      <c r="M35" s="310">
        <v>16500</v>
      </c>
      <c r="N35" s="310">
        <v>6500</v>
      </c>
      <c r="O35" s="310">
        <v>23750</v>
      </c>
      <c r="P35" s="310">
        <v>19765</v>
      </c>
      <c r="Q35" s="309">
        <v>13208</v>
      </c>
      <c r="R35" s="309">
        <v>37212</v>
      </c>
      <c r="S35" s="309">
        <v>9747</v>
      </c>
      <c r="T35" s="309">
        <v>10260</v>
      </c>
      <c r="U35" s="309">
        <v>17680</v>
      </c>
      <c r="V35" s="309">
        <v>7436</v>
      </c>
      <c r="W35" s="309">
        <v>30347</v>
      </c>
    </row>
    <row r="36" spans="1:23" ht="15" customHeight="1">
      <c r="A36" s="582" t="s">
        <v>63</v>
      </c>
      <c r="B36" s="118">
        <v>0</v>
      </c>
      <c r="C36" s="118">
        <v>0</v>
      </c>
      <c r="D36" s="118">
        <v>5000</v>
      </c>
      <c r="E36" s="118">
        <v>0</v>
      </c>
      <c r="F36" s="118">
        <v>0</v>
      </c>
      <c r="G36" s="144" t="e">
        <f>+[4]SERIE!F172</f>
        <v>#REF!</v>
      </c>
      <c r="H36" s="144" t="e">
        <f>+[4]SERIE!F184</f>
        <v>#REF!</v>
      </c>
      <c r="I36" s="144">
        <v>3000</v>
      </c>
      <c r="J36" s="118">
        <v>20000</v>
      </c>
      <c r="K36" s="144">
        <v>0</v>
      </c>
      <c r="L36" s="309">
        <v>23160</v>
      </c>
      <c r="M36" s="310">
        <v>10000</v>
      </c>
      <c r="N36" s="310">
        <v>9500</v>
      </c>
      <c r="O36" s="310">
        <v>6240</v>
      </c>
      <c r="P36" s="310">
        <v>23868</v>
      </c>
      <c r="Q36" s="309">
        <v>22880</v>
      </c>
      <c r="R36" s="309">
        <v>0</v>
      </c>
      <c r="S36" s="309">
        <v>14768</v>
      </c>
      <c r="T36" s="309">
        <v>0</v>
      </c>
      <c r="U36" s="309">
        <v>19072</v>
      </c>
      <c r="V36" s="309">
        <v>21152</v>
      </c>
      <c r="W36" s="309">
        <v>12312</v>
      </c>
    </row>
    <row r="37" spans="1:23" ht="15" customHeight="1">
      <c r="A37" s="582" t="s">
        <v>64</v>
      </c>
      <c r="B37" s="118">
        <v>12636</v>
      </c>
      <c r="C37" s="118">
        <v>21300</v>
      </c>
      <c r="D37" s="118">
        <v>16326</v>
      </c>
      <c r="E37" s="118">
        <v>16000</v>
      </c>
      <c r="F37" s="118">
        <v>10000</v>
      </c>
      <c r="G37" s="144" t="e">
        <f>+[4]SERIE!F173</f>
        <v>#REF!</v>
      </c>
      <c r="H37" s="144" t="e">
        <f>+[4]SERIE!F185</f>
        <v>#REF!</v>
      </c>
      <c r="I37" s="144">
        <v>19000</v>
      </c>
      <c r="J37" s="118">
        <v>6000</v>
      </c>
      <c r="K37" s="144">
        <v>7000</v>
      </c>
      <c r="L37" s="309">
        <v>0</v>
      </c>
      <c r="M37" s="310">
        <v>10300</v>
      </c>
      <c r="N37" s="310">
        <v>16000</v>
      </c>
      <c r="O37" s="310">
        <v>23720</v>
      </c>
      <c r="P37" s="310">
        <v>8320</v>
      </c>
      <c r="Q37" s="309">
        <v>22370</v>
      </c>
      <c r="R37" s="309">
        <v>23504</v>
      </c>
      <c r="S37" s="309">
        <v>4072</v>
      </c>
      <c r="T37" s="309">
        <v>6760</v>
      </c>
      <c r="U37" s="309">
        <v>0</v>
      </c>
      <c r="V37" s="309">
        <v>8840</v>
      </c>
      <c r="W37" s="309">
        <v>11154</v>
      </c>
    </row>
    <row r="38" spans="1:23" ht="15" customHeight="1">
      <c r="A38" s="582" t="s">
        <v>65</v>
      </c>
      <c r="B38" s="118">
        <v>0</v>
      </c>
      <c r="C38" s="118">
        <v>0</v>
      </c>
      <c r="D38" s="118">
        <v>0</v>
      </c>
      <c r="E38" s="118">
        <v>6000</v>
      </c>
      <c r="F38" s="118">
        <v>0</v>
      </c>
      <c r="G38" s="144" t="e">
        <f>+[4]SERIE!F174</f>
        <v>#REF!</v>
      </c>
      <c r="H38" s="144" t="e">
        <f>+[4]SERIE!F186</f>
        <v>#REF!</v>
      </c>
      <c r="I38" s="144">
        <v>0</v>
      </c>
      <c r="J38" s="118">
        <v>19000</v>
      </c>
      <c r="K38" s="144">
        <v>20400</v>
      </c>
      <c r="L38" s="309">
        <v>16000</v>
      </c>
      <c r="M38" s="310">
        <v>19000</v>
      </c>
      <c r="N38" s="310">
        <v>4100</v>
      </c>
      <c r="O38" s="310">
        <v>6240</v>
      </c>
      <c r="P38" s="310">
        <v>10816</v>
      </c>
      <c r="Q38" s="309">
        <v>19656</v>
      </c>
      <c r="R38" s="309">
        <v>20792</v>
      </c>
      <c r="S38" s="309">
        <v>9747</v>
      </c>
      <c r="T38" s="309">
        <v>0</v>
      </c>
      <c r="U38" s="309">
        <v>25166</v>
      </c>
      <c r="V38" s="309">
        <v>7436</v>
      </c>
      <c r="W38" s="309">
        <v>0</v>
      </c>
    </row>
    <row r="39" spans="1:23" ht="15" customHeight="1" thickBot="1">
      <c r="A39" s="120" t="s">
        <v>66</v>
      </c>
      <c r="B39" s="145">
        <v>17316</v>
      </c>
      <c r="C39" s="145">
        <v>16800</v>
      </c>
      <c r="D39" s="145">
        <v>0</v>
      </c>
      <c r="E39" s="145">
        <v>12000</v>
      </c>
      <c r="F39" s="145">
        <v>19500</v>
      </c>
      <c r="G39" s="145" t="e">
        <f>+[4]SERIE!F175</f>
        <v>#REF!</v>
      </c>
      <c r="H39" s="145" t="e">
        <f>+[4]SERIE!F187</f>
        <v>#REF!</v>
      </c>
      <c r="I39" s="145">
        <v>19000</v>
      </c>
      <c r="J39" s="145">
        <v>0</v>
      </c>
      <c r="K39" s="145">
        <v>0</v>
      </c>
      <c r="L39" s="599">
        <v>5510</v>
      </c>
      <c r="M39" s="599">
        <v>4250</v>
      </c>
      <c r="N39" s="599">
        <v>4680</v>
      </c>
      <c r="O39" s="599">
        <v>9885</v>
      </c>
      <c r="P39" s="599">
        <v>31847</v>
      </c>
      <c r="Q39" s="599">
        <v>25428</v>
      </c>
      <c r="R39" s="599">
        <v>6240</v>
      </c>
      <c r="S39" s="599">
        <v>6240</v>
      </c>
      <c r="T39" s="599">
        <v>17533</v>
      </c>
      <c r="U39" s="599">
        <v>12312</v>
      </c>
      <c r="V39" s="599">
        <v>12312</v>
      </c>
      <c r="W39" s="599">
        <v>12312</v>
      </c>
    </row>
    <row r="40" spans="1:23" ht="9" customHeight="1">
      <c r="A40" s="999" t="s">
        <v>538</v>
      </c>
      <c r="B40" s="1018"/>
      <c r="C40" s="1018"/>
      <c r="D40" s="1018"/>
      <c r="E40" s="1018"/>
      <c r="F40" s="1018"/>
      <c r="G40" s="1018"/>
      <c r="H40" s="1018"/>
      <c r="I40" s="1018"/>
      <c r="J40" s="1018"/>
      <c r="K40" s="1018"/>
      <c r="L40" s="1018"/>
      <c r="M40" s="1018"/>
      <c r="N40" s="1018"/>
      <c r="O40" s="1018"/>
    </row>
    <row r="41" spans="1:23" ht="9" customHeight="1">
      <c r="A41" s="1111" t="s">
        <v>386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</row>
    <row r="42" spans="1:23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</row>
    <row r="43" spans="1:23" ht="13" customHeight="1">
      <c r="A43" s="1001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rowBreaks count="1" manualBreakCount="1">
    <brk id="22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Hoja118">
    <tabColor theme="9" tint="0.59999389629810485"/>
  </sheetPr>
  <dimension ref="A1:W47"/>
  <sheetViews>
    <sheetView showGridLines="0" tabSelected="1" topLeftCell="N1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1" width="0" style="114" hidden="1" customWidth="1"/>
    <col min="12" max="23" width="9" style="114" customWidth="1"/>
    <col min="24" max="24" width="7.3984375" style="114" customWidth="1"/>
    <col min="25" max="27" width="8.3984375" style="114" customWidth="1"/>
    <col min="28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68" t="s">
        <v>506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23" ht="13" customHeight="1">
      <c r="A3" s="304" t="s">
        <v>250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</row>
    <row r="4" spans="1:23" ht="4" customHeight="1" thickBot="1"/>
    <row r="5" spans="1:23" ht="16" customHeight="1">
      <c r="A5" s="765" t="s">
        <v>110</v>
      </c>
      <c r="B5" s="765">
        <v>2000</v>
      </c>
      <c r="C5" s="765">
        <v>2001</v>
      </c>
      <c r="D5" s="765">
        <v>2002</v>
      </c>
      <c r="E5" s="765">
        <v>2003</v>
      </c>
      <c r="F5" s="765">
        <v>2004</v>
      </c>
      <c r="G5" s="765">
        <v>2005</v>
      </c>
      <c r="H5" s="765">
        <v>2006</v>
      </c>
      <c r="I5" s="765">
        <v>2007</v>
      </c>
      <c r="J5" s="765">
        <v>2008</v>
      </c>
      <c r="K5" s="765">
        <v>2009</v>
      </c>
      <c r="L5" s="765">
        <v>2010</v>
      </c>
      <c r="M5" s="765">
        <v>2011</v>
      </c>
      <c r="N5" s="765">
        <v>2012</v>
      </c>
      <c r="O5" s="765">
        <v>2013</v>
      </c>
      <c r="P5" s="765">
        <v>2014</v>
      </c>
      <c r="Q5" s="765">
        <v>2015</v>
      </c>
      <c r="R5" s="765">
        <v>2016</v>
      </c>
      <c r="S5" s="948">
        <v>2017</v>
      </c>
      <c r="T5" s="949">
        <v>2018</v>
      </c>
      <c r="U5" s="948">
        <v>2019</v>
      </c>
      <c r="V5" s="950" t="s">
        <v>356</v>
      </c>
      <c r="W5" s="950" t="s">
        <v>414</v>
      </c>
    </row>
    <row r="6" spans="1:23" ht="16" customHeight="1">
      <c r="A6" s="751" t="s">
        <v>54</v>
      </c>
      <c r="B6" s="945">
        <f t="shared" ref="B6:H6" si="0">SUM(B7:B18)</f>
        <v>438717</v>
      </c>
      <c r="C6" s="945">
        <f t="shared" si="0"/>
        <v>223581</v>
      </c>
      <c r="D6" s="945">
        <f t="shared" si="0"/>
        <v>125632</v>
      </c>
      <c r="E6" s="945">
        <f t="shared" si="0"/>
        <v>0</v>
      </c>
      <c r="F6" s="945">
        <f t="shared" si="0"/>
        <v>105160</v>
      </c>
      <c r="G6" s="945">
        <f t="shared" si="0"/>
        <v>183044</v>
      </c>
      <c r="H6" s="945">
        <f t="shared" si="0"/>
        <v>145600</v>
      </c>
      <c r="I6" s="945">
        <v>197140</v>
      </c>
      <c r="J6" s="945">
        <v>45240</v>
      </c>
      <c r="K6" s="945">
        <v>10000</v>
      </c>
      <c r="L6" s="946">
        <f>+AC14</f>
        <v>0</v>
      </c>
      <c r="M6" s="946">
        <v>270440</v>
      </c>
      <c r="N6" s="946">
        <v>378428</v>
      </c>
      <c r="O6" s="946">
        <v>546936</v>
      </c>
      <c r="P6" s="946">
        <v>751260</v>
      </c>
      <c r="Q6" s="946">
        <v>265256</v>
      </c>
      <c r="R6" s="946">
        <v>208187</v>
      </c>
      <c r="S6" s="946">
        <v>259967</v>
      </c>
      <c r="T6" s="946">
        <f>SUM(T7:T18)</f>
        <v>1209824</v>
      </c>
      <c r="U6" s="946">
        <f>SUM(U7:U18)</f>
        <v>1143906</v>
      </c>
      <c r="V6" s="946">
        <f>SUM(V7:V18)</f>
        <v>0</v>
      </c>
      <c r="W6" s="946">
        <f>SUM(W7:W18)</f>
        <v>0</v>
      </c>
    </row>
    <row r="7" spans="1:23" ht="15" customHeight="1">
      <c r="A7" s="117" t="s">
        <v>55</v>
      </c>
      <c r="B7" s="144">
        <v>77800</v>
      </c>
      <c r="C7" s="144">
        <v>52981</v>
      </c>
      <c r="D7" s="144">
        <v>21000</v>
      </c>
      <c r="E7" s="144">
        <v>0</v>
      </c>
      <c r="F7" s="144">
        <v>0</v>
      </c>
      <c r="G7" s="144">
        <v>0</v>
      </c>
      <c r="H7" s="144">
        <v>0</v>
      </c>
      <c r="I7" s="144">
        <v>22000</v>
      </c>
      <c r="J7" s="144">
        <v>27040</v>
      </c>
      <c r="K7" s="118">
        <v>0</v>
      </c>
      <c r="L7" s="309">
        <v>0</v>
      </c>
      <c r="M7" s="309">
        <v>10400</v>
      </c>
      <c r="N7" s="309">
        <v>0</v>
      </c>
      <c r="O7" s="309">
        <v>78000</v>
      </c>
      <c r="P7" s="309">
        <v>0</v>
      </c>
      <c r="Q7" s="309">
        <v>0</v>
      </c>
      <c r="R7" s="309">
        <v>16668</v>
      </c>
      <c r="S7" s="309">
        <v>36400</v>
      </c>
      <c r="T7" s="309">
        <v>108160</v>
      </c>
      <c r="U7" s="309">
        <v>198932</v>
      </c>
      <c r="V7" s="309">
        <v>0</v>
      </c>
      <c r="W7" s="309">
        <v>0</v>
      </c>
    </row>
    <row r="8" spans="1:23" ht="15" customHeight="1">
      <c r="A8" s="117" t="s">
        <v>56</v>
      </c>
      <c r="B8" s="144">
        <v>41800</v>
      </c>
      <c r="C8" s="144">
        <v>0</v>
      </c>
      <c r="D8" s="144">
        <v>14000</v>
      </c>
      <c r="E8" s="144">
        <v>0</v>
      </c>
      <c r="F8" s="144">
        <v>0</v>
      </c>
      <c r="G8" s="144">
        <v>25200</v>
      </c>
      <c r="H8" s="144">
        <v>27040</v>
      </c>
      <c r="I8" s="144">
        <v>0</v>
      </c>
      <c r="J8" s="144">
        <v>0</v>
      </c>
      <c r="K8" s="118">
        <v>0</v>
      </c>
      <c r="L8" s="309">
        <v>0</v>
      </c>
      <c r="M8" s="309">
        <v>10400</v>
      </c>
      <c r="N8" s="310">
        <v>0</v>
      </c>
      <c r="O8" s="310">
        <v>20800</v>
      </c>
      <c r="P8" s="310">
        <v>15000</v>
      </c>
      <c r="Q8" s="310">
        <v>65520</v>
      </c>
      <c r="R8" s="310">
        <v>15600</v>
      </c>
      <c r="S8" s="310">
        <v>0</v>
      </c>
      <c r="T8" s="310">
        <v>0</v>
      </c>
      <c r="U8" s="310">
        <v>153881</v>
      </c>
      <c r="V8" s="310">
        <v>0</v>
      </c>
      <c r="W8" s="310">
        <v>0</v>
      </c>
    </row>
    <row r="9" spans="1:23" ht="15" customHeight="1">
      <c r="A9" s="117" t="s">
        <v>57</v>
      </c>
      <c r="B9" s="144">
        <v>69806</v>
      </c>
      <c r="C9" s="144">
        <v>12000</v>
      </c>
      <c r="D9" s="144">
        <v>32495</v>
      </c>
      <c r="E9" s="144">
        <v>0</v>
      </c>
      <c r="F9" s="144">
        <v>11440</v>
      </c>
      <c r="G9" s="144">
        <v>5000</v>
      </c>
      <c r="H9" s="144">
        <v>27040</v>
      </c>
      <c r="I9" s="144">
        <v>0</v>
      </c>
      <c r="J9" s="144">
        <v>0</v>
      </c>
      <c r="K9" s="118">
        <v>0</v>
      </c>
      <c r="L9" s="309">
        <v>0</v>
      </c>
      <c r="M9" s="310">
        <v>15200</v>
      </c>
      <c r="N9" s="310">
        <v>0</v>
      </c>
      <c r="O9" s="310">
        <v>104000</v>
      </c>
      <c r="P9" s="310">
        <v>99216</v>
      </c>
      <c r="Q9" s="310">
        <v>20800</v>
      </c>
      <c r="R9" s="310">
        <v>15600</v>
      </c>
      <c r="S9" s="310">
        <v>23920</v>
      </c>
      <c r="T9" s="310">
        <v>37960</v>
      </c>
      <c r="U9" s="310">
        <v>90600</v>
      </c>
      <c r="V9" s="310">
        <v>0</v>
      </c>
      <c r="W9" s="310">
        <v>0</v>
      </c>
    </row>
    <row r="10" spans="1:23" ht="15" customHeight="1">
      <c r="A10" s="117" t="s">
        <v>58</v>
      </c>
      <c r="B10" s="144">
        <v>47705</v>
      </c>
      <c r="C10" s="144">
        <v>30000</v>
      </c>
      <c r="D10" s="144">
        <v>0</v>
      </c>
      <c r="E10" s="144">
        <v>0</v>
      </c>
      <c r="F10" s="144">
        <v>11440</v>
      </c>
      <c r="G10" s="144">
        <v>0</v>
      </c>
      <c r="H10" s="144">
        <v>0</v>
      </c>
      <c r="I10" s="144">
        <v>27040</v>
      </c>
      <c r="J10" s="144">
        <v>0</v>
      </c>
      <c r="K10" s="118">
        <v>0</v>
      </c>
      <c r="L10" s="309">
        <v>31200</v>
      </c>
      <c r="M10" s="310">
        <v>47840</v>
      </c>
      <c r="N10" s="310">
        <v>0</v>
      </c>
      <c r="O10" s="310">
        <v>0</v>
      </c>
      <c r="P10" s="310">
        <v>89544</v>
      </c>
      <c r="Q10" s="310">
        <v>28288</v>
      </c>
      <c r="R10" s="310">
        <v>15600</v>
      </c>
      <c r="S10" s="310">
        <v>20611</v>
      </c>
      <c r="T10" s="310">
        <v>125632</v>
      </c>
      <c r="U10" s="310">
        <v>138096</v>
      </c>
      <c r="V10" s="310">
        <v>0</v>
      </c>
      <c r="W10" s="310">
        <v>0</v>
      </c>
    </row>
    <row r="11" spans="1:23" ht="15" customHeight="1">
      <c r="A11" s="117" t="s">
        <v>59</v>
      </c>
      <c r="B11" s="144">
        <v>32300</v>
      </c>
      <c r="C11" s="144">
        <v>0</v>
      </c>
      <c r="D11" s="144">
        <v>0</v>
      </c>
      <c r="E11" s="144">
        <v>0</v>
      </c>
      <c r="F11" s="144">
        <v>0</v>
      </c>
      <c r="G11" s="144">
        <v>0</v>
      </c>
      <c r="H11" s="144">
        <v>0</v>
      </c>
      <c r="I11" s="144">
        <v>27040</v>
      </c>
      <c r="J11" s="144">
        <v>18200</v>
      </c>
      <c r="K11" s="118">
        <v>0</v>
      </c>
      <c r="L11" s="309">
        <v>3900</v>
      </c>
      <c r="M11" s="310">
        <v>28000</v>
      </c>
      <c r="N11" s="310">
        <v>0</v>
      </c>
      <c r="O11" s="310">
        <v>41600</v>
      </c>
      <c r="P11" s="310">
        <v>124116</v>
      </c>
      <c r="Q11" s="310">
        <v>2080</v>
      </c>
      <c r="R11" s="310">
        <v>31200</v>
      </c>
      <c r="S11" s="310">
        <v>36400</v>
      </c>
      <c r="T11" s="310">
        <v>112528</v>
      </c>
      <c r="U11" s="310">
        <v>12480</v>
      </c>
      <c r="V11" s="310">
        <v>0</v>
      </c>
      <c r="W11" s="310">
        <v>0</v>
      </c>
    </row>
    <row r="12" spans="1:23" ht="15" customHeight="1">
      <c r="A12" s="117" t="s">
        <v>60</v>
      </c>
      <c r="B12" s="144">
        <v>18006</v>
      </c>
      <c r="C12" s="144">
        <v>21000</v>
      </c>
      <c r="D12" s="144">
        <v>28000</v>
      </c>
      <c r="E12" s="144">
        <v>0</v>
      </c>
      <c r="F12" s="144">
        <v>0</v>
      </c>
      <c r="G12" s="144">
        <v>24960</v>
      </c>
      <c r="H12" s="144">
        <v>12480</v>
      </c>
      <c r="I12" s="144">
        <v>18100</v>
      </c>
      <c r="J12" s="144">
        <v>0</v>
      </c>
      <c r="K12" s="118">
        <v>0</v>
      </c>
      <c r="L12" s="309">
        <v>0</v>
      </c>
      <c r="M12" s="310">
        <v>0</v>
      </c>
      <c r="N12" s="310">
        <v>54288</v>
      </c>
      <c r="O12" s="310">
        <v>45760</v>
      </c>
      <c r="P12" s="310">
        <v>96876</v>
      </c>
      <c r="Q12" s="310">
        <v>0</v>
      </c>
      <c r="R12" s="310">
        <v>43386</v>
      </c>
      <c r="S12" s="310">
        <v>40560</v>
      </c>
      <c r="T12" s="310">
        <v>106912</v>
      </c>
      <c r="U12" s="310">
        <v>178776</v>
      </c>
      <c r="V12" s="310">
        <v>0</v>
      </c>
      <c r="W12" s="310">
        <v>0</v>
      </c>
    </row>
    <row r="13" spans="1:23" ht="15" customHeight="1">
      <c r="A13" s="117" t="s">
        <v>61</v>
      </c>
      <c r="B13" s="144">
        <v>20800</v>
      </c>
      <c r="C13" s="144">
        <v>24000</v>
      </c>
      <c r="D13" s="144">
        <v>0</v>
      </c>
      <c r="E13" s="144">
        <v>0</v>
      </c>
      <c r="F13" s="144">
        <v>34440</v>
      </c>
      <c r="G13" s="144">
        <v>0</v>
      </c>
      <c r="H13" s="144">
        <v>24960</v>
      </c>
      <c r="I13" s="144">
        <v>0</v>
      </c>
      <c r="J13" s="144">
        <v>0</v>
      </c>
      <c r="K13" s="118">
        <v>0</v>
      </c>
      <c r="L13" s="309">
        <v>0</v>
      </c>
      <c r="M13" s="310">
        <v>0</v>
      </c>
      <c r="N13" s="310">
        <v>37440</v>
      </c>
      <c r="O13" s="310">
        <v>48256</v>
      </c>
      <c r="P13" s="310">
        <v>67600</v>
      </c>
      <c r="Q13" s="310">
        <v>0</v>
      </c>
      <c r="R13" s="310">
        <v>24373</v>
      </c>
      <c r="S13" s="310">
        <v>40560</v>
      </c>
      <c r="T13" s="310">
        <v>196560</v>
      </c>
      <c r="U13" s="310">
        <v>153656</v>
      </c>
      <c r="V13" s="310">
        <v>0</v>
      </c>
      <c r="W13" s="310">
        <v>0</v>
      </c>
    </row>
    <row r="14" spans="1:23" ht="15" customHeight="1">
      <c r="A14" s="117" t="s">
        <v>62</v>
      </c>
      <c r="B14" s="144">
        <v>32000</v>
      </c>
      <c r="C14" s="144">
        <v>28000</v>
      </c>
      <c r="D14" s="144">
        <v>0</v>
      </c>
      <c r="E14" s="144">
        <v>0</v>
      </c>
      <c r="F14" s="144">
        <v>5000</v>
      </c>
      <c r="G14" s="144">
        <v>40040</v>
      </c>
      <c r="H14" s="144">
        <v>0</v>
      </c>
      <c r="I14" s="144">
        <v>45760</v>
      </c>
      <c r="J14" s="144">
        <v>0</v>
      </c>
      <c r="K14" s="118">
        <v>0</v>
      </c>
      <c r="L14" s="309">
        <v>0</v>
      </c>
      <c r="M14" s="310">
        <v>20000</v>
      </c>
      <c r="N14" s="310">
        <v>94120</v>
      </c>
      <c r="O14" s="310">
        <v>99216</v>
      </c>
      <c r="P14" s="310">
        <v>34020</v>
      </c>
      <c r="Q14" s="310">
        <v>39728</v>
      </c>
      <c r="R14" s="310">
        <v>0</v>
      </c>
      <c r="S14" s="310">
        <v>0</v>
      </c>
      <c r="T14" s="310">
        <v>98272</v>
      </c>
      <c r="U14" s="310">
        <v>86320</v>
      </c>
      <c r="V14" s="310">
        <v>0</v>
      </c>
      <c r="W14" s="310">
        <v>0</v>
      </c>
    </row>
    <row r="15" spans="1:23" ht="15" customHeight="1">
      <c r="A15" s="117" t="s">
        <v>63</v>
      </c>
      <c r="B15" s="144">
        <v>30000</v>
      </c>
      <c r="C15" s="144">
        <v>0</v>
      </c>
      <c r="D15" s="144">
        <v>5177</v>
      </c>
      <c r="E15" s="144">
        <v>0</v>
      </c>
      <c r="F15" s="144">
        <v>17640</v>
      </c>
      <c r="G15" s="144">
        <v>18580</v>
      </c>
      <c r="H15" s="144">
        <v>0</v>
      </c>
      <c r="I15" s="144">
        <v>0</v>
      </c>
      <c r="J15" s="144">
        <v>0</v>
      </c>
      <c r="K15" s="118">
        <v>0</v>
      </c>
      <c r="L15" s="309">
        <v>0</v>
      </c>
      <c r="M15" s="310">
        <v>60000</v>
      </c>
      <c r="N15" s="310">
        <v>17600</v>
      </c>
      <c r="O15" s="310">
        <v>67704</v>
      </c>
      <c r="P15" s="310">
        <v>91040</v>
      </c>
      <c r="Q15" s="310">
        <v>2600</v>
      </c>
      <c r="R15" s="310">
        <v>13520</v>
      </c>
      <c r="S15" s="310">
        <v>0</v>
      </c>
      <c r="T15" s="310">
        <v>94016</v>
      </c>
      <c r="U15" s="310">
        <v>72800</v>
      </c>
      <c r="V15" s="310">
        <v>0</v>
      </c>
      <c r="W15" s="310">
        <v>0</v>
      </c>
    </row>
    <row r="16" spans="1:23" ht="15" customHeight="1">
      <c r="A16" s="117" t="s">
        <v>64</v>
      </c>
      <c r="B16" s="144">
        <v>48500</v>
      </c>
      <c r="C16" s="144">
        <v>21000</v>
      </c>
      <c r="D16" s="144">
        <v>24960</v>
      </c>
      <c r="E16" s="144">
        <v>0</v>
      </c>
      <c r="F16" s="144">
        <v>0</v>
      </c>
      <c r="G16" s="144">
        <v>0</v>
      </c>
      <c r="H16" s="144">
        <v>27040</v>
      </c>
      <c r="I16" s="144">
        <v>26000</v>
      </c>
      <c r="J16" s="144">
        <v>0</v>
      </c>
      <c r="K16" s="118">
        <v>10000</v>
      </c>
      <c r="L16" s="309">
        <v>40768</v>
      </c>
      <c r="M16" s="310">
        <v>50000</v>
      </c>
      <c r="N16" s="310">
        <v>22880</v>
      </c>
      <c r="O16" s="310">
        <v>0</v>
      </c>
      <c r="P16" s="310">
        <v>29536</v>
      </c>
      <c r="Q16" s="310">
        <v>49712</v>
      </c>
      <c r="R16" s="310">
        <v>12480</v>
      </c>
      <c r="S16" s="310">
        <v>40716</v>
      </c>
      <c r="T16" s="310">
        <v>116168</v>
      </c>
      <c r="U16" s="310">
        <v>58365</v>
      </c>
      <c r="V16" s="310">
        <v>0</v>
      </c>
      <c r="W16" s="310">
        <v>0</v>
      </c>
    </row>
    <row r="17" spans="1:23" ht="15" customHeight="1">
      <c r="A17" s="117" t="s">
        <v>65</v>
      </c>
      <c r="B17" s="144">
        <v>0</v>
      </c>
      <c r="C17" s="144">
        <v>28600</v>
      </c>
      <c r="D17" s="144">
        <v>0</v>
      </c>
      <c r="E17" s="144">
        <v>0</v>
      </c>
      <c r="F17" s="144">
        <v>0</v>
      </c>
      <c r="G17" s="144">
        <v>48464</v>
      </c>
      <c r="H17" s="144">
        <v>0</v>
      </c>
      <c r="I17" s="144">
        <v>31200</v>
      </c>
      <c r="J17" s="144">
        <v>0</v>
      </c>
      <c r="K17" s="118">
        <v>0</v>
      </c>
      <c r="L17" s="309">
        <v>0</v>
      </c>
      <c r="M17" s="310">
        <v>28600</v>
      </c>
      <c r="N17" s="310">
        <v>72800</v>
      </c>
      <c r="O17" s="310">
        <v>41600</v>
      </c>
      <c r="P17" s="310">
        <v>84760</v>
      </c>
      <c r="Q17" s="310">
        <v>24080</v>
      </c>
      <c r="R17" s="310">
        <v>0</v>
      </c>
      <c r="S17" s="310">
        <v>20800</v>
      </c>
      <c r="T17" s="310">
        <v>164216</v>
      </c>
      <c r="U17" s="310">
        <v>0</v>
      </c>
      <c r="V17" s="310">
        <v>0</v>
      </c>
      <c r="W17" s="310">
        <v>0</v>
      </c>
    </row>
    <row r="18" spans="1:23" ht="15" customHeight="1" thickBot="1">
      <c r="A18" s="120" t="s">
        <v>66</v>
      </c>
      <c r="B18" s="145">
        <v>20000</v>
      </c>
      <c r="C18" s="145">
        <v>6000</v>
      </c>
      <c r="D18" s="145">
        <v>0</v>
      </c>
      <c r="E18" s="145">
        <v>0</v>
      </c>
      <c r="F18" s="145">
        <v>25200</v>
      </c>
      <c r="G18" s="145">
        <v>20800</v>
      </c>
      <c r="H18" s="145">
        <v>27040</v>
      </c>
      <c r="I18" s="145">
        <v>0</v>
      </c>
      <c r="J18" s="145">
        <v>0</v>
      </c>
      <c r="K18" s="145">
        <v>0</v>
      </c>
      <c r="L18" s="599">
        <v>0</v>
      </c>
      <c r="M18" s="599">
        <v>0</v>
      </c>
      <c r="N18" s="599">
        <v>79300</v>
      </c>
      <c r="O18" s="599">
        <v>0</v>
      </c>
      <c r="P18" s="599">
        <v>19552</v>
      </c>
      <c r="Q18" s="599">
        <v>32448</v>
      </c>
      <c r="R18" s="599">
        <v>19760</v>
      </c>
      <c r="S18" s="599">
        <v>0</v>
      </c>
      <c r="T18" s="599">
        <v>49400</v>
      </c>
      <c r="U18" s="599">
        <v>0</v>
      </c>
      <c r="V18" s="599">
        <v>0</v>
      </c>
      <c r="W18" s="599">
        <v>0</v>
      </c>
    </row>
    <row r="19" spans="1:23" ht="9" customHeight="1">
      <c r="A19" s="999" t="s">
        <v>538</v>
      </c>
      <c r="B19" s="1016"/>
      <c r="C19" s="1016"/>
      <c r="D19" s="1016"/>
      <c r="E19" s="1016"/>
      <c r="F19" s="1016"/>
      <c r="G19" s="1016"/>
      <c r="H19" s="1016"/>
      <c r="I19" s="1016"/>
      <c r="J19" s="1016"/>
      <c r="K19" s="1016"/>
      <c r="L19" s="1016"/>
      <c r="M19" s="1016"/>
      <c r="N19" s="1016"/>
      <c r="O19" s="1016"/>
      <c r="P19" s="1016"/>
      <c r="Q19" s="1016"/>
      <c r="R19" s="292"/>
      <c r="S19" s="292"/>
      <c r="T19" s="292"/>
      <c r="U19" s="292"/>
      <c r="V19" s="292"/>
      <c r="W19" s="292"/>
    </row>
    <row r="20" spans="1:23" ht="9" customHeight="1">
      <c r="A20" s="1111" t="s">
        <v>385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  <c r="N20" s="1018"/>
      <c r="O20" s="1018"/>
      <c r="P20" s="1018"/>
      <c r="Q20" s="1018"/>
      <c r="R20" s="294"/>
      <c r="S20" s="294"/>
      <c r="T20" s="294"/>
      <c r="U20" s="294"/>
      <c r="V20" s="294"/>
      <c r="W20" s="294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  <c r="R21" s="294"/>
      <c r="S21" s="294"/>
      <c r="T21" s="294"/>
      <c r="U21" s="294"/>
      <c r="V21" s="294"/>
      <c r="W21" s="294"/>
    </row>
    <row r="23" spans="1:23" ht="13" customHeight="1">
      <c r="A23" s="368" t="s">
        <v>482</v>
      </c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</row>
    <row r="24" spans="1:23" ht="13" customHeight="1">
      <c r="A24" s="304" t="s">
        <v>250</v>
      </c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</row>
    <row r="25" spans="1:23" ht="4" customHeight="1" thickBot="1"/>
    <row r="26" spans="1:23" ht="16" customHeight="1">
      <c r="A26" s="765" t="s">
        <v>110</v>
      </c>
      <c r="B26" s="765">
        <v>2000</v>
      </c>
      <c r="C26" s="765">
        <v>2001</v>
      </c>
      <c r="D26" s="765">
        <v>2002</v>
      </c>
      <c r="E26" s="765">
        <v>2003</v>
      </c>
      <c r="F26" s="765">
        <v>2004</v>
      </c>
      <c r="G26" s="765">
        <v>2005</v>
      </c>
      <c r="H26" s="765">
        <v>2006</v>
      </c>
      <c r="I26" s="765">
        <v>2007</v>
      </c>
      <c r="J26" s="765">
        <v>2008</v>
      </c>
      <c r="K26" s="765">
        <v>2009</v>
      </c>
      <c r="L26" s="765">
        <v>2010</v>
      </c>
      <c r="M26" s="765">
        <v>2011</v>
      </c>
      <c r="N26" s="765">
        <v>2012</v>
      </c>
      <c r="O26" s="765">
        <v>2013</v>
      </c>
      <c r="P26" s="765">
        <v>2014</v>
      </c>
      <c r="Q26" s="765">
        <v>2015</v>
      </c>
      <c r="R26" s="765">
        <v>2016</v>
      </c>
      <c r="S26" s="948">
        <v>2017</v>
      </c>
      <c r="T26" s="949">
        <v>2018</v>
      </c>
      <c r="U26" s="948">
        <v>2019</v>
      </c>
      <c r="V26" s="950" t="s">
        <v>356</v>
      </c>
      <c r="W26" s="950" t="s">
        <v>414</v>
      </c>
    </row>
    <row r="27" spans="1:23" ht="16" customHeight="1">
      <c r="A27" s="751" t="s">
        <v>54</v>
      </c>
      <c r="B27" s="945">
        <f t="shared" ref="B27:H27" si="1">SUM(B28:B39)</f>
        <v>2517287</v>
      </c>
      <c r="C27" s="945">
        <f t="shared" si="1"/>
        <v>2854396</v>
      </c>
      <c r="D27" s="945">
        <f t="shared" si="1"/>
        <v>3460766</v>
      </c>
      <c r="E27" s="945">
        <f t="shared" si="1"/>
        <v>3601261</v>
      </c>
      <c r="F27" s="945">
        <f t="shared" si="1"/>
        <v>3868931</v>
      </c>
      <c r="G27" s="945" t="e">
        <f t="shared" si="1"/>
        <v>#REF!</v>
      </c>
      <c r="H27" s="945" t="e">
        <f t="shared" si="1"/>
        <v>#REF!</v>
      </c>
      <c r="I27" s="945">
        <v>5082775</v>
      </c>
      <c r="J27" s="945">
        <v>5567292</v>
      </c>
      <c r="K27" s="945">
        <v>5713440</v>
      </c>
      <c r="L27" s="946">
        <v>6416520</v>
      </c>
      <c r="M27" s="946">
        <v>5539355</v>
      </c>
      <c r="N27" s="946">
        <v>6641109</v>
      </c>
      <c r="O27" s="946">
        <v>6008556</v>
      </c>
      <c r="P27" s="946">
        <v>5634072</v>
      </c>
      <c r="Q27" s="946">
        <v>6790745</v>
      </c>
      <c r="R27" s="946">
        <v>5919804</v>
      </c>
      <c r="S27" s="946">
        <v>5589151</v>
      </c>
      <c r="T27" s="946">
        <f>SUM(T28:T39)</f>
        <v>4972322</v>
      </c>
      <c r="U27" s="946">
        <f>SUM(U28:U39)</f>
        <v>5401260</v>
      </c>
      <c r="V27" s="946">
        <f>SUM(V28:V39)</f>
        <v>6065336</v>
      </c>
      <c r="W27" s="946">
        <f>SUM(W28:W39)</f>
        <v>6891880</v>
      </c>
    </row>
    <row r="28" spans="1:23" ht="15" customHeight="1">
      <c r="A28" s="582" t="s">
        <v>55</v>
      </c>
      <c r="B28" s="118">
        <v>198400</v>
      </c>
      <c r="C28" s="118">
        <v>259773</v>
      </c>
      <c r="D28" s="118">
        <v>328435</v>
      </c>
      <c r="E28" s="118">
        <v>355152</v>
      </c>
      <c r="F28" s="118">
        <v>349903</v>
      </c>
      <c r="G28" s="118" t="e">
        <f>+[4]SERIE!I164</f>
        <v>#REF!</v>
      </c>
      <c r="H28" s="118" t="e">
        <f>+[4]SERIE!I176</f>
        <v>#REF!</v>
      </c>
      <c r="I28" s="118">
        <v>407082</v>
      </c>
      <c r="J28" s="118">
        <v>462953</v>
      </c>
      <c r="K28" s="118">
        <v>476043</v>
      </c>
      <c r="L28" s="309">
        <v>495035</v>
      </c>
      <c r="M28" s="309">
        <v>450130</v>
      </c>
      <c r="N28" s="309">
        <v>469237</v>
      </c>
      <c r="O28" s="309">
        <v>460020</v>
      </c>
      <c r="P28" s="309">
        <v>497868</v>
      </c>
      <c r="Q28" s="309">
        <v>597033</v>
      </c>
      <c r="R28" s="309">
        <v>521902</v>
      </c>
      <c r="S28" s="309">
        <v>522154</v>
      </c>
      <c r="T28" s="309">
        <v>514818</v>
      </c>
      <c r="U28" s="309">
        <v>473293</v>
      </c>
      <c r="V28" s="309">
        <v>607708</v>
      </c>
      <c r="W28" s="309">
        <v>498542</v>
      </c>
    </row>
    <row r="29" spans="1:23" ht="15" customHeight="1">
      <c r="A29" s="582" t="s">
        <v>56</v>
      </c>
      <c r="B29" s="118">
        <v>221160</v>
      </c>
      <c r="C29" s="118">
        <v>197979</v>
      </c>
      <c r="D29" s="118">
        <v>281375</v>
      </c>
      <c r="E29" s="118">
        <v>313926</v>
      </c>
      <c r="F29" s="118">
        <v>297479</v>
      </c>
      <c r="G29" s="118" t="e">
        <f>+[4]SERIE!I165</f>
        <v>#REF!</v>
      </c>
      <c r="H29" s="144" t="e">
        <f>+[4]SERIE!I177</f>
        <v>#REF!</v>
      </c>
      <c r="I29" s="144">
        <v>351260</v>
      </c>
      <c r="J29" s="144">
        <v>446543</v>
      </c>
      <c r="K29" s="144">
        <v>465960</v>
      </c>
      <c r="L29" s="310">
        <v>501877</v>
      </c>
      <c r="M29" s="310">
        <v>489200</v>
      </c>
      <c r="N29" s="310">
        <v>501840</v>
      </c>
      <c r="O29" s="310">
        <v>553456</v>
      </c>
      <c r="P29" s="310">
        <v>489264</v>
      </c>
      <c r="Q29" s="310">
        <v>576902</v>
      </c>
      <c r="R29" s="310">
        <v>481371</v>
      </c>
      <c r="S29" s="310">
        <v>416274</v>
      </c>
      <c r="T29" s="310">
        <v>361575</v>
      </c>
      <c r="U29" s="310">
        <v>521966</v>
      </c>
      <c r="V29" s="310">
        <v>491736</v>
      </c>
      <c r="W29" s="310">
        <v>438223</v>
      </c>
    </row>
    <row r="30" spans="1:23" ht="15" customHeight="1">
      <c r="A30" s="582" t="s">
        <v>57</v>
      </c>
      <c r="B30" s="118">
        <v>220800</v>
      </c>
      <c r="C30" s="118">
        <v>204071</v>
      </c>
      <c r="D30" s="118">
        <v>272818</v>
      </c>
      <c r="E30" s="118">
        <v>288890</v>
      </c>
      <c r="F30" s="118">
        <v>335253</v>
      </c>
      <c r="G30" s="118" t="e">
        <f>+[4]SERIE!I166</f>
        <v>#REF!</v>
      </c>
      <c r="H30" s="144" t="e">
        <f>+[4]SERIE!I178</f>
        <v>#REF!</v>
      </c>
      <c r="I30" s="144">
        <v>424860</v>
      </c>
      <c r="J30" s="144">
        <v>556210</v>
      </c>
      <c r="K30" s="144">
        <v>446771</v>
      </c>
      <c r="L30" s="310">
        <v>499491</v>
      </c>
      <c r="M30" s="310">
        <v>490874</v>
      </c>
      <c r="N30" s="310">
        <v>580840</v>
      </c>
      <c r="O30" s="310">
        <v>477430</v>
      </c>
      <c r="P30" s="310">
        <v>417645</v>
      </c>
      <c r="Q30" s="310">
        <v>587217</v>
      </c>
      <c r="R30" s="310">
        <v>432500</v>
      </c>
      <c r="S30" s="310">
        <v>374796</v>
      </c>
      <c r="T30" s="310">
        <v>439635</v>
      </c>
      <c r="U30" s="310">
        <v>398334</v>
      </c>
      <c r="V30" s="310">
        <v>521102</v>
      </c>
      <c r="W30" s="310">
        <v>692652</v>
      </c>
    </row>
    <row r="31" spans="1:23" ht="15" customHeight="1">
      <c r="A31" s="582" t="s">
        <v>58</v>
      </c>
      <c r="B31" s="118">
        <v>209630</v>
      </c>
      <c r="C31" s="118">
        <v>270550</v>
      </c>
      <c r="D31" s="118">
        <v>274124</v>
      </c>
      <c r="E31" s="118">
        <v>313460</v>
      </c>
      <c r="F31" s="118">
        <v>307314</v>
      </c>
      <c r="G31" s="118" t="e">
        <f>+[4]SERIE!I167</f>
        <v>#REF!</v>
      </c>
      <c r="H31" s="144" t="e">
        <f>+[4]SERIE!I179</f>
        <v>#REF!</v>
      </c>
      <c r="I31" s="144">
        <v>364950</v>
      </c>
      <c r="J31" s="144">
        <v>429308</v>
      </c>
      <c r="K31" s="144">
        <v>445115</v>
      </c>
      <c r="L31" s="310">
        <v>591928</v>
      </c>
      <c r="M31" s="310">
        <v>279604</v>
      </c>
      <c r="N31" s="310">
        <v>599528</v>
      </c>
      <c r="O31" s="310">
        <v>463187</v>
      </c>
      <c r="P31" s="310">
        <v>474662</v>
      </c>
      <c r="Q31" s="310">
        <v>604920</v>
      </c>
      <c r="R31" s="310">
        <v>553448</v>
      </c>
      <c r="S31" s="310">
        <v>411360</v>
      </c>
      <c r="T31" s="310">
        <v>382538</v>
      </c>
      <c r="U31" s="310">
        <v>399207</v>
      </c>
      <c r="V31" s="310">
        <v>488788</v>
      </c>
      <c r="W31" s="310">
        <v>636162</v>
      </c>
    </row>
    <row r="32" spans="1:23" ht="15" customHeight="1">
      <c r="A32" s="582" t="s">
        <v>59</v>
      </c>
      <c r="B32" s="118">
        <v>194290</v>
      </c>
      <c r="C32" s="118">
        <v>214825</v>
      </c>
      <c r="D32" s="118">
        <v>302038</v>
      </c>
      <c r="E32" s="118">
        <v>237867</v>
      </c>
      <c r="F32" s="118">
        <v>293398</v>
      </c>
      <c r="G32" s="118" t="e">
        <f>+[4]SERIE!I168</f>
        <v>#REF!</v>
      </c>
      <c r="H32" s="144" t="e">
        <f>+[4]SERIE!I180</f>
        <v>#REF!</v>
      </c>
      <c r="I32" s="144">
        <v>393275</v>
      </c>
      <c r="J32" s="144">
        <v>534149</v>
      </c>
      <c r="K32" s="144">
        <v>444863</v>
      </c>
      <c r="L32" s="310">
        <v>495036</v>
      </c>
      <c r="M32" s="310">
        <v>456473</v>
      </c>
      <c r="N32" s="310">
        <v>666964</v>
      </c>
      <c r="O32" s="310">
        <v>551214</v>
      </c>
      <c r="P32" s="310">
        <v>422834</v>
      </c>
      <c r="Q32" s="310">
        <v>628853</v>
      </c>
      <c r="R32" s="310">
        <v>563836</v>
      </c>
      <c r="S32" s="310">
        <v>470724</v>
      </c>
      <c r="T32" s="310">
        <v>469548</v>
      </c>
      <c r="U32" s="310">
        <v>389790</v>
      </c>
      <c r="V32" s="310">
        <v>397575</v>
      </c>
      <c r="W32" s="310">
        <v>507483</v>
      </c>
    </row>
    <row r="33" spans="1:23" ht="15" customHeight="1">
      <c r="A33" s="582" t="s">
        <v>60</v>
      </c>
      <c r="B33" s="118">
        <v>216025</v>
      </c>
      <c r="C33" s="118">
        <v>236450</v>
      </c>
      <c r="D33" s="118">
        <v>276156</v>
      </c>
      <c r="E33" s="118">
        <v>208231</v>
      </c>
      <c r="F33" s="118">
        <v>276463</v>
      </c>
      <c r="G33" s="118" t="e">
        <f>+[4]SERIE!I169</f>
        <v>#REF!</v>
      </c>
      <c r="H33" s="144" t="e">
        <f>+[4]SERIE!I181</f>
        <v>#REF!</v>
      </c>
      <c r="I33" s="144">
        <v>389883</v>
      </c>
      <c r="J33" s="144">
        <v>407890</v>
      </c>
      <c r="K33" s="144">
        <v>472433</v>
      </c>
      <c r="L33" s="310">
        <v>505065</v>
      </c>
      <c r="M33" s="310">
        <v>390909</v>
      </c>
      <c r="N33" s="310">
        <v>510189</v>
      </c>
      <c r="O33" s="310">
        <v>453385</v>
      </c>
      <c r="P33" s="310">
        <v>473879</v>
      </c>
      <c r="Q33" s="310">
        <v>666963</v>
      </c>
      <c r="R33" s="310">
        <v>461644</v>
      </c>
      <c r="S33" s="310">
        <v>528692</v>
      </c>
      <c r="T33" s="310">
        <v>387460</v>
      </c>
      <c r="U33" s="310">
        <v>372646</v>
      </c>
      <c r="V33" s="310">
        <v>306169</v>
      </c>
      <c r="W33" s="310">
        <v>511504</v>
      </c>
    </row>
    <row r="34" spans="1:23" ht="15" customHeight="1">
      <c r="A34" s="582" t="s">
        <v>61</v>
      </c>
      <c r="B34" s="118">
        <v>180145</v>
      </c>
      <c r="C34" s="118">
        <v>276014</v>
      </c>
      <c r="D34" s="118">
        <v>329687</v>
      </c>
      <c r="E34" s="118">
        <v>294514</v>
      </c>
      <c r="F34" s="118">
        <v>311321</v>
      </c>
      <c r="G34" s="118" t="e">
        <f>+[4]SERIE!I170</f>
        <v>#REF!</v>
      </c>
      <c r="H34" s="144" t="e">
        <f>+[4]SERIE!I182</f>
        <v>#REF!</v>
      </c>
      <c r="I34" s="144">
        <v>379086</v>
      </c>
      <c r="J34" s="144">
        <v>405155</v>
      </c>
      <c r="K34" s="144">
        <v>513398</v>
      </c>
      <c r="L34" s="310">
        <v>496124</v>
      </c>
      <c r="M34" s="310">
        <v>461786</v>
      </c>
      <c r="N34" s="310">
        <v>582066</v>
      </c>
      <c r="O34" s="310">
        <v>462111</v>
      </c>
      <c r="P34" s="310">
        <v>469894</v>
      </c>
      <c r="Q34" s="310">
        <v>369752</v>
      </c>
      <c r="R34" s="310">
        <v>540121</v>
      </c>
      <c r="S34" s="310">
        <v>533159</v>
      </c>
      <c r="T34" s="310">
        <v>401073</v>
      </c>
      <c r="U34" s="310">
        <v>440835</v>
      </c>
      <c r="V34" s="310">
        <v>468543</v>
      </c>
      <c r="W34" s="310">
        <v>622551</v>
      </c>
    </row>
    <row r="35" spans="1:23" ht="15" customHeight="1">
      <c r="A35" s="582" t="s">
        <v>62</v>
      </c>
      <c r="B35" s="118">
        <v>226335</v>
      </c>
      <c r="C35" s="118">
        <v>230194</v>
      </c>
      <c r="D35" s="118">
        <v>306170</v>
      </c>
      <c r="E35" s="118">
        <v>301548</v>
      </c>
      <c r="F35" s="118">
        <v>336139</v>
      </c>
      <c r="G35" s="118" t="e">
        <f>+[4]SERIE!I171</f>
        <v>#REF!</v>
      </c>
      <c r="H35" s="144" t="e">
        <f>+[4]SERIE!I183</f>
        <v>#REF!</v>
      </c>
      <c r="I35" s="144">
        <v>397686</v>
      </c>
      <c r="J35" s="144">
        <v>388381</v>
      </c>
      <c r="K35" s="144">
        <v>483254</v>
      </c>
      <c r="L35" s="310">
        <v>530430</v>
      </c>
      <c r="M35" s="310">
        <v>475042</v>
      </c>
      <c r="N35" s="310">
        <v>489833</v>
      </c>
      <c r="O35" s="310">
        <v>512862</v>
      </c>
      <c r="P35" s="310">
        <v>310969</v>
      </c>
      <c r="Q35" s="310">
        <v>551491</v>
      </c>
      <c r="R35" s="310">
        <v>510162</v>
      </c>
      <c r="S35" s="310">
        <v>423568</v>
      </c>
      <c r="T35" s="310">
        <v>363957</v>
      </c>
      <c r="U35" s="310">
        <v>499148</v>
      </c>
      <c r="V35" s="310">
        <v>538192</v>
      </c>
      <c r="W35" s="310">
        <v>560510</v>
      </c>
    </row>
    <row r="36" spans="1:23" ht="15" customHeight="1">
      <c r="A36" s="582" t="s">
        <v>63</v>
      </c>
      <c r="B36" s="118">
        <v>222810</v>
      </c>
      <c r="C36" s="118">
        <v>170575</v>
      </c>
      <c r="D36" s="118">
        <v>245443</v>
      </c>
      <c r="E36" s="118">
        <v>296322</v>
      </c>
      <c r="F36" s="118">
        <v>351657</v>
      </c>
      <c r="G36" s="118" t="e">
        <f>+[4]SERIE!I172</f>
        <v>#REF!</v>
      </c>
      <c r="H36" s="144" t="e">
        <f>+[4]SERIE!I184</f>
        <v>#REF!</v>
      </c>
      <c r="I36" s="144">
        <v>503097</v>
      </c>
      <c r="J36" s="144">
        <v>447217</v>
      </c>
      <c r="K36" s="144">
        <v>415601</v>
      </c>
      <c r="L36" s="310">
        <v>651030</v>
      </c>
      <c r="M36" s="310">
        <v>565034</v>
      </c>
      <c r="N36" s="310">
        <v>514447</v>
      </c>
      <c r="O36" s="310">
        <v>575861</v>
      </c>
      <c r="P36" s="310">
        <v>564684</v>
      </c>
      <c r="Q36" s="310">
        <v>593404</v>
      </c>
      <c r="R36" s="310">
        <v>459949</v>
      </c>
      <c r="S36" s="310">
        <v>412361</v>
      </c>
      <c r="T36" s="310">
        <v>411335</v>
      </c>
      <c r="U36" s="310">
        <v>478989</v>
      </c>
      <c r="V36" s="310">
        <v>527819</v>
      </c>
      <c r="W36" s="310">
        <v>613640</v>
      </c>
    </row>
    <row r="37" spans="1:23" ht="15" customHeight="1">
      <c r="A37" s="582" t="s">
        <v>64</v>
      </c>
      <c r="B37" s="118">
        <v>219192</v>
      </c>
      <c r="C37" s="118">
        <v>275110</v>
      </c>
      <c r="D37" s="118">
        <v>253477</v>
      </c>
      <c r="E37" s="118">
        <v>369404</v>
      </c>
      <c r="F37" s="118">
        <v>377141</v>
      </c>
      <c r="G37" s="118" t="e">
        <f>+[4]SERIE!I173</f>
        <v>#REF!</v>
      </c>
      <c r="H37" s="144" t="e">
        <f>+[4]SERIE!I185</f>
        <v>#REF!</v>
      </c>
      <c r="I37" s="144">
        <v>445949</v>
      </c>
      <c r="J37" s="144">
        <v>572688</v>
      </c>
      <c r="K37" s="144">
        <v>466377</v>
      </c>
      <c r="L37" s="310">
        <v>498234</v>
      </c>
      <c r="M37" s="310">
        <v>564389</v>
      </c>
      <c r="N37" s="310">
        <v>547621</v>
      </c>
      <c r="O37" s="310">
        <v>507494</v>
      </c>
      <c r="P37" s="310">
        <v>410548</v>
      </c>
      <c r="Q37" s="310">
        <v>589787</v>
      </c>
      <c r="R37" s="310">
        <v>482876</v>
      </c>
      <c r="S37" s="310">
        <v>504817</v>
      </c>
      <c r="T37" s="310">
        <v>368414</v>
      </c>
      <c r="U37" s="310">
        <v>488102</v>
      </c>
      <c r="V37" s="310">
        <v>571989</v>
      </c>
      <c r="W37" s="310">
        <v>603351</v>
      </c>
    </row>
    <row r="38" spans="1:23" ht="15" customHeight="1">
      <c r="A38" s="582" t="s">
        <v>65</v>
      </c>
      <c r="B38" s="118">
        <v>250230</v>
      </c>
      <c r="C38" s="118">
        <v>317815</v>
      </c>
      <c r="D38" s="118">
        <v>293817</v>
      </c>
      <c r="E38" s="118">
        <v>330283</v>
      </c>
      <c r="F38" s="118">
        <v>309073</v>
      </c>
      <c r="G38" s="118" t="e">
        <f>+[4]SERIE!I174</f>
        <v>#REF!</v>
      </c>
      <c r="H38" s="144" t="e">
        <f>+[4]SERIE!I186</f>
        <v>#REF!</v>
      </c>
      <c r="I38" s="144">
        <v>516895</v>
      </c>
      <c r="J38" s="144">
        <v>469963</v>
      </c>
      <c r="K38" s="144">
        <v>536898</v>
      </c>
      <c r="L38" s="310">
        <v>569760</v>
      </c>
      <c r="M38" s="310">
        <v>402448</v>
      </c>
      <c r="N38" s="310">
        <v>561409</v>
      </c>
      <c r="O38" s="310">
        <v>511154</v>
      </c>
      <c r="P38" s="310">
        <v>564553</v>
      </c>
      <c r="Q38" s="310">
        <v>454429</v>
      </c>
      <c r="R38" s="310">
        <v>490383</v>
      </c>
      <c r="S38" s="310">
        <v>516904</v>
      </c>
      <c r="T38" s="310">
        <v>469159</v>
      </c>
      <c r="U38" s="310">
        <v>429668</v>
      </c>
      <c r="V38" s="310">
        <v>620665</v>
      </c>
      <c r="W38" s="310">
        <v>550522</v>
      </c>
    </row>
    <row r="39" spans="1:23" ht="15" customHeight="1" thickBot="1">
      <c r="A39" s="120" t="s">
        <v>66</v>
      </c>
      <c r="B39" s="145">
        <v>158270</v>
      </c>
      <c r="C39" s="145">
        <v>201040</v>
      </c>
      <c r="D39" s="145">
        <v>297226</v>
      </c>
      <c r="E39" s="145">
        <v>291664</v>
      </c>
      <c r="F39" s="145">
        <v>323790</v>
      </c>
      <c r="G39" s="145" t="e">
        <f>+[4]SERIE!I175</f>
        <v>#REF!</v>
      </c>
      <c r="H39" s="145" t="e">
        <f>+[4]SERIE!I187</f>
        <v>#REF!</v>
      </c>
      <c r="I39" s="145">
        <v>508752</v>
      </c>
      <c r="J39" s="145">
        <v>446835</v>
      </c>
      <c r="K39" s="145">
        <v>546727</v>
      </c>
      <c r="L39" s="599">
        <v>582510</v>
      </c>
      <c r="M39" s="599">
        <v>513466</v>
      </c>
      <c r="N39" s="599">
        <v>617135</v>
      </c>
      <c r="O39" s="599">
        <v>480382</v>
      </c>
      <c r="P39" s="599">
        <v>537272</v>
      </c>
      <c r="Q39" s="599">
        <v>569994</v>
      </c>
      <c r="R39" s="599">
        <v>421612</v>
      </c>
      <c r="S39" s="599">
        <v>474342</v>
      </c>
      <c r="T39" s="599">
        <v>402810</v>
      </c>
      <c r="U39" s="599">
        <v>509282</v>
      </c>
      <c r="V39" s="599">
        <v>525050</v>
      </c>
      <c r="W39" s="599">
        <v>656740</v>
      </c>
    </row>
    <row r="40" spans="1:23" ht="9" customHeight="1">
      <c r="A40" s="999" t="s">
        <v>538</v>
      </c>
      <c r="B40" s="1018"/>
      <c r="C40" s="1018"/>
      <c r="D40" s="1018"/>
      <c r="E40" s="1018"/>
      <c r="F40" s="1018"/>
      <c r="G40" s="1018"/>
      <c r="H40" s="1018"/>
      <c r="I40" s="1018"/>
      <c r="J40" s="1018"/>
      <c r="K40" s="1018"/>
      <c r="L40" s="1018"/>
      <c r="M40" s="1018"/>
      <c r="N40" s="1018"/>
      <c r="O40" s="1018"/>
    </row>
    <row r="41" spans="1:23" ht="9" customHeight="1">
      <c r="A41" s="1111" t="s">
        <v>386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</row>
    <row r="42" spans="1:23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</row>
    <row r="43" spans="1:23" ht="13" customHeight="1">
      <c r="A43" s="1018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</row>
    <row r="45" spans="1:23" ht="13" customHeight="1">
      <c r="A45" s="10"/>
    </row>
    <row r="46" spans="1:23" ht="13" customHeight="1">
      <c r="A46" s="10"/>
    </row>
    <row r="47" spans="1:23" ht="13" customHeight="1">
      <c r="A47" s="12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Hoja119">
    <tabColor theme="9" tint="0.59999389629810485"/>
  </sheetPr>
  <dimension ref="A1:W43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1" width="0" style="114" hidden="1" customWidth="1"/>
    <col min="12" max="23" width="9" style="114" customWidth="1"/>
    <col min="24" max="28" width="8.3984375" style="114" customWidth="1"/>
    <col min="29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68" t="s">
        <v>505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23" ht="13" customHeight="1">
      <c r="A3" s="304" t="s">
        <v>306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</row>
    <row r="4" spans="1:23" ht="4" customHeight="1" thickBot="1"/>
    <row r="5" spans="1:23" ht="16" customHeight="1">
      <c r="A5" s="765" t="s">
        <v>110</v>
      </c>
      <c r="B5" s="765">
        <v>2000</v>
      </c>
      <c r="C5" s="765">
        <v>2001</v>
      </c>
      <c r="D5" s="765">
        <v>2002</v>
      </c>
      <c r="E5" s="765">
        <v>2003</v>
      </c>
      <c r="F5" s="765">
        <v>2004</v>
      </c>
      <c r="G5" s="765">
        <v>2005</v>
      </c>
      <c r="H5" s="765">
        <v>2006</v>
      </c>
      <c r="I5" s="765">
        <v>2007</v>
      </c>
      <c r="J5" s="765">
        <v>2008</v>
      </c>
      <c r="K5" s="765">
        <v>2009</v>
      </c>
      <c r="L5" s="765">
        <v>2010</v>
      </c>
      <c r="M5" s="765">
        <v>2011</v>
      </c>
      <c r="N5" s="765">
        <v>2012</v>
      </c>
      <c r="O5" s="765">
        <v>2013</v>
      </c>
      <c r="P5" s="765">
        <v>2014</v>
      </c>
      <c r="Q5" s="765">
        <v>2015</v>
      </c>
      <c r="R5" s="765">
        <v>2016</v>
      </c>
      <c r="S5" s="948">
        <v>2017</v>
      </c>
      <c r="T5" s="949">
        <v>2018</v>
      </c>
      <c r="U5" s="948">
        <v>2019</v>
      </c>
      <c r="V5" s="950" t="s">
        <v>356</v>
      </c>
      <c r="W5" s="950" t="s">
        <v>414</v>
      </c>
    </row>
    <row r="6" spans="1:23" ht="16" customHeight="1">
      <c r="A6" s="751" t="s">
        <v>54</v>
      </c>
      <c r="B6" s="945">
        <v>399325</v>
      </c>
      <c r="C6" s="945">
        <v>495413</v>
      </c>
      <c r="D6" s="945">
        <v>649338</v>
      </c>
      <c r="E6" s="945">
        <v>627196</v>
      </c>
      <c r="F6" s="945">
        <v>847825</v>
      </c>
      <c r="G6" s="945">
        <v>687316</v>
      </c>
      <c r="H6" s="945">
        <v>1015560</v>
      </c>
      <c r="I6" s="945">
        <v>1070656</v>
      </c>
      <c r="J6" s="945">
        <v>1206518</v>
      </c>
      <c r="K6" s="945">
        <v>1000038</v>
      </c>
      <c r="L6" s="946">
        <f>+AC14</f>
        <v>0</v>
      </c>
      <c r="M6" s="946">
        <v>909190</v>
      </c>
      <c r="N6" s="946">
        <v>975022</v>
      </c>
      <c r="O6" s="946">
        <v>1145429</v>
      </c>
      <c r="P6" s="946">
        <v>603955</v>
      </c>
      <c r="Q6" s="946">
        <v>714813</v>
      </c>
      <c r="R6" s="946">
        <v>367296</v>
      </c>
      <c r="S6" s="946">
        <v>88618</v>
      </c>
      <c r="T6" s="946">
        <f>SUM(T7:T18)</f>
        <v>22000</v>
      </c>
      <c r="U6" s="946">
        <f>SUM(U7:U18)</f>
        <v>38600</v>
      </c>
      <c r="V6" s="946">
        <f>SUM(V7:V18)</f>
        <v>0</v>
      </c>
      <c r="W6" s="946">
        <f>SUM(W7:W18)</f>
        <v>24544</v>
      </c>
    </row>
    <row r="7" spans="1:23" ht="15" customHeight="1">
      <c r="A7" s="117" t="s">
        <v>55</v>
      </c>
      <c r="B7" s="118">
        <v>30500</v>
      </c>
      <c r="C7" s="118">
        <v>53233</v>
      </c>
      <c r="D7" s="118">
        <v>89410</v>
      </c>
      <c r="E7" s="118">
        <v>68552</v>
      </c>
      <c r="F7" s="118">
        <v>85510</v>
      </c>
      <c r="G7" s="118">
        <v>46100</v>
      </c>
      <c r="H7" s="118">
        <v>135050</v>
      </c>
      <c r="I7" s="118">
        <v>93000</v>
      </c>
      <c r="J7" s="118">
        <v>105600</v>
      </c>
      <c r="K7" s="118">
        <v>116325</v>
      </c>
      <c r="L7" s="309">
        <v>74085</v>
      </c>
      <c r="M7" s="309">
        <v>39750</v>
      </c>
      <c r="N7" s="309">
        <v>91150</v>
      </c>
      <c r="O7" s="309">
        <v>115056</v>
      </c>
      <c r="P7" s="309">
        <v>6000</v>
      </c>
      <c r="Q7" s="309">
        <v>59280</v>
      </c>
      <c r="R7" s="309">
        <v>126912</v>
      </c>
      <c r="S7" s="309">
        <v>0</v>
      </c>
      <c r="T7" s="309">
        <v>0</v>
      </c>
      <c r="U7" s="309">
        <v>6300</v>
      </c>
      <c r="V7" s="309">
        <v>0</v>
      </c>
      <c r="W7" s="309">
        <v>0</v>
      </c>
    </row>
    <row r="8" spans="1:23" ht="15" customHeight="1">
      <c r="A8" s="117" t="s">
        <v>56</v>
      </c>
      <c r="B8" s="118">
        <v>43900</v>
      </c>
      <c r="C8" s="118">
        <v>39266</v>
      </c>
      <c r="D8" s="118">
        <v>37200</v>
      </c>
      <c r="E8" s="118">
        <v>68006</v>
      </c>
      <c r="F8" s="118">
        <v>64100</v>
      </c>
      <c r="G8" s="118">
        <v>61300</v>
      </c>
      <c r="H8" s="144">
        <v>124150</v>
      </c>
      <c r="I8" s="144">
        <v>61680</v>
      </c>
      <c r="J8" s="144">
        <v>95530</v>
      </c>
      <c r="K8" s="144">
        <v>85699</v>
      </c>
      <c r="L8" s="310">
        <v>123537</v>
      </c>
      <c r="M8" s="310">
        <v>106220</v>
      </c>
      <c r="N8" s="310">
        <v>72550</v>
      </c>
      <c r="O8" s="310">
        <v>168504</v>
      </c>
      <c r="P8" s="310">
        <v>115880</v>
      </c>
      <c r="Q8" s="310">
        <v>32480</v>
      </c>
      <c r="R8" s="310">
        <v>37076</v>
      </c>
      <c r="S8" s="310">
        <v>6300</v>
      </c>
      <c r="T8" s="310">
        <v>0</v>
      </c>
      <c r="U8" s="310">
        <v>0</v>
      </c>
      <c r="V8" s="309">
        <v>0</v>
      </c>
      <c r="W8" s="309">
        <v>0</v>
      </c>
    </row>
    <row r="9" spans="1:23" ht="15" customHeight="1">
      <c r="A9" s="117" t="s">
        <v>57</v>
      </c>
      <c r="B9" s="118">
        <v>69500</v>
      </c>
      <c r="C9" s="118">
        <v>62185</v>
      </c>
      <c r="D9" s="118">
        <v>78000</v>
      </c>
      <c r="E9" s="118">
        <v>31030</v>
      </c>
      <c r="F9" s="118">
        <v>111250</v>
      </c>
      <c r="G9" s="118">
        <v>78890</v>
      </c>
      <c r="H9" s="144">
        <v>120328</v>
      </c>
      <c r="I9" s="144">
        <v>120250</v>
      </c>
      <c r="J9" s="144">
        <v>114480</v>
      </c>
      <c r="K9" s="144">
        <v>51963</v>
      </c>
      <c r="L9" s="310">
        <v>102111</v>
      </c>
      <c r="M9" s="310">
        <v>90600</v>
      </c>
      <c r="N9" s="310">
        <v>78700</v>
      </c>
      <c r="O9" s="310">
        <v>68120</v>
      </c>
      <c r="P9" s="310">
        <v>52520</v>
      </c>
      <c r="Q9" s="310">
        <v>72520</v>
      </c>
      <c r="R9" s="310">
        <v>91769</v>
      </c>
      <c r="S9" s="310">
        <v>0</v>
      </c>
      <c r="T9" s="310">
        <v>14300</v>
      </c>
      <c r="U9" s="310">
        <v>0</v>
      </c>
      <c r="V9" s="309">
        <v>0</v>
      </c>
      <c r="W9" s="309">
        <v>11648</v>
      </c>
    </row>
    <row r="10" spans="1:23" ht="15" customHeight="1">
      <c r="A10" s="117" t="s">
        <v>58</v>
      </c>
      <c r="B10" s="118">
        <v>57900</v>
      </c>
      <c r="C10" s="118">
        <v>32460</v>
      </c>
      <c r="D10" s="118">
        <v>31660</v>
      </c>
      <c r="E10" s="118">
        <v>47240</v>
      </c>
      <c r="F10" s="118">
        <v>34890</v>
      </c>
      <c r="G10" s="118">
        <v>30300</v>
      </c>
      <c r="H10" s="144">
        <v>72900</v>
      </c>
      <c r="I10" s="144">
        <v>70400</v>
      </c>
      <c r="J10" s="144">
        <v>88710</v>
      </c>
      <c r="K10" s="144">
        <v>117530</v>
      </c>
      <c r="L10" s="310">
        <v>93200</v>
      </c>
      <c r="M10" s="310">
        <v>32200</v>
      </c>
      <c r="N10" s="310">
        <v>50965</v>
      </c>
      <c r="O10" s="310">
        <v>66453</v>
      </c>
      <c r="P10" s="310">
        <v>18480</v>
      </c>
      <c r="Q10" s="310">
        <v>107435</v>
      </c>
      <c r="R10" s="310">
        <v>17800</v>
      </c>
      <c r="S10" s="310">
        <v>4160</v>
      </c>
      <c r="T10" s="310">
        <v>0</v>
      </c>
      <c r="U10" s="310">
        <v>6300</v>
      </c>
      <c r="V10" s="309">
        <v>0</v>
      </c>
      <c r="W10" s="309">
        <v>0</v>
      </c>
    </row>
    <row r="11" spans="1:23" ht="15" customHeight="1">
      <c r="A11" s="117" t="s">
        <v>59</v>
      </c>
      <c r="B11" s="118">
        <v>20000</v>
      </c>
      <c r="C11" s="118">
        <v>5700</v>
      </c>
      <c r="D11" s="118">
        <v>69783</v>
      </c>
      <c r="E11" s="118">
        <v>14291</v>
      </c>
      <c r="F11" s="118">
        <v>145700</v>
      </c>
      <c r="G11" s="118">
        <v>64300</v>
      </c>
      <c r="H11" s="144">
        <v>54500</v>
      </c>
      <c r="I11" s="144">
        <v>98600</v>
      </c>
      <c r="J11" s="144">
        <v>141030</v>
      </c>
      <c r="K11" s="144">
        <v>74808</v>
      </c>
      <c r="L11" s="310">
        <v>3900</v>
      </c>
      <c r="M11" s="310">
        <v>90650</v>
      </c>
      <c r="N11" s="310">
        <v>113065</v>
      </c>
      <c r="O11" s="310">
        <v>135718</v>
      </c>
      <c r="P11" s="310">
        <v>48700</v>
      </c>
      <c r="Q11" s="310">
        <v>104905</v>
      </c>
      <c r="R11" s="310">
        <v>64239</v>
      </c>
      <c r="S11" s="310">
        <v>6300</v>
      </c>
      <c r="T11" s="310">
        <v>0</v>
      </c>
      <c r="U11" s="310">
        <v>8000</v>
      </c>
      <c r="V11" s="309">
        <v>0</v>
      </c>
      <c r="W11" s="309">
        <v>0</v>
      </c>
    </row>
    <row r="12" spans="1:23" ht="15" customHeight="1">
      <c r="A12" s="117" t="s">
        <v>60</v>
      </c>
      <c r="B12" s="118">
        <v>29000</v>
      </c>
      <c r="C12" s="118">
        <v>22135</v>
      </c>
      <c r="D12" s="118">
        <v>36150</v>
      </c>
      <c r="E12" s="118">
        <v>36015</v>
      </c>
      <c r="F12" s="118">
        <v>43550</v>
      </c>
      <c r="G12" s="118">
        <v>37800</v>
      </c>
      <c r="H12" s="144">
        <v>58000</v>
      </c>
      <c r="I12" s="144">
        <v>65755</v>
      </c>
      <c r="J12" s="144">
        <v>95360</v>
      </c>
      <c r="K12" s="144">
        <v>70840</v>
      </c>
      <c r="L12" s="310">
        <v>122945</v>
      </c>
      <c r="M12" s="310">
        <v>60000</v>
      </c>
      <c r="N12" s="310">
        <v>67705</v>
      </c>
      <c r="O12" s="310">
        <v>120771</v>
      </c>
      <c r="P12" s="310">
        <v>37440</v>
      </c>
      <c r="Q12" s="310">
        <v>87554</v>
      </c>
      <c r="R12" s="310">
        <v>12000</v>
      </c>
      <c r="S12" s="310">
        <v>0</v>
      </c>
      <c r="T12" s="310">
        <v>0</v>
      </c>
      <c r="U12" s="310">
        <v>0</v>
      </c>
      <c r="V12" s="309">
        <v>0</v>
      </c>
      <c r="W12" s="309">
        <v>0</v>
      </c>
    </row>
    <row r="13" spans="1:23" ht="15" customHeight="1">
      <c r="A13" s="117" t="s">
        <v>61</v>
      </c>
      <c r="B13" s="118">
        <v>26000</v>
      </c>
      <c r="C13" s="118">
        <v>36684</v>
      </c>
      <c r="D13" s="118">
        <v>84780</v>
      </c>
      <c r="E13" s="118">
        <v>39750</v>
      </c>
      <c r="F13" s="118">
        <v>58000</v>
      </c>
      <c r="G13" s="118">
        <v>41000</v>
      </c>
      <c r="H13" s="144">
        <v>88284</v>
      </c>
      <c r="I13" s="144">
        <v>90660</v>
      </c>
      <c r="J13" s="144">
        <v>90000</v>
      </c>
      <c r="K13" s="144">
        <v>81218</v>
      </c>
      <c r="L13" s="310">
        <v>64270</v>
      </c>
      <c r="M13" s="310">
        <v>92500</v>
      </c>
      <c r="N13" s="310">
        <v>29448</v>
      </c>
      <c r="O13" s="310">
        <v>95680</v>
      </c>
      <c r="P13" s="310">
        <v>10160</v>
      </c>
      <c r="Q13" s="310">
        <v>50237</v>
      </c>
      <c r="R13" s="310">
        <v>5000</v>
      </c>
      <c r="S13" s="310">
        <v>0</v>
      </c>
      <c r="T13" s="310">
        <v>6300</v>
      </c>
      <c r="U13" s="310">
        <v>6000</v>
      </c>
      <c r="V13" s="309">
        <v>0</v>
      </c>
      <c r="W13" s="309">
        <v>6448</v>
      </c>
    </row>
    <row r="14" spans="1:23" ht="15" customHeight="1">
      <c r="A14" s="117" t="s">
        <v>62</v>
      </c>
      <c r="B14" s="118">
        <v>25300</v>
      </c>
      <c r="C14" s="118">
        <v>29015</v>
      </c>
      <c r="D14" s="118">
        <v>31025</v>
      </c>
      <c r="E14" s="118">
        <v>46960</v>
      </c>
      <c r="F14" s="118">
        <v>48400</v>
      </c>
      <c r="G14" s="118">
        <v>67508</v>
      </c>
      <c r="H14" s="144">
        <v>78208</v>
      </c>
      <c r="I14" s="144">
        <v>93800</v>
      </c>
      <c r="J14" s="144">
        <v>108006</v>
      </c>
      <c r="K14" s="144">
        <v>87396</v>
      </c>
      <c r="L14" s="310">
        <v>124925</v>
      </c>
      <c r="M14" s="310">
        <v>133410</v>
      </c>
      <c r="N14" s="310">
        <v>105934</v>
      </c>
      <c r="O14" s="310">
        <v>98104</v>
      </c>
      <c r="P14" s="310">
        <v>59496</v>
      </c>
      <c r="Q14" s="310">
        <v>29120</v>
      </c>
      <c r="R14" s="310">
        <v>0</v>
      </c>
      <c r="S14" s="310">
        <v>6300</v>
      </c>
      <c r="T14" s="310">
        <v>0</v>
      </c>
      <c r="U14" s="310">
        <v>0</v>
      </c>
      <c r="V14" s="309">
        <v>0</v>
      </c>
      <c r="W14" s="309">
        <v>0</v>
      </c>
    </row>
    <row r="15" spans="1:23" ht="15" customHeight="1">
      <c r="A15" s="117" t="s">
        <v>63</v>
      </c>
      <c r="B15" s="118">
        <v>11000</v>
      </c>
      <c r="C15" s="118">
        <v>48815</v>
      </c>
      <c r="D15" s="118">
        <v>46770</v>
      </c>
      <c r="E15" s="118">
        <v>58740</v>
      </c>
      <c r="F15" s="118">
        <v>94400</v>
      </c>
      <c r="G15" s="118">
        <v>88172</v>
      </c>
      <c r="H15" s="144">
        <v>66605</v>
      </c>
      <c r="I15" s="144">
        <v>102400</v>
      </c>
      <c r="J15" s="144">
        <v>95170</v>
      </c>
      <c r="K15" s="144">
        <v>69670</v>
      </c>
      <c r="L15" s="310">
        <v>98900</v>
      </c>
      <c r="M15" s="310">
        <v>82400</v>
      </c>
      <c r="N15" s="310">
        <v>116900</v>
      </c>
      <c r="O15" s="310">
        <v>87256</v>
      </c>
      <c r="P15" s="310">
        <v>101920</v>
      </c>
      <c r="Q15" s="310">
        <v>60568</v>
      </c>
      <c r="R15" s="310">
        <v>6200</v>
      </c>
      <c r="S15" s="310">
        <v>0</v>
      </c>
      <c r="T15" s="310">
        <v>0</v>
      </c>
      <c r="U15" s="310">
        <v>6000</v>
      </c>
      <c r="V15" s="309">
        <v>0</v>
      </c>
      <c r="W15" s="309">
        <v>0</v>
      </c>
    </row>
    <row r="16" spans="1:23" ht="15" customHeight="1">
      <c r="A16" s="117" t="s">
        <v>64</v>
      </c>
      <c r="B16" s="118">
        <v>39000</v>
      </c>
      <c r="C16" s="118">
        <v>80420</v>
      </c>
      <c r="D16" s="118">
        <v>45060</v>
      </c>
      <c r="E16" s="118">
        <v>108162</v>
      </c>
      <c r="F16" s="118">
        <v>61100</v>
      </c>
      <c r="G16" s="118">
        <v>77338</v>
      </c>
      <c r="H16" s="144">
        <v>72135</v>
      </c>
      <c r="I16" s="144">
        <v>82111</v>
      </c>
      <c r="J16" s="144">
        <v>105700</v>
      </c>
      <c r="K16" s="144">
        <v>108309</v>
      </c>
      <c r="L16" s="310">
        <v>114110</v>
      </c>
      <c r="M16" s="310">
        <v>66400</v>
      </c>
      <c r="N16" s="310">
        <v>102100</v>
      </c>
      <c r="O16" s="310">
        <v>111144</v>
      </c>
      <c r="P16" s="310">
        <v>69151</v>
      </c>
      <c r="Q16" s="310">
        <v>34380</v>
      </c>
      <c r="R16" s="310">
        <v>0</v>
      </c>
      <c r="S16" s="310">
        <v>8059</v>
      </c>
      <c r="T16" s="310">
        <v>0</v>
      </c>
      <c r="U16" s="310">
        <v>0</v>
      </c>
      <c r="V16" s="309">
        <v>0</v>
      </c>
      <c r="W16" s="309">
        <v>0</v>
      </c>
    </row>
    <row r="17" spans="1:23" ht="15" customHeight="1">
      <c r="A17" s="117" t="s">
        <v>65</v>
      </c>
      <c r="B17" s="118">
        <v>30500</v>
      </c>
      <c r="C17" s="118">
        <v>52800</v>
      </c>
      <c r="D17" s="118">
        <v>48700</v>
      </c>
      <c r="E17" s="118">
        <v>75050</v>
      </c>
      <c r="F17" s="118">
        <v>39025</v>
      </c>
      <c r="G17" s="118">
        <v>64608</v>
      </c>
      <c r="H17" s="144">
        <v>62500</v>
      </c>
      <c r="I17" s="144">
        <v>85400</v>
      </c>
      <c r="J17" s="144">
        <v>125276</v>
      </c>
      <c r="K17" s="144">
        <v>76415</v>
      </c>
      <c r="L17" s="310">
        <v>96980</v>
      </c>
      <c r="M17" s="310">
        <v>74500</v>
      </c>
      <c r="N17" s="310">
        <v>67020</v>
      </c>
      <c r="O17" s="310">
        <v>44303</v>
      </c>
      <c r="P17" s="310">
        <v>28428</v>
      </c>
      <c r="Q17" s="310">
        <v>44614</v>
      </c>
      <c r="R17" s="310">
        <v>6300</v>
      </c>
      <c r="S17" s="310">
        <v>18379</v>
      </c>
      <c r="T17" s="310">
        <v>1400</v>
      </c>
      <c r="U17" s="310">
        <v>0</v>
      </c>
      <c r="V17" s="309">
        <v>0</v>
      </c>
      <c r="W17" s="309">
        <v>6448</v>
      </c>
    </row>
    <row r="18" spans="1:23" ht="15" customHeight="1" thickBot="1">
      <c r="A18" s="120" t="s">
        <v>66</v>
      </c>
      <c r="B18" s="145">
        <v>16725</v>
      </c>
      <c r="C18" s="145">
        <v>32700</v>
      </c>
      <c r="D18" s="145">
        <v>50800</v>
      </c>
      <c r="E18" s="145">
        <v>33400</v>
      </c>
      <c r="F18" s="145">
        <v>61900</v>
      </c>
      <c r="G18" s="145">
        <v>30000</v>
      </c>
      <c r="H18" s="145">
        <v>82900</v>
      </c>
      <c r="I18" s="145">
        <v>106600</v>
      </c>
      <c r="J18" s="145">
        <v>41656</v>
      </c>
      <c r="K18" s="145">
        <v>59865</v>
      </c>
      <c r="L18" s="599">
        <v>64600</v>
      </c>
      <c r="M18" s="599">
        <v>40560</v>
      </c>
      <c r="N18" s="599">
        <v>79485</v>
      </c>
      <c r="O18" s="599">
        <v>34320</v>
      </c>
      <c r="P18" s="599">
        <v>55780</v>
      </c>
      <c r="Q18" s="599">
        <v>31720</v>
      </c>
      <c r="R18" s="599">
        <v>0</v>
      </c>
      <c r="S18" s="599">
        <v>39120</v>
      </c>
      <c r="T18" s="599">
        <v>0</v>
      </c>
      <c r="U18" s="599">
        <v>6000</v>
      </c>
      <c r="V18" s="599">
        <v>0</v>
      </c>
      <c r="W18" s="599">
        <v>0</v>
      </c>
    </row>
    <row r="19" spans="1:23" ht="9" customHeight="1">
      <c r="A19" s="999" t="s">
        <v>538</v>
      </c>
      <c r="B19" s="1018"/>
      <c r="C19" s="1018"/>
      <c r="D19" s="1018"/>
      <c r="E19" s="1018"/>
      <c r="F19" s="1018"/>
      <c r="G19" s="1018"/>
      <c r="H19" s="1018"/>
      <c r="I19" s="1018"/>
      <c r="J19" s="1018"/>
      <c r="K19" s="1018"/>
      <c r="L19" s="1018"/>
      <c r="M19" s="1018"/>
      <c r="N19" s="1018"/>
      <c r="O19" s="1018"/>
      <c r="P19" s="1018"/>
      <c r="Q19" s="1018"/>
      <c r="R19" s="294"/>
      <c r="S19" s="294"/>
      <c r="T19" s="294"/>
      <c r="U19" s="294"/>
      <c r="V19" s="294"/>
      <c r="W19" s="294"/>
    </row>
    <row r="20" spans="1:23" ht="9" customHeight="1">
      <c r="A20" s="1111" t="s">
        <v>386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  <c r="N20" s="1018"/>
      <c r="O20" s="1018"/>
      <c r="P20" s="1018"/>
      <c r="Q20" s="1018"/>
      <c r="R20" s="294"/>
      <c r="S20" s="294"/>
      <c r="T20" s="294"/>
      <c r="U20" s="294"/>
      <c r="V20" s="294"/>
      <c r="W20" s="294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  <c r="R21" s="294"/>
      <c r="S21" s="294"/>
      <c r="T21" s="294"/>
      <c r="U21" s="294"/>
      <c r="V21" s="294"/>
      <c r="W21" s="294"/>
    </row>
    <row r="23" spans="1:23" ht="13" customHeight="1">
      <c r="A23" s="368" t="s">
        <v>504</v>
      </c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</row>
    <row r="24" spans="1:23" ht="13" customHeight="1">
      <c r="A24" s="304" t="s">
        <v>306</v>
      </c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</row>
    <row r="25" spans="1:23" ht="4" customHeight="1" thickBot="1"/>
    <row r="26" spans="1:23" ht="16" customHeight="1">
      <c r="A26" s="765" t="s">
        <v>110</v>
      </c>
      <c r="B26" s="765">
        <v>2000</v>
      </c>
      <c r="C26" s="765">
        <v>2001</v>
      </c>
      <c r="D26" s="765">
        <v>2002</v>
      </c>
      <c r="E26" s="765">
        <v>2003</v>
      </c>
      <c r="F26" s="765">
        <v>2004</v>
      </c>
      <c r="G26" s="765">
        <v>2005</v>
      </c>
      <c r="H26" s="765">
        <v>2006</v>
      </c>
      <c r="I26" s="765">
        <v>2007</v>
      </c>
      <c r="J26" s="765">
        <v>2008</v>
      </c>
      <c r="K26" s="765">
        <v>2009</v>
      </c>
      <c r="L26" s="765">
        <v>2010</v>
      </c>
      <c r="M26" s="765">
        <v>2011</v>
      </c>
      <c r="N26" s="765">
        <v>2012</v>
      </c>
      <c r="O26" s="765">
        <v>2013</v>
      </c>
      <c r="P26" s="765">
        <v>2014</v>
      </c>
      <c r="Q26" s="765">
        <v>2015</v>
      </c>
      <c r="R26" s="765">
        <v>2016</v>
      </c>
      <c r="S26" s="948">
        <v>2017</v>
      </c>
      <c r="T26" s="949">
        <v>2018</v>
      </c>
      <c r="U26" s="948">
        <v>2019</v>
      </c>
      <c r="V26" s="950" t="s">
        <v>356</v>
      </c>
      <c r="W26" s="950" t="s">
        <v>414</v>
      </c>
    </row>
    <row r="27" spans="1:23" ht="16" customHeight="1">
      <c r="A27" s="751" t="s">
        <v>54</v>
      </c>
      <c r="B27" s="945">
        <v>2556679</v>
      </c>
      <c r="C27" s="945">
        <v>2582564</v>
      </c>
      <c r="D27" s="945">
        <v>2937060</v>
      </c>
      <c r="E27" s="945">
        <v>2974065</v>
      </c>
      <c r="F27" s="945">
        <v>3126266</v>
      </c>
      <c r="G27" s="945">
        <v>3516585</v>
      </c>
      <c r="H27" s="945">
        <v>3727274</v>
      </c>
      <c r="I27" s="945">
        <v>4209259</v>
      </c>
      <c r="J27" s="945">
        <v>4405100</v>
      </c>
      <c r="K27" s="945">
        <v>4722467</v>
      </c>
      <c r="L27" s="946">
        <v>5398457</v>
      </c>
      <c r="M27" s="946">
        <v>4900605</v>
      </c>
      <c r="N27" s="946">
        <v>6044515</v>
      </c>
      <c r="O27" s="946">
        <v>5410063</v>
      </c>
      <c r="P27" s="946">
        <v>5781377</v>
      </c>
      <c r="Q27" s="946">
        <v>6341188</v>
      </c>
      <c r="R27" s="946">
        <v>5760695</v>
      </c>
      <c r="S27" s="946">
        <v>5760500</v>
      </c>
      <c r="T27" s="946">
        <f>SUM(T28:T39)</f>
        <v>6160146</v>
      </c>
      <c r="U27" s="946">
        <f>SUM(U28:U39)</f>
        <v>6506566</v>
      </c>
      <c r="V27" s="946">
        <f>SUM(V28:V39)</f>
        <v>6065336</v>
      </c>
      <c r="W27" s="946">
        <f>SUM(W28:W39)</f>
        <v>6867336</v>
      </c>
    </row>
    <row r="28" spans="1:23" ht="15" customHeight="1">
      <c r="A28" s="582" t="s">
        <v>55</v>
      </c>
      <c r="B28" s="118">
        <v>245700</v>
      </c>
      <c r="C28" s="118">
        <v>259521</v>
      </c>
      <c r="D28" s="118">
        <v>260025</v>
      </c>
      <c r="E28" s="118">
        <v>286600</v>
      </c>
      <c r="F28" s="118">
        <v>264393</v>
      </c>
      <c r="G28" s="118">
        <v>286006</v>
      </c>
      <c r="H28" s="118">
        <v>297720</v>
      </c>
      <c r="I28" s="118">
        <v>336082</v>
      </c>
      <c r="J28" s="118">
        <v>384393</v>
      </c>
      <c r="K28" s="118">
        <v>359438</v>
      </c>
      <c r="L28" s="309">
        <v>420950</v>
      </c>
      <c r="M28" s="309">
        <v>420780</v>
      </c>
      <c r="N28" s="309">
        <v>378087</v>
      </c>
      <c r="O28" s="309">
        <v>422964</v>
      </c>
      <c r="P28" s="309">
        <v>491868</v>
      </c>
      <c r="Q28" s="309">
        <v>537753</v>
      </c>
      <c r="R28" s="309">
        <v>411658</v>
      </c>
      <c r="S28" s="309">
        <v>558554</v>
      </c>
      <c r="T28" s="309">
        <v>622978</v>
      </c>
      <c r="U28" s="309">
        <v>665925</v>
      </c>
      <c r="V28" s="309">
        <v>607708</v>
      </c>
      <c r="W28" s="309">
        <v>498542</v>
      </c>
    </row>
    <row r="29" spans="1:23" ht="15" customHeight="1">
      <c r="A29" s="582" t="s">
        <v>56</v>
      </c>
      <c r="B29" s="118">
        <v>219060</v>
      </c>
      <c r="C29" s="118">
        <v>158713</v>
      </c>
      <c r="D29" s="118">
        <v>258175</v>
      </c>
      <c r="E29" s="118">
        <v>245920</v>
      </c>
      <c r="F29" s="118">
        <v>233379</v>
      </c>
      <c r="G29" s="144">
        <v>277534</v>
      </c>
      <c r="H29" s="144">
        <v>333435</v>
      </c>
      <c r="I29" s="144">
        <v>289580</v>
      </c>
      <c r="J29" s="144">
        <v>351013</v>
      </c>
      <c r="K29" s="144">
        <v>380261</v>
      </c>
      <c r="L29" s="310">
        <v>378340</v>
      </c>
      <c r="M29" s="310">
        <v>393380</v>
      </c>
      <c r="N29" s="310">
        <v>429290</v>
      </c>
      <c r="O29" s="310">
        <v>405752</v>
      </c>
      <c r="P29" s="310">
        <v>388384</v>
      </c>
      <c r="Q29" s="310">
        <v>609942</v>
      </c>
      <c r="R29" s="310">
        <v>459895</v>
      </c>
      <c r="S29" s="310">
        <v>409974</v>
      </c>
      <c r="T29" s="310">
        <v>361575</v>
      </c>
      <c r="U29" s="310">
        <v>675847</v>
      </c>
      <c r="V29" s="310">
        <v>491736</v>
      </c>
      <c r="W29" s="310">
        <v>438223</v>
      </c>
    </row>
    <row r="30" spans="1:23" ht="15" customHeight="1">
      <c r="A30" s="582" t="s">
        <v>57</v>
      </c>
      <c r="B30" s="118">
        <v>221106</v>
      </c>
      <c r="C30" s="118">
        <v>153886</v>
      </c>
      <c r="D30" s="118">
        <v>227313</v>
      </c>
      <c r="E30" s="118">
        <v>257860</v>
      </c>
      <c r="F30" s="118">
        <v>235443</v>
      </c>
      <c r="G30" s="144">
        <v>246552</v>
      </c>
      <c r="H30" s="144">
        <v>307620</v>
      </c>
      <c r="I30" s="144">
        <v>304610</v>
      </c>
      <c r="J30" s="144">
        <v>441730</v>
      </c>
      <c r="K30" s="144">
        <v>394808</v>
      </c>
      <c r="L30" s="310">
        <v>397380</v>
      </c>
      <c r="M30" s="310">
        <v>415474</v>
      </c>
      <c r="N30" s="310">
        <v>502140</v>
      </c>
      <c r="O30" s="310">
        <v>513310</v>
      </c>
      <c r="P30" s="310">
        <v>464341</v>
      </c>
      <c r="Q30" s="310">
        <v>535497</v>
      </c>
      <c r="R30" s="310">
        <v>356331</v>
      </c>
      <c r="S30" s="310">
        <v>398716</v>
      </c>
      <c r="T30" s="310">
        <v>463295</v>
      </c>
      <c r="U30" s="310">
        <v>488934</v>
      </c>
      <c r="V30" s="310">
        <v>521102</v>
      </c>
      <c r="W30" s="310">
        <v>681004</v>
      </c>
    </row>
    <row r="31" spans="1:23" ht="15" customHeight="1">
      <c r="A31" s="582" t="s">
        <v>58</v>
      </c>
      <c r="B31" s="118">
        <v>199435</v>
      </c>
      <c r="C31" s="118">
        <v>268090</v>
      </c>
      <c r="D31" s="118">
        <v>242464</v>
      </c>
      <c r="E31" s="118">
        <v>266220</v>
      </c>
      <c r="F31" s="118">
        <v>283864</v>
      </c>
      <c r="G31" s="144">
        <v>306411</v>
      </c>
      <c r="H31" s="144">
        <v>313242</v>
      </c>
      <c r="I31" s="144">
        <v>321590</v>
      </c>
      <c r="J31" s="144">
        <v>340598</v>
      </c>
      <c r="K31" s="144">
        <v>327585</v>
      </c>
      <c r="L31" s="310">
        <v>529928</v>
      </c>
      <c r="M31" s="310">
        <v>295244</v>
      </c>
      <c r="N31" s="310">
        <v>548563</v>
      </c>
      <c r="O31" s="310">
        <v>396734</v>
      </c>
      <c r="P31" s="310">
        <v>545726</v>
      </c>
      <c r="Q31" s="310">
        <v>525773</v>
      </c>
      <c r="R31" s="310">
        <v>551248</v>
      </c>
      <c r="S31" s="310">
        <v>427811</v>
      </c>
      <c r="T31" s="310">
        <v>508170</v>
      </c>
      <c r="U31" s="310">
        <v>531003</v>
      </c>
      <c r="V31" s="310">
        <v>488788</v>
      </c>
      <c r="W31" s="310">
        <v>636162</v>
      </c>
    </row>
    <row r="32" spans="1:23" ht="15" customHeight="1">
      <c r="A32" s="582" t="s">
        <v>59</v>
      </c>
      <c r="B32" s="118">
        <v>206590</v>
      </c>
      <c r="C32" s="118">
        <v>209125</v>
      </c>
      <c r="D32" s="118">
        <v>232255</v>
      </c>
      <c r="E32" s="118">
        <v>223576</v>
      </c>
      <c r="F32" s="118">
        <v>147698</v>
      </c>
      <c r="G32" s="144">
        <v>277704</v>
      </c>
      <c r="H32" s="144">
        <v>255660</v>
      </c>
      <c r="I32" s="144">
        <v>321715</v>
      </c>
      <c r="J32" s="144">
        <v>411319</v>
      </c>
      <c r="K32" s="144">
        <v>370055</v>
      </c>
      <c r="L32" s="310">
        <v>484668</v>
      </c>
      <c r="M32" s="310">
        <v>393823</v>
      </c>
      <c r="N32" s="310">
        <v>553899</v>
      </c>
      <c r="O32" s="310">
        <v>457096</v>
      </c>
      <c r="P32" s="310">
        <v>498250</v>
      </c>
      <c r="Q32" s="310">
        <v>526028</v>
      </c>
      <c r="R32" s="310">
        <v>530797</v>
      </c>
      <c r="S32" s="310">
        <v>500824</v>
      </c>
      <c r="T32" s="310">
        <v>582076</v>
      </c>
      <c r="U32" s="310">
        <v>394270</v>
      </c>
      <c r="V32" s="310">
        <v>397575</v>
      </c>
      <c r="W32" s="310">
        <v>507483</v>
      </c>
    </row>
    <row r="33" spans="1:23" ht="15" customHeight="1">
      <c r="A33" s="582" t="s">
        <v>60</v>
      </c>
      <c r="B33" s="118">
        <v>205031</v>
      </c>
      <c r="C33" s="118">
        <v>235315</v>
      </c>
      <c r="D33" s="118">
        <v>268006</v>
      </c>
      <c r="E33" s="118">
        <v>172216</v>
      </c>
      <c r="F33" s="118">
        <v>232913</v>
      </c>
      <c r="G33" s="144">
        <v>286125</v>
      </c>
      <c r="H33" s="144">
        <v>332064</v>
      </c>
      <c r="I33" s="144">
        <v>342228</v>
      </c>
      <c r="J33" s="144">
        <v>312530</v>
      </c>
      <c r="K33" s="144">
        <v>401537</v>
      </c>
      <c r="L33" s="310">
        <v>382120</v>
      </c>
      <c r="M33" s="310">
        <v>330909</v>
      </c>
      <c r="N33" s="310">
        <v>496772</v>
      </c>
      <c r="O33" s="310">
        <v>378374</v>
      </c>
      <c r="P33" s="310">
        <v>533315</v>
      </c>
      <c r="Q33" s="310">
        <v>579409</v>
      </c>
      <c r="R33" s="310">
        <v>493030</v>
      </c>
      <c r="S33" s="310">
        <v>569252</v>
      </c>
      <c r="T33" s="310">
        <v>494372</v>
      </c>
      <c r="U33" s="310">
        <v>551422</v>
      </c>
      <c r="V33" s="310">
        <v>306169</v>
      </c>
      <c r="W33" s="310">
        <v>511504</v>
      </c>
    </row>
    <row r="34" spans="1:23" ht="15" customHeight="1">
      <c r="A34" s="582" t="s">
        <v>61</v>
      </c>
      <c r="B34" s="118">
        <v>174945</v>
      </c>
      <c r="C34" s="118">
        <v>263330</v>
      </c>
      <c r="D34" s="118">
        <v>244907</v>
      </c>
      <c r="E34" s="118">
        <v>254764</v>
      </c>
      <c r="F34" s="118">
        <v>287761</v>
      </c>
      <c r="G34" s="144">
        <v>274168</v>
      </c>
      <c r="H34" s="144">
        <v>342909</v>
      </c>
      <c r="I34" s="144">
        <v>288426</v>
      </c>
      <c r="J34" s="144">
        <v>315155</v>
      </c>
      <c r="K34" s="144">
        <v>432118</v>
      </c>
      <c r="L34" s="310">
        <v>431854</v>
      </c>
      <c r="M34" s="310">
        <v>369286</v>
      </c>
      <c r="N34" s="310">
        <v>590058</v>
      </c>
      <c r="O34" s="310">
        <v>414687</v>
      </c>
      <c r="P34" s="310">
        <v>527334</v>
      </c>
      <c r="Q34" s="310">
        <v>319515</v>
      </c>
      <c r="R34" s="310">
        <v>559494</v>
      </c>
      <c r="S34" s="310">
        <v>573719</v>
      </c>
      <c r="T34" s="310">
        <v>591333</v>
      </c>
      <c r="U34" s="310">
        <v>588491</v>
      </c>
      <c r="V34" s="310">
        <v>468543</v>
      </c>
      <c r="W34" s="310">
        <v>616103</v>
      </c>
    </row>
    <row r="35" spans="1:23" ht="15" customHeight="1">
      <c r="A35" s="582" t="s">
        <v>62</v>
      </c>
      <c r="B35" s="118">
        <v>233035</v>
      </c>
      <c r="C35" s="118">
        <v>229179</v>
      </c>
      <c r="D35" s="118">
        <v>275145</v>
      </c>
      <c r="E35" s="118">
        <v>254588</v>
      </c>
      <c r="F35" s="118">
        <v>292739</v>
      </c>
      <c r="G35" s="144">
        <v>311924</v>
      </c>
      <c r="H35" s="144">
        <v>275197</v>
      </c>
      <c r="I35" s="144">
        <v>349646</v>
      </c>
      <c r="J35" s="144">
        <v>280375</v>
      </c>
      <c r="K35" s="144">
        <v>395613</v>
      </c>
      <c r="L35" s="310">
        <v>405505</v>
      </c>
      <c r="M35" s="310">
        <v>361632</v>
      </c>
      <c r="N35" s="310">
        <v>478019</v>
      </c>
      <c r="O35" s="310">
        <v>513974</v>
      </c>
      <c r="P35" s="310">
        <v>285493</v>
      </c>
      <c r="Q35" s="310">
        <v>562099</v>
      </c>
      <c r="R35" s="310">
        <v>510162</v>
      </c>
      <c r="S35" s="310">
        <v>417268</v>
      </c>
      <c r="T35" s="310">
        <v>462229</v>
      </c>
      <c r="U35" s="310">
        <v>585468</v>
      </c>
      <c r="V35" s="310">
        <v>538192</v>
      </c>
      <c r="W35" s="310">
        <v>560510</v>
      </c>
    </row>
    <row r="36" spans="1:23" ht="15" customHeight="1">
      <c r="A36" s="582" t="s">
        <v>63</v>
      </c>
      <c r="B36" s="118">
        <v>241810</v>
      </c>
      <c r="C36" s="118">
        <v>121760</v>
      </c>
      <c r="D36" s="118">
        <v>203850</v>
      </c>
      <c r="E36" s="118">
        <v>237582</v>
      </c>
      <c r="F36" s="118">
        <v>274897</v>
      </c>
      <c r="G36" s="144">
        <v>306303</v>
      </c>
      <c r="H36" s="144">
        <v>267341</v>
      </c>
      <c r="I36" s="144">
        <v>400697</v>
      </c>
      <c r="J36" s="144">
        <v>352047</v>
      </c>
      <c r="K36" s="144">
        <v>345786</v>
      </c>
      <c r="L36" s="310">
        <v>552130</v>
      </c>
      <c r="M36" s="310">
        <v>542634</v>
      </c>
      <c r="N36" s="310">
        <v>415147</v>
      </c>
      <c r="O36" s="310">
        <v>556309</v>
      </c>
      <c r="P36" s="310">
        <v>553804</v>
      </c>
      <c r="Q36" s="310">
        <v>535436</v>
      </c>
      <c r="R36" s="310">
        <v>467269</v>
      </c>
      <c r="S36" s="310">
        <v>412361</v>
      </c>
      <c r="T36" s="310">
        <v>505351</v>
      </c>
      <c r="U36" s="310">
        <v>545789</v>
      </c>
      <c r="V36" s="310">
        <v>527819</v>
      </c>
      <c r="W36" s="310">
        <v>613640</v>
      </c>
    </row>
    <row r="37" spans="1:23" ht="15" customHeight="1">
      <c r="A37" s="582" t="s">
        <v>64</v>
      </c>
      <c r="B37" s="118">
        <v>228692</v>
      </c>
      <c r="C37" s="118">
        <v>215690</v>
      </c>
      <c r="D37" s="118">
        <v>233377</v>
      </c>
      <c r="E37" s="118">
        <v>261242</v>
      </c>
      <c r="F37" s="118">
        <v>316041</v>
      </c>
      <c r="G37" s="144">
        <v>334374</v>
      </c>
      <c r="H37" s="144">
        <v>367276</v>
      </c>
      <c r="I37" s="144">
        <v>389838</v>
      </c>
      <c r="J37" s="144">
        <v>466659</v>
      </c>
      <c r="K37" s="144">
        <v>368068</v>
      </c>
      <c r="L37" s="310">
        <v>424892</v>
      </c>
      <c r="M37" s="310">
        <v>547989</v>
      </c>
      <c r="N37" s="310">
        <v>468401</v>
      </c>
      <c r="O37" s="310">
        <v>396350</v>
      </c>
      <c r="P37" s="310">
        <v>370933</v>
      </c>
      <c r="Q37" s="310">
        <v>605119</v>
      </c>
      <c r="R37" s="310">
        <v>495356</v>
      </c>
      <c r="S37" s="310">
        <v>537474</v>
      </c>
      <c r="T37" s="310">
        <v>484582</v>
      </c>
      <c r="U37" s="310">
        <v>546467</v>
      </c>
      <c r="V37" s="310">
        <v>571989</v>
      </c>
      <c r="W37" s="310">
        <v>603351</v>
      </c>
    </row>
    <row r="38" spans="1:23" ht="15" customHeight="1">
      <c r="A38" s="582" t="s">
        <v>65</v>
      </c>
      <c r="B38" s="118">
        <v>219730</v>
      </c>
      <c r="C38" s="118">
        <v>293615</v>
      </c>
      <c r="D38" s="118">
        <v>245117</v>
      </c>
      <c r="E38" s="118">
        <v>255233</v>
      </c>
      <c r="F38" s="118">
        <v>270048</v>
      </c>
      <c r="G38" s="144">
        <v>343434</v>
      </c>
      <c r="H38" s="144">
        <v>266810</v>
      </c>
      <c r="I38" s="144">
        <v>462695</v>
      </c>
      <c r="J38" s="144">
        <v>344395</v>
      </c>
      <c r="K38" s="144">
        <v>460483</v>
      </c>
      <c r="L38" s="310">
        <v>472780</v>
      </c>
      <c r="M38" s="310">
        <v>356548</v>
      </c>
      <c r="N38" s="310">
        <v>567189</v>
      </c>
      <c r="O38" s="310">
        <v>508451</v>
      </c>
      <c r="P38" s="310">
        <v>620885</v>
      </c>
      <c r="Q38" s="310">
        <v>433895</v>
      </c>
      <c r="R38" s="310">
        <v>484083</v>
      </c>
      <c r="S38" s="310">
        <v>519325</v>
      </c>
      <c r="T38" s="310">
        <v>631975</v>
      </c>
      <c r="U38" s="310">
        <v>429668</v>
      </c>
      <c r="V38" s="310">
        <v>620665</v>
      </c>
      <c r="W38" s="310">
        <v>544074</v>
      </c>
    </row>
    <row r="39" spans="1:23" ht="15" customHeight="1" thickBot="1">
      <c r="A39" s="120" t="s">
        <v>66</v>
      </c>
      <c r="B39" s="145">
        <v>161545</v>
      </c>
      <c r="C39" s="145">
        <v>174340</v>
      </c>
      <c r="D39" s="145">
        <v>246426</v>
      </c>
      <c r="E39" s="145">
        <v>258264</v>
      </c>
      <c r="F39" s="145">
        <v>287090</v>
      </c>
      <c r="G39" s="145">
        <v>266050</v>
      </c>
      <c r="H39" s="145">
        <v>368000</v>
      </c>
      <c r="I39" s="145">
        <v>402152</v>
      </c>
      <c r="J39" s="145">
        <v>404886</v>
      </c>
      <c r="K39" s="145">
        <v>486715</v>
      </c>
      <c r="L39" s="599">
        <v>517910</v>
      </c>
      <c r="M39" s="599">
        <v>472906</v>
      </c>
      <c r="N39" s="599">
        <v>616950</v>
      </c>
      <c r="O39" s="599">
        <v>446062</v>
      </c>
      <c r="P39" s="599">
        <v>501044</v>
      </c>
      <c r="Q39" s="599">
        <v>570722</v>
      </c>
      <c r="R39" s="599">
        <v>441372</v>
      </c>
      <c r="S39" s="599">
        <v>435222</v>
      </c>
      <c r="T39" s="599">
        <v>452210</v>
      </c>
      <c r="U39" s="599">
        <v>503282</v>
      </c>
      <c r="V39" s="599">
        <v>525050</v>
      </c>
      <c r="W39" s="599">
        <v>656740</v>
      </c>
    </row>
    <row r="40" spans="1:23" ht="9" customHeight="1">
      <c r="A40" s="999" t="s">
        <v>538</v>
      </c>
      <c r="B40" s="1016"/>
      <c r="C40" s="1016"/>
      <c r="D40" s="1016"/>
      <c r="E40" s="1016"/>
      <c r="F40" s="1016"/>
      <c r="G40" s="1016"/>
      <c r="H40" s="1016"/>
      <c r="I40" s="1016"/>
      <c r="J40" s="1016"/>
      <c r="K40" s="1016"/>
      <c r="L40" s="1016"/>
      <c r="M40" s="1016"/>
      <c r="N40" s="1016"/>
      <c r="O40" s="1016"/>
      <c r="P40" s="144"/>
      <c r="Q40" s="144"/>
      <c r="R40" s="144"/>
      <c r="S40" s="144"/>
      <c r="T40" s="144"/>
      <c r="U40" s="144"/>
      <c r="V40" s="144"/>
      <c r="W40" s="144"/>
    </row>
    <row r="41" spans="1:23" ht="9" customHeight="1">
      <c r="A41" s="1111" t="s">
        <v>386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</row>
    <row r="42" spans="1:23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</row>
    <row r="43" spans="1:23" ht="13" customHeight="1">
      <c r="A43" s="1018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rowBreaks count="1" manualBreakCount="1">
    <brk id="22" max="1638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Hoja120">
    <tabColor theme="9" tint="0.59999389629810485"/>
  </sheetPr>
  <dimension ref="A1:AA43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1" width="0" style="114" hidden="1" customWidth="1"/>
    <col min="12" max="23" width="9" style="114" customWidth="1"/>
    <col min="24" max="28" width="8.3984375" style="114" customWidth="1"/>
    <col min="29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68" t="s">
        <v>503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23" ht="13" customHeight="1">
      <c r="A3" s="595" t="s">
        <v>250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</row>
    <row r="4" spans="1:23" ht="4" customHeight="1" thickBot="1"/>
    <row r="5" spans="1:23" ht="16" customHeight="1">
      <c r="A5" s="765" t="s">
        <v>110</v>
      </c>
      <c r="B5" s="765">
        <v>2000</v>
      </c>
      <c r="C5" s="765">
        <v>2001</v>
      </c>
      <c r="D5" s="765">
        <v>2002</v>
      </c>
      <c r="E5" s="765">
        <v>2003</v>
      </c>
      <c r="F5" s="765">
        <v>2004</v>
      </c>
      <c r="G5" s="765">
        <v>2005</v>
      </c>
      <c r="H5" s="765">
        <v>2006</v>
      </c>
      <c r="I5" s="765">
        <v>2007</v>
      </c>
      <c r="J5" s="765">
        <v>2008</v>
      </c>
      <c r="K5" s="765">
        <v>2009</v>
      </c>
      <c r="L5" s="765">
        <v>2010</v>
      </c>
      <c r="M5" s="765">
        <v>2011</v>
      </c>
      <c r="N5" s="765">
        <v>2012</v>
      </c>
      <c r="O5" s="765">
        <v>2013</v>
      </c>
      <c r="P5" s="765">
        <v>2014</v>
      </c>
      <c r="Q5" s="765">
        <v>2015</v>
      </c>
      <c r="R5" s="765">
        <v>2016</v>
      </c>
      <c r="S5" s="765">
        <v>2017</v>
      </c>
      <c r="T5" s="947">
        <v>2018</v>
      </c>
      <c r="U5" s="765">
        <v>2019</v>
      </c>
      <c r="V5" s="765" t="s">
        <v>356</v>
      </c>
      <c r="W5" s="765" t="s">
        <v>414</v>
      </c>
    </row>
    <row r="6" spans="1:23" ht="16" customHeight="1">
      <c r="A6" s="751" t="s">
        <v>54</v>
      </c>
      <c r="B6" s="945">
        <v>0</v>
      </c>
      <c r="C6" s="945">
        <v>0</v>
      </c>
      <c r="D6" s="945">
        <v>0</v>
      </c>
      <c r="E6" s="945">
        <v>0</v>
      </c>
      <c r="F6" s="945">
        <v>0</v>
      </c>
      <c r="G6" s="945">
        <v>0</v>
      </c>
      <c r="H6" s="945">
        <v>0</v>
      </c>
      <c r="I6" s="945">
        <v>0</v>
      </c>
      <c r="J6" s="945">
        <v>0</v>
      </c>
      <c r="K6" s="945">
        <v>365040</v>
      </c>
      <c r="L6" s="951">
        <f>+AC14</f>
        <v>0</v>
      </c>
      <c r="M6" s="951">
        <v>0</v>
      </c>
      <c r="N6" s="951">
        <v>0</v>
      </c>
      <c r="O6" s="951">
        <v>0</v>
      </c>
      <c r="P6" s="951">
        <v>538200</v>
      </c>
      <c r="Q6" s="951">
        <v>31080</v>
      </c>
      <c r="R6" s="951">
        <v>0</v>
      </c>
      <c r="S6" s="951">
        <v>0</v>
      </c>
      <c r="T6" s="951">
        <v>0</v>
      </c>
      <c r="U6" s="951">
        <v>0</v>
      </c>
      <c r="V6" s="952">
        <f>SUM(V7:V18)</f>
        <v>0</v>
      </c>
      <c r="W6" s="952">
        <f>SUM(W7:W18)</f>
        <v>0</v>
      </c>
    </row>
    <row r="7" spans="1:23" ht="15" customHeight="1">
      <c r="A7" s="117" t="s">
        <v>55</v>
      </c>
      <c r="B7" s="118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592">
        <v>52560</v>
      </c>
      <c r="M7" s="592">
        <v>0</v>
      </c>
      <c r="N7" s="592">
        <v>0</v>
      </c>
      <c r="O7" s="592">
        <v>0</v>
      </c>
      <c r="P7" s="592">
        <v>0</v>
      </c>
      <c r="Q7" s="592">
        <v>31080</v>
      </c>
      <c r="R7" s="592">
        <v>0</v>
      </c>
      <c r="S7" s="592">
        <v>0</v>
      </c>
      <c r="T7" s="592">
        <v>0</v>
      </c>
      <c r="U7" s="592">
        <v>0</v>
      </c>
      <c r="V7" s="592">
        <v>0</v>
      </c>
      <c r="W7" s="592">
        <v>0</v>
      </c>
    </row>
    <row r="8" spans="1:23" ht="15" customHeight="1">
      <c r="A8" s="117" t="s">
        <v>56</v>
      </c>
      <c r="B8" s="118">
        <v>0</v>
      </c>
      <c r="C8" s="118">
        <v>0</v>
      </c>
      <c r="D8" s="118">
        <v>0</v>
      </c>
      <c r="E8" s="118">
        <v>0</v>
      </c>
      <c r="F8" s="118">
        <v>0</v>
      </c>
      <c r="G8" s="144">
        <v>0</v>
      </c>
      <c r="H8" s="144">
        <v>0</v>
      </c>
      <c r="I8" s="144">
        <v>0</v>
      </c>
      <c r="J8" s="144">
        <v>0</v>
      </c>
      <c r="K8" s="144">
        <v>0</v>
      </c>
      <c r="L8" s="593">
        <v>0</v>
      </c>
      <c r="M8" s="593">
        <v>0</v>
      </c>
      <c r="N8" s="593">
        <v>0</v>
      </c>
      <c r="O8" s="593">
        <v>0</v>
      </c>
      <c r="P8" s="593">
        <v>0</v>
      </c>
      <c r="Q8" s="593">
        <v>0</v>
      </c>
      <c r="R8" s="593">
        <v>0</v>
      </c>
      <c r="S8" s="593">
        <v>0</v>
      </c>
      <c r="T8" s="593">
        <v>0</v>
      </c>
      <c r="U8" s="593">
        <v>0</v>
      </c>
      <c r="V8" s="593">
        <v>0</v>
      </c>
      <c r="W8" s="593">
        <v>0</v>
      </c>
    </row>
    <row r="9" spans="1:23" ht="15" customHeight="1">
      <c r="A9" s="117" t="s">
        <v>57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44">
        <v>0</v>
      </c>
      <c r="H9" s="144">
        <v>0</v>
      </c>
      <c r="I9" s="144">
        <v>0</v>
      </c>
      <c r="J9" s="144">
        <v>0</v>
      </c>
      <c r="K9" s="144">
        <v>0</v>
      </c>
      <c r="L9" s="593">
        <v>0</v>
      </c>
      <c r="M9" s="593">
        <v>0</v>
      </c>
      <c r="N9" s="593">
        <v>0</v>
      </c>
      <c r="O9" s="593">
        <v>0</v>
      </c>
      <c r="P9" s="593">
        <v>0</v>
      </c>
      <c r="Q9" s="593">
        <v>0</v>
      </c>
      <c r="R9" s="593">
        <v>0</v>
      </c>
      <c r="S9" s="593">
        <v>0</v>
      </c>
      <c r="T9" s="593">
        <v>0</v>
      </c>
      <c r="U9" s="593">
        <v>0</v>
      </c>
      <c r="V9" s="593">
        <v>0</v>
      </c>
      <c r="W9" s="593">
        <v>0</v>
      </c>
    </row>
    <row r="10" spans="1:23" ht="15" customHeight="1">
      <c r="A10" s="117" t="s">
        <v>58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44">
        <v>0</v>
      </c>
      <c r="H10" s="144">
        <v>0</v>
      </c>
      <c r="I10" s="144">
        <v>0</v>
      </c>
      <c r="J10" s="144">
        <v>0</v>
      </c>
      <c r="K10" s="144">
        <v>0</v>
      </c>
      <c r="L10" s="593">
        <v>0</v>
      </c>
      <c r="M10" s="593">
        <v>0</v>
      </c>
      <c r="N10" s="593">
        <v>0</v>
      </c>
      <c r="O10" s="593">
        <v>0</v>
      </c>
      <c r="P10" s="593">
        <v>0</v>
      </c>
      <c r="Q10" s="593">
        <v>0</v>
      </c>
      <c r="R10" s="593">
        <v>0</v>
      </c>
      <c r="S10" s="593">
        <v>0</v>
      </c>
      <c r="T10" s="593">
        <v>0</v>
      </c>
      <c r="U10" s="593">
        <v>0</v>
      </c>
      <c r="V10" s="593">
        <v>0</v>
      </c>
      <c r="W10" s="593">
        <v>0</v>
      </c>
    </row>
    <row r="11" spans="1:23" ht="15" customHeight="1">
      <c r="A11" s="117" t="s">
        <v>59</v>
      </c>
      <c r="B11" s="118">
        <v>0</v>
      </c>
      <c r="C11" s="118">
        <v>0</v>
      </c>
      <c r="D11" s="118">
        <v>0</v>
      </c>
      <c r="E11" s="118">
        <v>0</v>
      </c>
      <c r="F11" s="118">
        <v>0</v>
      </c>
      <c r="G11" s="144">
        <v>0</v>
      </c>
      <c r="H11" s="144">
        <v>0</v>
      </c>
      <c r="I11" s="144">
        <v>0</v>
      </c>
      <c r="J11" s="144">
        <v>0</v>
      </c>
      <c r="K11" s="144">
        <v>0</v>
      </c>
      <c r="L11" s="593">
        <v>3900</v>
      </c>
      <c r="M11" s="593">
        <v>0</v>
      </c>
      <c r="N11" s="593">
        <v>0</v>
      </c>
      <c r="O11" s="593">
        <v>0</v>
      </c>
      <c r="P11" s="593">
        <v>0</v>
      </c>
      <c r="Q11" s="593">
        <v>0</v>
      </c>
      <c r="R11" s="593">
        <v>0</v>
      </c>
      <c r="S11" s="593">
        <v>0</v>
      </c>
      <c r="T11" s="593">
        <v>0</v>
      </c>
      <c r="U11" s="593">
        <v>0</v>
      </c>
      <c r="V11" s="593">
        <v>0</v>
      </c>
      <c r="W11" s="593">
        <v>0</v>
      </c>
    </row>
    <row r="12" spans="1:23" ht="15" customHeight="1">
      <c r="A12" s="117" t="s">
        <v>60</v>
      </c>
      <c r="B12" s="118">
        <v>0</v>
      </c>
      <c r="C12" s="118">
        <v>0</v>
      </c>
      <c r="D12" s="118">
        <v>0</v>
      </c>
      <c r="E12" s="118">
        <v>0</v>
      </c>
      <c r="F12" s="118">
        <v>0</v>
      </c>
      <c r="G12" s="144">
        <v>0</v>
      </c>
      <c r="H12" s="144">
        <v>0</v>
      </c>
      <c r="I12" s="144">
        <v>0</v>
      </c>
      <c r="J12" s="144">
        <v>0</v>
      </c>
      <c r="K12" s="144">
        <v>0</v>
      </c>
      <c r="L12" s="593">
        <v>0</v>
      </c>
      <c r="M12" s="593">
        <v>0</v>
      </c>
      <c r="N12" s="593">
        <v>0</v>
      </c>
      <c r="O12" s="593">
        <v>0</v>
      </c>
      <c r="P12" s="593">
        <v>61200</v>
      </c>
      <c r="Q12" s="593">
        <v>0</v>
      </c>
      <c r="R12" s="593">
        <v>0</v>
      </c>
      <c r="S12" s="593">
        <v>0</v>
      </c>
      <c r="T12" s="593">
        <v>0</v>
      </c>
      <c r="U12" s="593">
        <v>0</v>
      </c>
      <c r="V12" s="593">
        <v>0</v>
      </c>
      <c r="W12" s="593">
        <v>0</v>
      </c>
    </row>
    <row r="13" spans="1:23" ht="15" customHeight="1">
      <c r="A13" s="117" t="s">
        <v>61</v>
      </c>
      <c r="B13" s="118">
        <v>0</v>
      </c>
      <c r="C13" s="118">
        <v>0</v>
      </c>
      <c r="D13" s="118">
        <v>0</v>
      </c>
      <c r="E13" s="118">
        <v>0</v>
      </c>
      <c r="F13" s="118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119520</v>
      </c>
      <c r="L13" s="593">
        <v>0</v>
      </c>
      <c r="M13" s="593">
        <v>0</v>
      </c>
      <c r="N13" s="593">
        <v>0</v>
      </c>
      <c r="O13" s="593">
        <v>0</v>
      </c>
      <c r="P13" s="593">
        <v>161640</v>
      </c>
      <c r="Q13" s="593">
        <v>0</v>
      </c>
      <c r="R13" s="593">
        <v>0</v>
      </c>
      <c r="S13" s="593">
        <v>0</v>
      </c>
      <c r="T13" s="593">
        <v>0</v>
      </c>
      <c r="U13" s="593">
        <v>0</v>
      </c>
      <c r="V13" s="593">
        <v>0</v>
      </c>
      <c r="W13" s="593">
        <v>0</v>
      </c>
    </row>
    <row r="14" spans="1:23" ht="15" customHeight="1">
      <c r="A14" s="117" t="s">
        <v>62</v>
      </c>
      <c r="B14" s="118">
        <v>0</v>
      </c>
      <c r="C14" s="118">
        <v>0</v>
      </c>
      <c r="D14" s="118">
        <v>0</v>
      </c>
      <c r="E14" s="118">
        <v>0</v>
      </c>
      <c r="F14" s="118">
        <v>0</v>
      </c>
      <c r="G14" s="144">
        <v>0</v>
      </c>
      <c r="H14" s="144">
        <v>0</v>
      </c>
      <c r="I14" s="144">
        <v>0</v>
      </c>
      <c r="J14" s="144">
        <v>0</v>
      </c>
      <c r="K14" s="144">
        <v>61920</v>
      </c>
      <c r="L14" s="593">
        <v>0</v>
      </c>
      <c r="M14" s="593">
        <v>0</v>
      </c>
      <c r="N14" s="593">
        <v>0</v>
      </c>
      <c r="O14" s="593">
        <v>0</v>
      </c>
      <c r="P14" s="593">
        <v>124200</v>
      </c>
      <c r="Q14" s="593">
        <v>0</v>
      </c>
      <c r="R14" s="593">
        <v>0</v>
      </c>
      <c r="S14" s="593">
        <v>0</v>
      </c>
      <c r="T14" s="593">
        <v>0</v>
      </c>
      <c r="U14" s="593">
        <v>0</v>
      </c>
      <c r="V14" s="593">
        <v>0</v>
      </c>
      <c r="W14" s="593">
        <v>0</v>
      </c>
    </row>
    <row r="15" spans="1:23" ht="15" customHeight="1">
      <c r="A15" s="117" t="s">
        <v>63</v>
      </c>
      <c r="B15" s="118">
        <v>0</v>
      </c>
      <c r="C15" s="118">
        <v>0</v>
      </c>
      <c r="D15" s="118">
        <v>0</v>
      </c>
      <c r="E15" s="118">
        <v>0</v>
      </c>
      <c r="F15" s="118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20520</v>
      </c>
      <c r="L15" s="593">
        <v>0</v>
      </c>
      <c r="M15" s="593">
        <v>0</v>
      </c>
      <c r="N15" s="593">
        <v>0</v>
      </c>
      <c r="O15" s="593">
        <v>0</v>
      </c>
      <c r="P15" s="593">
        <v>0</v>
      </c>
      <c r="Q15" s="593">
        <v>0</v>
      </c>
      <c r="R15" s="593">
        <v>0</v>
      </c>
      <c r="S15" s="593">
        <v>0</v>
      </c>
      <c r="T15" s="593">
        <v>0</v>
      </c>
      <c r="U15" s="593">
        <v>0</v>
      </c>
      <c r="V15" s="593">
        <v>0</v>
      </c>
      <c r="W15" s="593">
        <v>0</v>
      </c>
    </row>
    <row r="16" spans="1:23" ht="15" customHeight="1">
      <c r="A16" s="117" t="s">
        <v>64</v>
      </c>
      <c r="B16" s="118">
        <v>0</v>
      </c>
      <c r="C16" s="118">
        <v>0</v>
      </c>
      <c r="D16" s="118">
        <v>0</v>
      </c>
      <c r="E16" s="118">
        <v>0</v>
      </c>
      <c r="F16" s="118">
        <v>0</v>
      </c>
      <c r="G16" s="144">
        <v>0</v>
      </c>
      <c r="H16" s="144">
        <v>0</v>
      </c>
      <c r="I16" s="144">
        <v>0</v>
      </c>
      <c r="J16" s="144">
        <v>0</v>
      </c>
      <c r="K16" s="144">
        <v>72000</v>
      </c>
      <c r="L16" s="593">
        <v>0</v>
      </c>
      <c r="M16" s="593">
        <v>0</v>
      </c>
      <c r="N16" s="593">
        <v>0</v>
      </c>
      <c r="O16" s="593">
        <v>0</v>
      </c>
      <c r="P16" s="593">
        <v>126720</v>
      </c>
      <c r="Q16" s="593">
        <v>0</v>
      </c>
      <c r="R16" s="593">
        <v>0</v>
      </c>
      <c r="S16" s="593">
        <v>0</v>
      </c>
      <c r="T16" s="593">
        <v>0</v>
      </c>
      <c r="U16" s="593">
        <v>0</v>
      </c>
      <c r="V16" s="593">
        <v>0</v>
      </c>
      <c r="W16" s="593">
        <v>0</v>
      </c>
    </row>
    <row r="17" spans="1:27" ht="15" customHeight="1">
      <c r="A17" s="117" t="s">
        <v>65</v>
      </c>
      <c r="B17" s="118">
        <v>0</v>
      </c>
      <c r="C17" s="118">
        <v>0</v>
      </c>
      <c r="D17" s="118">
        <v>0</v>
      </c>
      <c r="E17" s="118">
        <v>0</v>
      </c>
      <c r="F17" s="118">
        <v>0</v>
      </c>
      <c r="G17" s="144">
        <v>0</v>
      </c>
      <c r="H17" s="144">
        <v>0</v>
      </c>
      <c r="I17" s="144">
        <v>0</v>
      </c>
      <c r="J17" s="144">
        <v>0</v>
      </c>
      <c r="K17" s="144">
        <v>11520</v>
      </c>
      <c r="L17" s="593">
        <v>0</v>
      </c>
      <c r="M17" s="593">
        <v>0</v>
      </c>
      <c r="N17" s="593">
        <v>0</v>
      </c>
      <c r="O17" s="593">
        <v>0</v>
      </c>
      <c r="P17" s="593">
        <v>64440</v>
      </c>
      <c r="Q17" s="593">
        <v>0</v>
      </c>
      <c r="R17" s="593">
        <v>0</v>
      </c>
      <c r="S17" s="593">
        <v>0</v>
      </c>
      <c r="T17" s="593">
        <v>0</v>
      </c>
      <c r="U17" s="593">
        <v>0</v>
      </c>
      <c r="V17" s="593">
        <v>0</v>
      </c>
      <c r="W17" s="593">
        <v>0</v>
      </c>
    </row>
    <row r="18" spans="1:27" ht="15" customHeight="1" thickBot="1">
      <c r="A18" s="120" t="s">
        <v>66</v>
      </c>
      <c r="B18" s="145">
        <v>0</v>
      </c>
      <c r="C18" s="145">
        <v>0</v>
      </c>
      <c r="D18" s="145">
        <v>0</v>
      </c>
      <c r="E18" s="145">
        <v>0</v>
      </c>
      <c r="F18" s="145">
        <v>0</v>
      </c>
      <c r="G18" s="145">
        <v>0</v>
      </c>
      <c r="H18" s="145">
        <v>0</v>
      </c>
      <c r="I18" s="145">
        <v>0</v>
      </c>
      <c r="J18" s="145">
        <v>0</v>
      </c>
      <c r="K18" s="145">
        <v>79560</v>
      </c>
      <c r="L18" s="594">
        <v>0</v>
      </c>
      <c r="M18" s="594">
        <v>0</v>
      </c>
      <c r="N18" s="594">
        <v>0</v>
      </c>
      <c r="O18" s="594">
        <v>0</v>
      </c>
      <c r="P18" s="594">
        <v>0</v>
      </c>
      <c r="Q18" s="594">
        <v>0</v>
      </c>
      <c r="R18" s="594">
        <v>0</v>
      </c>
      <c r="S18" s="594">
        <v>0</v>
      </c>
      <c r="T18" s="594">
        <v>0</v>
      </c>
      <c r="U18" s="594">
        <v>0</v>
      </c>
      <c r="V18" s="594">
        <v>0</v>
      </c>
      <c r="W18" s="594">
        <v>0</v>
      </c>
    </row>
    <row r="19" spans="1:27" ht="9" customHeight="1">
      <c r="A19" s="999" t="s">
        <v>538</v>
      </c>
      <c r="B19" s="1018"/>
      <c r="C19" s="1018"/>
      <c r="D19" s="1018"/>
      <c r="E19" s="1018"/>
      <c r="F19" s="1018"/>
      <c r="G19" s="1018"/>
      <c r="H19" s="1018"/>
      <c r="I19" s="1018"/>
      <c r="J19" s="1018"/>
      <c r="K19" s="1018"/>
      <c r="L19" s="1018"/>
      <c r="M19" s="1018"/>
      <c r="N19" s="1018"/>
      <c r="O19" s="1018"/>
      <c r="P19" s="1018"/>
      <c r="Q19" s="1018"/>
      <c r="R19" s="294"/>
      <c r="S19" s="294"/>
      <c r="T19" s="294"/>
      <c r="U19" s="294"/>
      <c r="V19" s="294"/>
      <c r="W19" s="294"/>
    </row>
    <row r="20" spans="1:27" ht="9" customHeight="1">
      <c r="A20" s="1111" t="s">
        <v>385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  <c r="N20" s="1018"/>
      <c r="O20" s="1018"/>
      <c r="P20" s="1018"/>
      <c r="Q20" s="1018"/>
      <c r="R20" s="294"/>
      <c r="S20" s="294"/>
      <c r="T20" s="294"/>
      <c r="U20" s="294"/>
      <c r="V20" s="294"/>
      <c r="W20" s="294"/>
    </row>
    <row r="21" spans="1:27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  <c r="R21" s="294"/>
      <c r="S21" s="294"/>
      <c r="T21" s="294"/>
      <c r="U21" s="294"/>
      <c r="V21" s="294"/>
      <c r="W21" s="294"/>
    </row>
    <row r="23" spans="1:27" ht="13" customHeight="1">
      <c r="A23" s="368" t="s">
        <v>502</v>
      </c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</row>
    <row r="24" spans="1:27" ht="13" customHeight="1">
      <c r="A24" s="595" t="s">
        <v>250</v>
      </c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</row>
    <row r="25" spans="1:27" ht="4" customHeight="1" thickBot="1"/>
    <row r="26" spans="1:27" ht="16" customHeight="1">
      <c r="A26" s="765" t="s">
        <v>110</v>
      </c>
      <c r="B26" s="765">
        <v>2000</v>
      </c>
      <c r="C26" s="765">
        <v>2001</v>
      </c>
      <c r="D26" s="765">
        <v>2002</v>
      </c>
      <c r="E26" s="765">
        <v>2003</v>
      </c>
      <c r="F26" s="765">
        <v>2004</v>
      </c>
      <c r="G26" s="765">
        <v>2005</v>
      </c>
      <c r="H26" s="765">
        <v>2006</v>
      </c>
      <c r="I26" s="765">
        <v>2007</v>
      </c>
      <c r="J26" s="765">
        <v>2008</v>
      </c>
      <c r="K26" s="765">
        <v>2009</v>
      </c>
      <c r="L26" s="765">
        <v>2010</v>
      </c>
      <c r="M26" s="765">
        <v>2011</v>
      </c>
      <c r="N26" s="765">
        <v>2012</v>
      </c>
      <c r="O26" s="765">
        <v>2013</v>
      </c>
      <c r="P26" s="765">
        <v>2014</v>
      </c>
      <c r="Q26" s="765">
        <v>2015</v>
      </c>
      <c r="R26" s="765">
        <v>2016</v>
      </c>
      <c r="S26" s="765">
        <v>2017</v>
      </c>
      <c r="T26" s="947">
        <v>2018</v>
      </c>
      <c r="U26" s="765">
        <v>2019</v>
      </c>
      <c r="V26" s="765" t="s">
        <v>356</v>
      </c>
      <c r="W26" s="765" t="s">
        <v>414</v>
      </c>
    </row>
    <row r="27" spans="1:27" ht="16" customHeight="1">
      <c r="A27" s="751" t="s">
        <v>54</v>
      </c>
      <c r="B27" s="945">
        <v>0</v>
      </c>
      <c r="C27" s="945">
        <v>0</v>
      </c>
      <c r="D27" s="945">
        <v>0</v>
      </c>
      <c r="E27" s="945">
        <v>0</v>
      </c>
      <c r="F27" s="945">
        <v>0</v>
      </c>
      <c r="G27" s="945">
        <v>0</v>
      </c>
      <c r="H27" s="945">
        <v>0</v>
      </c>
      <c r="I27" s="945">
        <v>0</v>
      </c>
      <c r="J27" s="945">
        <v>703680</v>
      </c>
      <c r="K27" s="945">
        <v>684400</v>
      </c>
      <c r="L27" s="946">
        <v>362160</v>
      </c>
      <c r="M27" s="946">
        <v>642960</v>
      </c>
      <c r="N27" s="946">
        <v>534600</v>
      </c>
      <c r="O27" s="946">
        <v>823960</v>
      </c>
      <c r="P27" s="946">
        <v>2421000</v>
      </c>
      <c r="Q27" s="946">
        <v>2744280</v>
      </c>
      <c r="R27" s="946">
        <v>2980080</v>
      </c>
      <c r="S27" s="946">
        <v>2533680</v>
      </c>
      <c r="T27" s="946">
        <f>SUM(T28:T39)</f>
        <v>779760</v>
      </c>
      <c r="U27" s="946">
        <f>SUM(U28:U39)</f>
        <v>515160</v>
      </c>
      <c r="V27" s="946">
        <f>SUM(V28:V39)</f>
        <v>467840</v>
      </c>
      <c r="W27" s="946">
        <f>SUM(W28:W39)</f>
        <v>193680</v>
      </c>
    </row>
    <row r="28" spans="1:27" ht="15" customHeight="1">
      <c r="A28" s="582" t="s">
        <v>55</v>
      </c>
      <c r="B28" s="118">
        <v>0</v>
      </c>
      <c r="C28" s="118">
        <v>0</v>
      </c>
      <c r="D28" s="118">
        <v>0</v>
      </c>
      <c r="E28" s="118">
        <v>0</v>
      </c>
      <c r="F28" s="118">
        <v>0</v>
      </c>
      <c r="G28" s="118">
        <v>0</v>
      </c>
      <c r="H28" s="118">
        <v>0</v>
      </c>
      <c r="I28" s="118">
        <v>0</v>
      </c>
      <c r="J28" s="118">
        <v>0</v>
      </c>
      <c r="K28" s="118">
        <v>69840</v>
      </c>
      <c r="L28" s="309">
        <v>0</v>
      </c>
      <c r="M28" s="309">
        <v>157320</v>
      </c>
      <c r="N28" s="309">
        <v>77040</v>
      </c>
      <c r="O28" s="309">
        <v>28440</v>
      </c>
      <c r="P28" s="309">
        <v>222840</v>
      </c>
      <c r="Q28" s="309">
        <v>194400</v>
      </c>
      <c r="R28" s="309">
        <v>376920</v>
      </c>
      <c r="S28" s="309">
        <v>268200</v>
      </c>
      <c r="T28" s="309">
        <v>183600</v>
      </c>
      <c r="U28" s="309">
        <v>46440</v>
      </c>
      <c r="V28" s="309">
        <v>0</v>
      </c>
      <c r="W28" s="309">
        <v>0</v>
      </c>
      <c r="AA28" s="118"/>
    </row>
    <row r="29" spans="1:27" ht="15" customHeight="1">
      <c r="A29" s="582" t="s">
        <v>56</v>
      </c>
      <c r="B29" s="144">
        <v>0</v>
      </c>
      <c r="C29" s="144">
        <v>0</v>
      </c>
      <c r="D29" s="144">
        <v>0</v>
      </c>
      <c r="E29" s="144">
        <v>0</v>
      </c>
      <c r="F29" s="144">
        <v>0</v>
      </c>
      <c r="G29" s="118">
        <v>0</v>
      </c>
      <c r="H29" s="144">
        <v>0</v>
      </c>
      <c r="I29" s="144">
        <v>0</v>
      </c>
      <c r="J29" s="144">
        <v>0</v>
      </c>
      <c r="K29" s="144">
        <v>282240</v>
      </c>
      <c r="L29" s="310">
        <v>0</v>
      </c>
      <c r="M29" s="310">
        <v>115200</v>
      </c>
      <c r="N29" s="310">
        <v>14040</v>
      </c>
      <c r="O29" s="310">
        <v>28440</v>
      </c>
      <c r="P29" s="310">
        <v>187920</v>
      </c>
      <c r="Q29" s="309">
        <v>204840</v>
      </c>
      <c r="R29" s="309">
        <v>249480</v>
      </c>
      <c r="S29" s="309">
        <v>241560</v>
      </c>
      <c r="T29" s="309">
        <v>234720</v>
      </c>
      <c r="U29" s="309">
        <v>0</v>
      </c>
      <c r="V29" s="309">
        <v>72360</v>
      </c>
      <c r="W29" s="309">
        <v>0</v>
      </c>
      <c r="AA29" s="118"/>
    </row>
    <row r="30" spans="1:27" ht="15" customHeight="1">
      <c r="A30" s="582" t="s">
        <v>57</v>
      </c>
      <c r="B30" s="144">
        <v>0</v>
      </c>
      <c r="C30" s="144">
        <v>0</v>
      </c>
      <c r="D30" s="144">
        <v>0</v>
      </c>
      <c r="E30" s="144">
        <v>0</v>
      </c>
      <c r="F30" s="144">
        <v>0</v>
      </c>
      <c r="G30" s="118">
        <v>0</v>
      </c>
      <c r="H30" s="144">
        <v>0</v>
      </c>
      <c r="I30" s="144">
        <v>0</v>
      </c>
      <c r="J30" s="144">
        <v>0</v>
      </c>
      <c r="K30" s="144">
        <v>35280</v>
      </c>
      <c r="L30" s="310">
        <v>156600</v>
      </c>
      <c r="M30" s="310">
        <v>72000</v>
      </c>
      <c r="N30" s="310">
        <v>64440</v>
      </c>
      <c r="O30" s="310">
        <v>70920</v>
      </c>
      <c r="P30" s="310">
        <v>202680</v>
      </c>
      <c r="Q30" s="309">
        <v>181080</v>
      </c>
      <c r="R30" s="309">
        <v>168840</v>
      </c>
      <c r="S30" s="309">
        <v>176760</v>
      </c>
      <c r="T30" s="309">
        <v>45720</v>
      </c>
      <c r="U30" s="309">
        <v>92880</v>
      </c>
      <c r="V30" s="309">
        <v>52560</v>
      </c>
      <c r="W30" s="309">
        <v>31680</v>
      </c>
      <c r="AA30" s="118"/>
    </row>
    <row r="31" spans="1:27" ht="15" customHeight="1">
      <c r="A31" s="582" t="s">
        <v>58</v>
      </c>
      <c r="B31" s="144">
        <v>0</v>
      </c>
      <c r="C31" s="144">
        <v>0</v>
      </c>
      <c r="D31" s="144">
        <v>0</v>
      </c>
      <c r="E31" s="144">
        <v>0</v>
      </c>
      <c r="F31" s="144">
        <v>0</v>
      </c>
      <c r="G31" s="118">
        <v>0</v>
      </c>
      <c r="H31" s="144">
        <v>0</v>
      </c>
      <c r="I31" s="144">
        <v>0</v>
      </c>
      <c r="J31" s="144">
        <v>0</v>
      </c>
      <c r="K31" s="144">
        <v>61560</v>
      </c>
      <c r="L31" s="310">
        <v>52200</v>
      </c>
      <c r="M31" s="310">
        <v>56160</v>
      </c>
      <c r="N31" s="310">
        <v>0</v>
      </c>
      <c r="O31" s="310">
        <v>14400</v>
      </c>
      <c r="P31" s="310">
        <v>221760</v>
      </c>
      <c r="Q31" s="309">
        <v>263160</v>
      </c>
      <c r="R31" s="309">
        <v>272880</v>
      </c>
      <c r="S31" s="309">
        <v>144720</v>
      </c>
      <c r="T31" s="309">
        <v>45720</v>
      </c>
      <c r="U31" s="309">
        <v>0</v>
      </c>
      <c r="V31" s="309">
        <v>0</v>
      </c>
      <c r="W31" s="309">
        <v>0</v>
      </c>
      <c r="AA31" s="118"/>
    </row>
    <row r="32" spans="1:27" ht="15" customHeight="1">
      <c r="A32" s="582" t="s">
        <v>59</v>
      </c>
      <c r="B32" s="144">
        <v>0</v>
      </c>
      <c r="C32" s="144">
        <v>0</v>
      </c>
      <c r="D32" s="144">
        <v>0</v>
      </c>
      <c r="E32" s="144">
        <v>0</v>
      </c>
      <c r="F32" s="144">
        <v>0</v>
      </c>
      <c r="G32" s="118">
        <v>0</v>
      </c>
      <c r="H32" s="144">
        <v>0</v>
      </c>
      <c r="I32" s="144">
        <v>0</v>
      </c>
      <c r="J32" s="144">
        <v>92880</v>
      </c>
      <c r="K32" s="144">
        <v>56880</v>
      </c>
      <c r="L32" s="310">
        <v>0</v>
      </c>
      <c r="M32" s="310">
        <v>59400</v>
      </c>
      <c r="N32" s="310">
        <v>178560</v>
      </c>
      <c r="O32" s="310">
        <v>14400</v>
      </c>
      <c r="P32" s="310">
        <v>175680</v>
      </c>
      <c r="Q32" s="309">
        <v>169560</v>
      </c>
      <c r="R32" s="309">
        <v>203760</v>
      </c>
      <c r="S32" s="309">
        <v>177120</v>
      </c>
      <c r="T32" s="309">
        <v>46800</v>
      </c>
      <c r="U32" s="309">
        <v>91800</v>
      </c>
      <c r="V32" s="309">
        <v>0</v>
      </c>
      <c r="W32" s="309">
        <v>49320</v>
      </c>
      <c r="AA32" s="118"/>
    </row>
    <row r="33" spans="1:27" ht="15" customHeight="1">
      <c r="A33" s="582" t="s">
        <v>60</v>
      </c>
      <c r="B33" s="144">
        <v>0</v>
      </c>
      <c r="C33" s="144">
        <v>0</v>
      </c>
      <c r="D33" s="144">
        <v>0</v>
      </c>
      <c r="E33" s="144">
        <v>0</v>
      </c>
      <c r="F33" s="144">
        <v>0</v>
      </c>
      <c r="G33" s="118">
        <v>0</v>
      </c>
      <c r="H33" s="144">
        <v>0</v>
      </c>
      <c r="I33" s="144">
        <v>0</v>
      </c>
      <c r="J33" s="144">
        <v>185760</v>
      </c>
      <c r="K33" s="144">
        <v>26280</v>
      </c>
      <c r="L33" s="310">
        <v>0</v>
      </c>
      <c r="M33" s="310">
        <v>0</v>
      </c>
      <c r="N33" s="310">
        <v>80640</v>
      </c>
      <c r="O33" s="310">
        <v>43200</v>
      </c>
      <c r="P33" s="310">
        <v>108360</v>
      </c>
      <c r="Q33" s="309">
        <v>110880</v>
      </c>
      <c r="R33" s="309">
        <v>284040</v>
      </c>
      <c r="S33" s="309">
        <v>174600</v>
      </c>
      <c r="T33" s="309">
        <v>45720</v>
      </c>
      <c r="U33" s="309">
        <v>66600</v>
      </c>
      <c r="V33" s="309">
        <v>0</v>
      </c>
      <c r="W33" s="309">
        <v>82440</v>
      </c>
      <c r="AA33" s="118"/>
    </row>
    <row r="34" spans="1:27" ht="15" customHeight="1">
      <c r="A34" s="582" t="s">
        <v>61</v>
      </c>
      <c r="B34" s="144">
        <v>0</v>
      </c>
      <c r="C34" s="144">
        <v>0</v>
      </c>
      <c r="D34" s="144">
        <v>0</v>
      </c>
      <c r="E34" s="144">
        <v>0</v>
      </c>
      <c r="F34" s="144">
        <v>0</v>
      </c>
      <c r="G34" s="118">
        <v>0</v>
      </c>
      <c r="H34" s="144">
        <v>0</v>
      </c>
      <c r="I34" s="144">
        <v>0</v>
      </c>
      <c r="J34" s="144">
        <v>92880</v>
      </c>
      <c r="K34" s="144">
        <v>0</v>
      </c>
      <c r="L34" s="310">
        <v>0</v>
      </c>
      <c r="M34" s="310">
        <v>28440</v>
      </c>
      <c r="N34" s="310">
        <v>48960</v>
      </c>
      <c r="O34" s="310">
        <v>14400</v>
      </c>
      <c r="P34" s="310">
        <v>236520</v>
      </c>
      <c r="Q34" s="309">
        <v>264960</v>
      </c>
      <c r="R34" s="309">
        <v>219960</v>
      </c>
      <c r="S34" s="309">
        <v>286560</v>
      </c>
      <c r="T34" s="309">
        <v>0</v>
      </c>
      <c r="U34" s="309">
        <v>23040</v>
      </c>
      <c r="V34" s="309">
        <v>108720</v>
      </c>
      <c r="W34" s="309">
        <v>0</v>
      </c>
      <c r="AA34" s="118"/>
    </row>
    <row r="35" spans="1:27" ht="15" customHeight="1">
      <c r="A35" s="582" t="s">
        <v>62</v>
      </c>
      <c r="B35" s="144">
        <v>0</v>
      </c>
      <c r="C35" s="144">
        <v>0</v>
      </c>
      <c r="D35" s="144">
        <v>0</v>
      </c>
      <c r="E35" s="144">
        <v>0</v>
      </c>
      <c r="F35" s="144">
        <v>0</v>
      </c>
      <c r="G35" s="118">
        <v>0</v>
      </c>
      <c r="H35" s="144">
        <v>0</v>
      </c>
      <c r="I35" s="144">
        <v>0</v>
      </c>
      <c r="J35" s="144">
        <v>0</v>
      </c>
      <c r="K35" s="144">
        <v>0</v>
      </c>
      <c r="L35" s="310">
        <v>0</v>
      </c>
      <c r="M35" s="310">
        <v>64440</v>
      </c>
      <c r="N35" s="310">
        <v>28440</v>
      </c>
      <c r="O35" s="310">
        <v>28800</v>
      </c>
      <c r="P35" s="310">
        <v>182520</v>
      </c>
      <c r="Q35" s="309">
        <v>236520</v>
      </c>
      <c r="R35" s="309">
        <v>271800</v>
      </c>
      <c r="S35" s="309">
        <v>158760</v>
      </c>
      <c r="T35" s="309">
        <v>0</v>
      </c>
      <c r="U35" s="309">
        <v>46440</v>
      </c>
      <c r="V35" s="309">
        <v>42480</v>
      </c>
      <c r="W35" s="309">
        <v>0</v>
      </c>
      <c r="AA35" s="118"/>
    </row>
    <row r="36" spans="1:27" ht="15" customHeight="1">
      <c r="A36" s="582" t="s">
        <v>63</v>
      </c>
      <c r="B36" s="144">
        <v>0</v>
      </c>
      <c r="C36" s="144">
        <v>0</v>
      </c>
      <c r="D36" s="144">
        <v>0</v>
      </c>
      <c r="E36" s="144">
        <v>0</v>
      </c>
      <c r="F36" s="144">
        <v>0</v>
      </c>
      <c r="G36" s="118">
        <v>0</v>
      </c>
      <c r="H36" s="144">
        <v>0</v>
      </c>
      <c r="I36" s="144">
        <v>0</v>
      </c>
      <c r="J36" s="144">
        <v>0</v>
      </c>
      <c r="K36" s="144">
        <v>0</v>
      </c>
      <c r="L36" s="310">
        <v>0</v>
      </c>
      <c r="M36" s="310">
        <v>30960</v>
      </c>
      <c r="N36" s="310">
        <v>0</v>
      </c>
      <c r="O36" s="310">
        <v>24400</v>
      </c>
      <c r="P36" s="310">
        <v>210600</v>
      </c>
      <c r="Q36" s="309">
        <v>286200</v>
      </c>
      <c r="R36" s="309">
        <v>141120</v>
      </c>
      <c r="S36" s="309">
        <v>212040</v>
      </c>
      <c r="T36" s="309">
        <v>0</v>
      </c>
      <c r="U36" s="309">
        <v>46440</v>
      </c>
      <c r="V36" s="309">
        <v>42480</v>
      </c>
      <c r="W36" s="309">
        <v>0</v>
      </c>
      <c r="AA36" s="118"/>
    </row>
    <row r="37" spans="1:27" ht="15" customHeight="1">
      <c r="A37" s="582" t="s">
        <v>64</v>
      </c>
      <c r="B37" s="144">
        <v>0</v>
      </c>
      <c r="C37" s="144">
        <v>0</v>
      </c>
      <c r="D37" s="144">
        <v>0</v>
      </c>
      <c r="E37" s="144">
        <v>0</v>
      </c>
      <c r="F37" s="144">
        <v>0</v>
      </c>
      <c r="G37" s="118">
        <v>0</v>
      </c>
      <c r="H37" s="144">
        <v>0</v>
      </c>
      <c r="I37" s="144">
        <v>0</v>
      </c>
      <c r="J37" s="144">
        <v>93000</v>
      </c>
      <c r="K37" s="144">
        <v>50040</v>
      </c>
      <c r="L37" s="310">
        <v>46800</v>
      </c>
      <c r="M37" s="310">
        <v>28440</v>
      </c>
      <c r="N37" s="310">
        <v>28440</v>
      </c>
      <c r="O37" s="310">
        <v>106560</v>
      </c>
      <c r="P37" s="310">
        <v>222120</v>
      </c>
      <c r="Q37" s="309">
        <v>252360</v>
      </c>
      <c r="R37" s="309">
        <v>225000</v>
      </c>
      <c r="S37" s="309">
        <v>255240</v>
      </c>
      <c r="T37" s="309">
        <v>86040</v>
      </c>
      <c r="U37" s="309">
        <v>46440</v>
      </c>
      <c r="V37" s="309">
        <v>42120</v>
      </c>
      <c r="W37" s="309">
        <v>9360</v>
      </c>
      <c r="AA37" s="118"/>
    </row>
    <row r="38" spans="1:27" ht="15" customHeight="1">
      <c r="A38" s="582" t="s">
        <v>65</v>
      </c>
      <c r="B38" s="144">
        <v>0</v>
      </c>
      <c r="C38" s="144">
        <v>0</v>
      </c>
      <c r="D38" s="144">
        <v>0</v>
      </c>
      <c r="E38" s="144">
        <v>0</v>
      </c>
      <c r="F38" s="144">
        <v>0</v>
      </c>
      <c r="G38" s="118">
        <v>0</v>
      </c>
      <c r="H38" s="144">
        <v>0</v>
      </c>
      <c r="I38" s="144">
        <v>0</v>
      </c>
      <c r="J38" s="144">
        <v>239160</v>
      </c>
      <c r="K38" s="144">
        <v>102280</v>
      </c>
      <c r="L38" s="310">
        <v>106560</v>
      </c>
      <c r="M38" s="310">
        <v>30600</v>
      </c>
      <c r="N38" s="310">
        <v>14040</v>
      </c>
      <c r="O38" s="310">
        <v>232200</v>
      </c>
      <c r="P38" s="310">
        <v>161280</v>
      </c>
      <c r="Q38" s="309">
        <v>312480</v>
      </c>
      <c r="R38" s="309">
        <v>269280</v>
      </c>
      <c r="S38" s="309">
        <v>135720</v>
      </c>
      <c r="T38" s="309">
        <v>45720</v>
      </c>
      <c r="U38" s="309">
        <v>0</v>
      </c>
      <c r="V38" s="309">
        <v>64640</v>
      </c>
      <c r="W38" s="309">
        <v>0</v>
      </c>
      <c r="AA38" s="118"/>
    </row>
    <row r="39" spans="1:27" ht="15" customHeight="1" thickBot="1">
      <c r="A39" s="120" t="s">
        <v>66</v>
      </c>
      <c r="B39" s="145">
        <v>0</v>
      </c>
      <c r="C39" s="145">
        <v>0</v>
      </c>
      <c r="D39" s="145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45">
        <v>0</v>
      </c>
      <c r="L39" s="599">
        <v>0</v>
      </c>
      <c r="M39" s="599">
        <v>0</v>
      </c>
      <c r="N39" s="599">
        <v>0</v>
      </c>
      <c r="O39" s="599">
        <v>217800</v>
      </c>
      <c r="P39" s="599">
        <v>288720</v>
      </c>
      <c r="Q39" s="599">
        <v>267840</v>
      </c>
      <c r="R39" s="599">
        <v>297000</v>
      </c>
      <c r="S39" s="599">
        <v>302400</v>
      </c>
      <c r="T39" s="599">
        <v>45720</v>
      </c>
      <c r="U39" s="599">
        <v>55080</v>
      </c>
      <c r="V39" s="599">
        <v>42480</v>
      </c>
      <c r="W39" s="599">
        <v>20880</v>
      </c>
      <c r="AA39" s="118"/>
    </row>
    <row r="40" spans="1:27" ht="9" customHeight="1">
      <c r="A40" s="999" t="s">
        <v>538</v>
      </c>
      <c r="B40" s="1016"/>
      <c r="C40" s="1016"/>
      <c r="D40" s="1016"/>
      <c r="E40" s="1016"/>
      <c r="F40" s="1016"/>
      <c r="G40" s="1016"/>
      <c r="H40" s="1016"/>
      <c r="I40" s="1016"/>
      <c r="J40" s="1016"/>
      <c r="K40" s="1016"/>
      <c r="L40" s="1016"/>
      <c r="M40" s="1016"/>
      <c r="N40" s="1016"/>
      <c r="O40" s="1016"/>
      <c r="P40" s="144"/>
      <c r="Q40" s="144"/>
      <c r="R40" s="144"/>
      <c r="S40" s="144"/>
      <c r="T40" s="144"/>
      <c r="U40" s="144"/>
      <c r="V40" s="144"/>
      <c r="W40" s="144"/>
    </row>
    <row r="41" spans="1:27" ht="9" customHeight="1">
      <c r="A41" s="1111" t="s">
        <v>385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</row>
    <row r="42" spans="1:27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</row>
    <row r="43" spans="1:27" ht="13" customHeight="1">
      <c r="A43" s="1018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Hoja121">
    <tabColor theme="9" tint="0.59999389629810485"/>
  </sheetPr>
  <dimension ref="A2:W2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6" style="114" customWidth="1"/>
    <col min="2" max="8" width="8" style="114" hidden="1" customWidth="1"/>
    <col min="9" max="23" width="8.796875" style="114" customWidth="1"/>
    <col min="24" max="16384" width="7" style="114"/>
  </cols>
  <sheetData>
    <row r="2" spans="1:23" ht="13" customHeight="1">
      <c r="A2" s="303" t="s">
        <v>501</v>
      </c>
    </row>
    <row r="3" spans="1:23" ht="13" customHeight="1">
      <c r="A3" s="304" t="s">
        <v>306</v>
      </c>
    </row>
    <row r="4" spans="1:23" ht="4" customHeight="1" thickBot="1"/>
    <row r="5" spans="1:23" ht="16" customHeight="1">
      <c r="A5" s="766" t="s">
        <v>110</v>
      </c>
      <c r="B5" s="943">
        <v>2000</v>
      </c>
      <c r="C5" s="943">
        <v>2001</v>
      </c>
      <c r="D5" s="943">
        <v>2002</v>
      </c>
      <c r="E5" s="943">
        <v>2003</v>
      </c>
      <c r="F5" s="943">
        <v>2004</v>
      </c>
      <c r="G5" s="943">
        <v>2005</v>
      </c>
      <c r="H5" s="943">
        <v>2006</v>
      </c>
      <c r="I5" s="943">
        <v>2007</v>
      </c>
      <c r="J5" s="943">
        <v>2008</v>
      </c>
      <c r="K5" s="943">
        <v>2009</v>
      </c>
      <c r="L5" s="943">
        <v>2010</v>
      </c>
      <c r="M5" s="943">
        <v>2011</v>
      </c>
      <c r="N5" s="943">
        <v>2012</v>
      </c>
      <c r="O5" s="943">
        <v>2013</v>
      </c>
      <c r="P5" s="943">
        <v>2014</v>
      </c>
      <c r="Q5" s="943">
        <v>2015</v>
      </c>
      <c r="R5" s="943">
        <v>2016</v>
      </c>
      <c r="S5" s="943">
        <v>2017</v>
      </c>
      <c r="T5" s="943">
        <v>2018</v>
      </c>
      <c r="U5" s="943">
        <v>2019</v>
      </c>
      <c r="V5" s="943" t="s">
        <v>351</v>
      </c>
      <c r="W5" s="943" t="s">
        <v>402</v>
      </c>
    </row>
    <row r="6" spans="1:23" ht="16" customHeight="1">
      <c r="A6" s="751" t="s">
        <v>54</v>
      </c>
      <c r="B6" s="945">
        <v>277730275</v>
      </c>
      <c r="C6" s="945">
        <v>284655938</v>
      </c>
      <c r="D6" s="945">
        <v>306869737</v>
      </c>
      <c r="E6" s="945">
        <v>307389475</v>
      </c>
      <c r="F6" s="945">
        <v>309235302</v>
      </c>
      <c r="G6" s="945">
        <v>339316094</v>
      </c>
      <c r="H6" s="945">
        <v>370351908</v>
      </c>
      <c r="I6" s="945">
        <v>389383740</v>
      </c>
      <c r="J6" s="945">
        <v>438588810</v>
      </c>
      <c r="K6" s="945">
        <v>477680618</v>
      </c>
      <c r="L6" s="945">
        <v>509884071</v>
      </c>
      <c r="M6" s="945">
        <v>536104539</v>
      </c>
      <c r="N6" s="945">
        <v>573764987</v>
      </c>
      <c r="O6" s="945">
        <v>592367558</v>
      </c>
      <c r="P6" s="945">
        <v>623568649</v>
      </c>
      <c r="Q6" s="945">
        <v>671495588</v>
      </c>
      <c r="R6" s="945">
        <v>686163430</v>
      </c>
      <c r="S6" s="945">
        <v>705259679</v>
      </c>
      <c r="T6" s="945">
        <f>SUM(T7:T18)</f>
        <v>765785347</v>
      </c>
      <c r="U6" s="945">
        <f>SUM(U7:U18)</f>
        <v>794391606</v>
      </c>
      <c r="V6" s="945">
        <f>SUM(V7:V18)</f>
        <v>728096325</v>
      </c>
      <c r="W6" s="945">
        <f>SUM(W7:W18)</f>
        <v>772876344</v>
      </c>
    </row>
    <row r="7" spans="1:23" ht="16" customHeight="1">
      <c r="A7" s="582" t="s">
        <v>55</v>
      </c>
      <c r="B7" s="144">
        <v>22373319</v>
      </c>
      <c r="C7" s="144">
        <v>22999141</v>
      </c>
      <c r="D7" s="144">
        <v>25464457</v>
      </c>
      <c r="E7" s="144">
        <v>25853653</v>
      </c>
      <c r="F7" s="144">
        <v>25820741</v>
      </c>
      <c r="G7" s="144">
        <v>26301687</v>
      </c>
      <c r="H7" s="144">
        <v>29302891</v>
      </c>
      <c r="I7" s="144">
        <v>32786877</v>
      </c>
      <c r="J7" s="144">
        <v>35194912</v>
      </c>
      <c r="K7" s="144">
        <v>39992557</v>
      </c>
      <c r="L7" s="144">
        <v>41349167</v>
      </c>
      <c r="M7" s="144">
        <v>44066720</v>
      </c>
      <c r="N7" s="144">
        <v>47131746</v>
      </c>
      <c r="O7" s="144">
        <v>50445148</v>
      </c>
      <c r="P7" s="144">
        <v>52250604</v>
      </c>
      <c r="Q7" s="144">
        <v>56553237</v>
      </c>
      <c r="R7" s="144">
        <v>56567967</v>
      </c>
      <c r="S7" s="144">
        <v>58684759</v>
      </c>
      <c r="T7" s="144">
        <v>62955740</v>
      </c>
      <c r="U7" s="144">
        <v>66290890</v>
      </c>
      <c r="V7" s="144">
        <v>67678202</v>
      </c>
      <c r="W7" s="144">
        <v>61653106</v>
      </c>
    </row>
    <row r="8" spans="1:23" ht="16" customHeight="1">
      <c r="A8" s="582" t="s">
        <v>56</v>
      </c>
      <c r="B8" s="144">
        <v>21456520</v>
      </c>
      <c r="C8" s="144">
        <v>20737426</v>
      </c>
      <c r="D8" s="144">
        <v>22613244</v>
      </c>
      <c r="E8" s="144">
        <v>23783119</v>
      </c>
      <c r="F8" s="144">
        <v>24020398</v>
      </c>
      <c r="G8" s="144">
        <v>24332078</v>
      </c>
      <c r="H8" s="144">
        <v>26788992</v>
      </c>
      <c r="I8" s="144">
        <v>29120460</v>
      </c>
      <c r="J8" s="144">
        <v>32568536</v>
      </c>
      <c r="K8" s="144">
        <v>35874625</v>
      </c>
      <c r="L8" s="144">
        <v>38158224</v>
      </c>
      <c r="M8" s="144">
        <v>39516363</v>
      </c>
      <c r="N8" s="144">
        <v>43798432</v>
      </c>
      <c r="O8" s="144">
        <v>43340390</v>
      </c>
      <c r="P8" s="144">
        <v>47542142</v>
      </c>
      <c r="Q8" s="144">
        <v>50625456</v>
      </c>
      <c r="R8" s="144">
        <v>52710404</v>
      </c>
      <c r="S8" s="144">
        <v>52354092</v>
      </c>
      <c r="T8" s="144">
        <v>56935243</v>
      </c>
      <c r="U8" s="144">
        <v>60247330</v>
      </c>
      <c r="V8" s="144">
        <v>63094607</v>
      </c>
      <c r="W8" s="144">
        <v>56185223</v>
      </c>
    </row>
    <row r="9" spans="1:23" ht="16" customHeight="1">
      <c r="A9" s="582" t="s">
        <v>57</v>
      </c>
      <c r="B9" s="144">
        <v>22820213</v>
      </c>
      <c r="C9" s="144">
        <v>23607411</v>
      </c>
      <c r="D9" s="144">
        <v>24178151</v>
      </c>
      <c r="E9" s="144">
        <v>26466273</v>
      </c>
      <c r="F9" s="144">
        <v>26016340</v>
      </c>
      <c r="G9" s="144">
        <v>27777289</v>
      </c>
      <c r="H9" s="144">
        <v>30075857</v>
      </c>
      <c r="I9" s="144">
        <v>32793709</v>
      </c>
      <c r="J9" s="144">
        <v>35457368</v>
      </c>
      <c r="K9" s="144">
        <v>38397018</v>
      </c>
      <c r="L9" s="144">
        <v>43415386</v>
      </c>
      <c r="M9" s="144">
        <v>44646477</v>
      </c>
      <c r="N9" s="144">
        <v>48937912</v>
      </c>
      <c r="O9" s="144">
        <v>49313357</v>
      </c>
      <c r="P9" s="144">
        <v>50412472</v>
      </c>
      <c r="Q9" s="144">
        <v>57112272</v>
      </c>
      <c r="R9" s="144">
        <v>57647552</v>
      </c>
      <c r="S9" s="144">
        <v>57735770</v>
      </c>
      <c r="T9" s="144">
        <v>65221102</v>
      </c>
      <c r="U9" s="144">
        <v>66162350</v>
      </c>
      <c r="V9" s="144">
        <v>65145181</v>
      </c>
      <c r="W9" s="144">
        <v>63645817</v>
      </c>
    </row>
    <row r="10" spans="1:23" ht="16" customHeight="1">
      <c r="A10" s="582" t="s">
        <v>58</v>
      </c>
      <c r="B10" s="144">
        <v>21858882</v>
      </c>
      <c r="C10" s="144">
        <v>22725283</v>
      </c>
      <c r="D10" s="144">
        <v>24430174</v>
      </c>
      <c r="E10" s="144">
        <v>26849194</v>
      </c>
      <c r="F10" s="144">
        <v>24884247</v>
      </c>
      <c r="G10" s="144">
        <v>27186482</v>
      </c>
      <c r="H10" s="144">
        <v>29257808</v>
      </c>
      <c r="I10" s="144">
        <v>31569610</v>
      </c>
      <c r="J10" s="144">
        <v>35471175</v>
      </c>
      <c r="K10" s="144">
        <v>38516339</v>
      </c>
      <c r="L10" s="144">
        <v>40000074</v>
      </c>
      <c r="M10" s="144">
        <v>44347863</v>
      </c>
      <c r="N10" s="144">
        <v>45960538</v>
      </c>
      <c r="O10" s="144">
        <v>48621523</v>
      </c>
      <c r="P10" s="144">
        <v>49838800</v>
      </c>
      <c r="Q10" s="144">
        <v>55346615</v>
      </c>
      <c r="R10" s="144">
        <v>56370576</v>
      </c>
      <c r="S10" s="144">
        <v>55345708</v>
      </c>
      <c r="T10" s="144">
        <v>62423008</v>
      </c>
      <c r="U10" s="144">
        <v>63136311</v>
      </c>
      <c r="V10" s="144">
        <v>54931461</v>
      </c>
      <c r="W10" s="144">
        <v>62262107</v>
      </c>
    </row>
    <row r="11" spans="1:23" ht="16" customHeight="1">
      <c r="A11" s="582" t="s">
        <v>59</v>
      </c>
      <c r="B11" s="144">
        <v>23265464</v>
      </c>
      <c r="C11" s="144">
        <v>24560683</v>
      </c>
      <c r="D11" s="144">
        <v>26265202</v>
      </c>
      <c r="E11" s="144">
        <v>26593123</v>
      </c>
      <c r="F11" s="144">
        <v>24526940</v>
      </c>
      <c r="G11" s="144">
        <v>28396478</v>
      </c>
      <c r="H11" s="144">
        <v>31245086</v>
      </c>
      <c r="I11" s="144">
        <v>31935035</v>
      </c>
      <c r="J11" s="144">
        <v>37446468</v>
      </c>
      <c r="K11" s="144">
        <v>38882605</v>
      </c>
      <c r="L11" s="144">
        <v>41475167</v>
      </c>
      <c r="M11" s="144">
        <v>45121873</v>
      </c>
      <c r="N11" s="144">
        <v>48864249</v>
      </c>
      <c r="O11" s="144">
        <v>51829925</v>
      </c>
      <c r="P11" s="144">
        <v>53241351</v>
      </c>
      <c r="Q11" s="144">
        <v>57860128</v>
      </c>
      <c r="R11" s="144">
        <v>59784363</v>
      </c>
      <c r="S11" s="144">
        <v>60216823</v>
      </c>
      <c r="T11" s="144">
        <v>64669288</v>
      </c>
      <c r="U11" s="144">
        <v>67346453</v>
      </c>
      <c r="V11" s="144">
        <v>53243992</v>
      </c>
      <c r="W11" s="144">
        <v>64261014</v>
      </c>
    </row>
    <row r="12" spans="1:23" ht="16" customHeight="1">
      <c r="A12" s="582" t="s">
        <v>60</v>
      </c>
      <c r="B12" s="144">
        <v>23172471</v>
      </c>
      <c r="C12" s="144">
        <v>23438714</v>
      </c>
      <c r="D12" s="144">
        <v>24835322</v>
      </c>
      <c r="E12" s="144">
        <v>24970337</v>
      </c>
      <c r="F12" s="144">
        <v>24921620</v>
      </c>
      <c r="G12" s="144">
        <v>28190529</v>
      </c>
      <c r="H12" s="144">
        <v>30960034</v>
      </c>
      <c r="I12" s="144">
        <v>32524264</v>
      </c>
      <c r="J12" s="144">
        <v>35964188</v>
      </c>
      <c r="K12" s="144">
        <v>40262830</v>
      </c>
      <c r="L12" s="144">
        <v>41008311</v>
      </c>
      <c r="M12" s="144">
        <v>43071858</v>
      </c>
      <c r="N12" s="144">
        <v>48512243</v>
      </c>
      <c r="O12" s="144">
        <v>47497763</v>
      </c>
      <c r="P12" s="144">
        <v>49786451</v>
      </c>
      <c r="Q12" s="144">
        <v>54695570</v>
      </c>
      <c r="R12" s="144">
        <v>57808583</v>
      </c>
      <c r="S12" s="144">
        <v>59407745</v>
      </c>
      <c r="T12" s="144">
        <v>63118445</v>
      </c>
      <c r="U12" s="144">
        <v>64094616</v>
      </c>
      <c r="V12" s="144">
        <v>54135932</v>
      </c>
      <c r="W12" s="144">
        <v>63452889</v>
      </c>
    </row>
    <row r="13" spans="1:23" ht="16" customHeight="1">
      <c r="A13" s="582" t="s">
        <v>61</v>
      </c>
      <c r="B13" s="144">
        <v>23298279</v>
      </c>
      <c r="C13" s="144">
        <v>23891191</v>
      </c>
      <c r="D13" s="144">
        <v>26593252</v>
      </c>
      <c r="E13" s="144">
        <v>25226142</v>
      </c>
      <c r="F13" s="144">
        <v>24864036</v>
      </c>
      <c r="G13" s="144">
        <v>28452821</v>
      </c>
      <c r="H13" s="144">
        <v>31661543</v>
      </c>
      <c r="I13" s="144">
        <v>32741243</v>
      </c>
      <c r="J13" s="144">
        <v>36524343</v>
      </c>
      <c r="K13" s="144">
        <v>41230510</v>
      </c>
      <c r="L13" s="144">
        <v>42492368</v>
      </c>
      <c r="M13" s="144">
        <v>42151340</v>
      </c>
      <c r="N13" s="144">
        <v>47527308</v>
      </c>
      <c r="O13" s="144">
        <v>49194436</v>
      </c>
      <c r="P13" s="144">
        <v>52190702</v>
      </c>
      <c r="Q13" s="144">
        <v>56144809</v>
      </c>
      <c r="R13" s="144">
        <v>58906411</v>
      </c>
      <c r="S13" s="144">
        <v>61596538</v>
      </c>
      <c r="T13" s="144">
        <v>64976907</v>
      </c>
      <c r="U13" s="144">
        <v>68356454</v>
      </c>
      <c r="V13" s="144">
        <v>57605285</v>
      </c>
      <c r="W13" s="144">
        <v>65191829</v>
      </c>
    </row>
    <row r="14" spans="1:23" ht="16" customHeight="1">
      <c r="A14" s="582" t="s">
        <v>62</v>
      </c>
      <c r="B14" s="144">
        <v>24047000</v>
      </c>
      <c r="C14" s="144">
        <v>24012015</v>
      </c>
      <c r="D14" s="144">
        <v>26757910</v>
      </c>
      <c r="E14" s="144">
        <v>24704410</v>
      </c>
      <c r="F14" s="144">
        <v>24957464</v>
      </c>
      <c r="G14" s="144">
        <v>29889957</v>
      </c>
      <c r="H14" s="144">
        <v>31674025</v>
      </c>
      <c r="I14" s="144">
        <v>32044126</v>
      </c>
      <c r="J14" s="144">
        <v>37062689</v>
      </c>
      <c r="K14" s="144">
        <v>40676567</v>
      </c>
      <c r="L14" s="144">
        <v>42446312</v>
      </c>
      <c r="M14" s="144">
        <v>44528066</v>
      </c>
      <c r="N14" s="144">
        <v>48597895</v>
      </c>
      <c r="O14" s="144">
        <v>51466202</v>
      </c>
      <c r="P14" s="144">
        <v>52714247</v>
      </c>
      <c r="Q14" s="144">
        <v>56755885</v>
      </c>
      <c r="R14" s="144">
        <v>57445319</v>
      </c>
      <c r="S14" s="144">
        <v>61219057</v>
      </c>
      <c r="T14" s="144">
        <v>66122637</v>
      </c>
      <c r="U14" s="144">
        <v>68250344</v>
      </c>
      <c r="V14" s="144">
        <v>59671741</v>
      </c>
      <c r="W14" s="144">
        <v>66191579</v>
      </c>
    </row>
    <row r="15" spans="1:23" ht="16" customHeight="1">
      <c r="A15" s="582" t="s">
        <v>63</v>
      </c>
      <c r="B15" s="144">
        <v>23982185</v>
      </c>
      <c r="C15" s="144">
        <v>23019974</v>
      </c>
      <c r="D15" s="144">
        <v>25642079</v>
      </c>
      <c r="E15" s="144">
        <v>24861598</v>
      </c>
      <c r="F15" s="144">
        <v>25649481</v>
      </c>
      <c r="G15" s="144">
        <v>29940799</v>
      </c>
      <c r="H15" s="144">
        <v>31204139</v>
      </c>
      <c r="I15" s="144">
        <v>31380594</v>
      </c>
      <c r="J15" s="144">
        <v>37554696</v>
      </c>
      <c r="K15" s="144">
        <v>39493760</v>
      </c>
      <c r="L15" s="144">
        <v>43262179</v>
      </c>
      <c r="M15" s="144">
        <v>45922612</v>
      </c>
      <c r="N15" s="144">
        <v>45073064</v>
      </c>
      <c r="O15" s="144">
        <v>48552863</v>
      </c>
      <c r="P15" s="144">
        <v>52142359</v>
      </c>
      <c r="Q15" s="144">
        <v>55895278</v>
      </c>
      <c r="R15" s="144">
        <v>55729271</v>
      </c>
      <c r="S15" s="144">
        <v>58678861</v>
      </c>
      <c r="T15" s="144">
        <v>63466627</v>
      </c>
      <c r="U15" s="144">
        <v>67158159</v>
      </c>
      <c r="V15" s="144">
        <v>61403450</v>
      </c>
      <c r="W15" s="144">
        <v>64780787</v>
      </c>
    </row>
    <row r="16" spans="1:23" ht="16" customHeight="1">
      <c r="A16" s="582" t="s">
        <v>64</v>
      </c>
      <c r="B16" s="144">
        <v>24361895</v>
      </c>
      <c r="C16" s="144">
        <v>25379203</v>
      </c>
      <c r="D16" s="144">
        <v>27135842</v>
      </c>
      <c r="E16" s="144">
        <v>26342276</v>
      </c>
      <c r="F16" s="144">
        <v>27382817</v>
      </c>
      <c r="G16" s="144">
        <v>30894448</v>
      </c>
      <c r="H16" s="144">
        <v>32779083</v>
      </c>
      <c r="I16" s="144">
        <v>35062415</v>
      </c>
      <c r="J16" s="144">
        <v>39210098</v>
      </c>
      <c r="K16" s="144">
        <v>42372126</v>
      </c>
      <c r="L16" s="144">
        <v>45031018</v>
      </c>
      <c r="M16" s="144">
        <v>46705564</v>
      </c>
      <c r="N16" s="144">
        <v>51213204</v>
      </c>
      <c r="O16" s="144">
        <v>51582191</v>
      </c>
      <c r="P16" s="144">
        <v>55045028</v>
      </c>
      <c r="Q16" s="144">
        <v>58153402</v>
      </c>
      <c r="R16" s="144">
        <v>58093307</v>
      </c>
      <c r="S16" s="144">
        <v>60809257</v>
      </c>
      <c r="T16" s="144">
        <v>65899672</v>
      </c>
      <c r="U16" s="144">
        <v>70394038</v>
      </c>
      <c r="V16" s="144">
        <v>64284272</v>
      </c>
      <c r="W16" s="144">
        <v>67571911</v>
      </c>
    </row>
    <row r="17" spans="1:23" ht="16" customHeight="1">
      <c r="A17" s="582" t="s">
        <v>65</v>
      </c>
      <c r="B17" s="144">
        <v>23865744</v>
      </c>
      <c r="C17" s="144">
        <v>24995920</v>
      </c>
      <c r="D17" s="144">
        <v>26536901</v>
      </c>
      <c r="E17" s="144">
        <v>25969538</v>
      </c>
      <c r="F17" s="144">
        <v>27994465</v>
      </c>
      <c r="G17" s="144">
        <v>29077937</v>
      </c>
      <c r="H17" s="144">
        <v>32886179</v>
      </c>
      <c r="I17" s="144">
        <v>34229328</v>
      </c>
      <c r="J17" s="144">
        <v>37689819</v>
      </c>
      <c r="K17" s="144">
        <v>40639574</v>
      </c>
      <c r="L17" s="144">
        <v>44912803</v>
      </c>
      <c r="M17" s="144">
        <v>47529891</v>
      </c>
      <c r="N17" s="144">
        <v>48944429</v>
      </c>
      <c r="O17" s="144">
        <v>49300401</v>
      </c>
      <c r="P17" s="144">
        <v>53545085</v>
      </c>
      <c r="Q17" s="144">
        <v>56301115</v>
      </c>
      <c r="R17" s="144">
        <v>56455917</v>
      </c>
      <c r="S17" s="144">
        <v>58717703</v>
      </c>
      <c r="T17" s="144">
        <v>63978857</v>
      </c>
      <c r="U17" s="144">
        <v>66323231</v>
      </c>
      <c r="V17" s="144">
        <v>62040785</v>
      </c>
      <c r="W17" s="144">
        <v>67995450</v>
      </c>
    </row>
    <row r="18" spans="1:23" ht="16" customHeight="1" thickBot="1">
      <c r="A18" s="120" t="s">
        <v>66</v>
      </c>
      <c r="B18" s="145">
        <v>23228303</v>
      </c>
      <c r="C18" s="145">
        <v>25288977</v>
      </c>
      <c r="D18" s="145">
        <v>26417203</v>
      </c>
      <c r="E18" s="145">
        <v>25769812</v>
      </c>
      <c r="F18" s="145">
        <v>28196753</v>
      </c>
      <c r="G18" s="145">
        <v>28875589</v>
      </c>
      <c r="H18" s="145">
        <v>32516271</v>
      </c>
      <c r="I18" s="145">
        <v>33196079</v>
      </c>
      <c r="J18" s="145">
        <v>38444518</v>
      </c>
      <c r="K18" s="145">
        <v>41342107</v>
      </c>
      <c r="L18" s="145">
        <v>46333062</v>
      </c>
      <c r="M18" s="145">
        <v>48495912</v>
      </c>
      <c r="N18" s="145">
        <v>49203967</v>
      </c>
      <c r="O18" s="145">
        <v>51223359</v>
      </c>
      <c r="P18" s="145">
        <v>54859408</v>
      </c>
      <c r="Q18" s="145">
        <v>56051821</v>
      </c>
      <c r="R18" s="145">
        <v>58643760</v>
      </c>
      <c r="S18" s="145">
        <v>60493366</v>
      </c>
      <c r="T18" s="145">
        <v>66017821</v>
      </c>
      <c r="U18" s="145">
        <v>66631430</v>
      </c>
      <c r="V18" s="145">
        <v>64861417</v>
      </c>
      <c r="W18" s="145">
        <v>69684632</v>
      </c>
    </row>
    <row r="19" spans="1:23" ht="9" customHeight="1">
      <c r="A19" s="999" t="s">
        <v>538</v>
      </c>
      <c r="B19" s="1016"/>
      <c r="C19" s="1016"/>
      <c r="D19" s="1016"/>
      <c r="E19" s="1016"/>
      <c r="F19" s="1016"/>
      <c r="G19" s="1016"/>
      <c r="H19" s="1016"/>
      <c r="I19" s="1016"/>
      <c r="J19" s="1016"/>
      <c r="K19" s="1016"/>
      <c r="L19" s="1016"/>
      <c r="M19" s="1016"/>
      <c r="N19" s="144"/>
      <c r="O19" s="144"/>
      <c r="P19" s="144"/>
      <c r="Q19" s="144"/>
      <c r="R19" s="144"/>
      <c r="S19" s="144"/>
      <c r="T19" s="144"/>
      <c r="U19" s="144"/>
      <c r="V19" s="144"/>
      <c r="W19" s="144"/>
    </row>
    <row r="20" spans="1:23" ht="9" customHeight="1">
      <c r="A20" s="1111" t="s">
        <v>386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</row>
    <row r="22" spans="1:23" ht="13" customHeight="1">
      <c r="A22" s="1018"/>
      <c r="B22" s="1018"/>
      <c r="C22" s="1018"/>
      <c r="D22" s="1018"/>
      <c r="E22" s="1018"/>
      <c r="F22" s="1018"/>
      <c r="G22" s="1018"/>
      <c r="H22" s="1018"/>
      <c r="I22" s="1018"/>
      <c r="J22" s="1018"/>
      <c r="K22" s="1018"/>
      <c r="L22" s="1018"/>
      <c r="M22" s="1018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Hoja122">
    <tabColor theme="9" tint="0.59999389629810485"/>
  </sheetPr>
  <dimension ref="A1:W4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1" width="0" style="114" hidden="1" customWidth="1"/>
    <col min="12" max="23" width="9" style="114" customWidth="1"/>
    <col min="24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03" t="s">
        <v>499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</row>
    <row r="3" spans="1:23" ht="13" customHeight="1">
      <c r="A3" s="304" t="s">
        <v>306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</row>
    <row r="4" spans="1:23" ht="4" customHeight="1" thickBot="1"/>
    <row r="5" spans="1:23" ht="16" customHeight="1">
      <c r="A5" s="765" t="s">
        <v>110</v>
      </c>
      <c r="B5" s="762">
        <v>2000</v>
      </c>
      <c r="C5" s="762">
        <v>2001</v>
      </c>
      <c r="D5" s="762">
        <v>2002</v>
      </c>
      <c r="E5" s="762">
        <v>2003</v>
      </c>
      <c r="F5" s="762">
        <v>2004</v>
      </c>
      <c r="G5" s="762">
        <v>2005</v>
      </c>
      <c r="H5" s="762">
        <v>2006</v>
      </c>
      <c r="I5" s="762">
        <v>2007</v>
      </c>
      <c r="J5" s="762">
        <v>2008</v>
      </c>
      <c r="K5" s="762">
        <v>2009</v>
      </c>
      <c r="L5" s="762">
        <v>2010</v>
      </c>
      <c r="M5" s="762">
        <v>2011</v>
      </c>
      <c r="N5" s="762">
        <v>2012</v>
      </c>
      <c r="O5" s="762">
        <v>2013</v>
      </c>
      <c r="P5" s="762">
        <v>2014</v>
      </c>
      <c r="Q5" s="762">
        <v>2015</v>
      </c>
      <c r="R5" s="762">
        <v>2016</v>
      </c>
      <c r="S5" s="762">
        <v>2017</v>
      </c>
      <c r="T5" s="762">
        <v>2018</v>
      </c>
      <c r="U5" s="762">
        <v>2019</v>
      </c>
      <c r="V5" s="762" t="s">
        <v>351</v>
      </c>
      <c r="W5" s="762" t="s">
        <v>351</v>
      </c>
    </row>
    <row r="6" spans="1:23" ht="16" customHeight="1">
      <c r="A6" s="751" t="s">
        <v>54</v>
      </c>
      <c r="B6" s="945">
        <v>0</v>
      </c>
      <c r="C6" s="945">
        <v>0</v>
      </c>
      <c r="D6" s="945">
        <v>520000</v>
      </c>
      <c r="E6" s="945">
        <v>60000</v>
      </c>
      <c r="F6" s="945">
        <v>0</v>
      </c>
      <c r="G6" s="945">
        <v>0</v>
      </c>
      <c r="H6" s="945">
        <v>0</v>
      </c>
      <c r="I6" s="945">
        <v>0</v>
      </c>
      <c r="J6" s="945">
        <v>0</v>
      </c>
      <c r="K6" s="945">
        <v>0</v>
      </c>
      <c r="L6" s="952">
        <v>116810</v>
      </c>
      <c r="M6" s="952">
        <v>26960</v>
      </c>
      <c r="N6" s="952">
        <v>25664</v>
      </c>
      <c r="O6" s="952">
        <v>0</v>
      </c>
      <c r="P6" s="952">
        <v>0</v>
      </c>
      <c r="Q6" s="952">
        <v>0</v>
      </c>
      <c r="R6" s="952">
        <v>0</v>
      </c>
      <c r="S6" s="952">
        <v>0</v>
      </c>
      <c r="T6" s="952">
        <v>0</v>
      </c>
      <c r="U6" s="952">
        <v>0</v>
      </c>
      <c r="V6" s="952">
        <v>0</v>
      </c>
      <c r="W6" s="952">
        <v>0</v>
      </c>
    </row>
    <row r="7" spans="1:23" ht="15" customHeight="1">
      <c r="A7" s="582" t="s">
        <v>55</v>
      </c>
      <c r="B7" s="144">
        <v>0</v>
      </c>
      <c r="C7" s="118">
        <v>0</v>
      </c>
      <c r="D7" s="144">
        <v>40000</v>
      </c>
      <c r="E7" s="144">
        <v>50000</v>
      </c>
      <c r="F7" s="144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596">
        <v>0</v>
      </c>
      <c r="M7" s="596">
        <v>0</v>
      </c>
      <c r="N7" s="596">
        <v>0</v>
      </c>
      <c r="O7" s="596">
        <v>0</v>
      </c>
      <c r="P7" s="596">
        <v>0</v>
      </c>
      <c r="Q7" s="596">
        <v>0</v>
      </c>
      <c r="R7" s="596">
        <v>0</v>
      </c>
      <c r="S7" s="596">
        <v>0</v>
      </c>
      <c r="T7" s="596">
        <v>0</v>
      </c>
      <c r="U7" s="596">
        <v>0</v>
      </c>
      <c r="V7" s="596">
        <v>0</v>
      </c>
      <c r="W7" s="596">
        <v>0</v>
      </c>
    </row>
    <row r="8" spans="1:23" ht="15" customHeight="1">
      <c r="A8" s="582" t="s">
        <v>56</v>
      </c>
      <c r="B8" s="144">
        <v>0</v>
      </c>
      <c r="C8" s="118">
        <v>0</v>
      </c>
      <c r="D8" s="144">
        <v>40000</v>
      </c>
      <c r="E8" s="144">
        <v>10000</v>
      </c>
      <c r="F8" s="144">
        <v>0</v>
      </c>
      <c r="G8" s="144">
        <v>0</v>
      </c>
      <c r="H8" s="144">
        <v>0</v>
      </c>
      <c r="I8" s="144">
        <v>0</v>
      </c>
      <c r="J8" s="144">
        <v>0</v>
      </c>
      <c r="K8" s="144">
        <v>0</v>
      </c>
      <c r="L8" s="597">
        <v>0</v>
      </c>
      <c r="M8" s="597">
        <v>0</v>
      </c>
      <c r="N8" s="597">
        <v>0</v>
      </c>
      <c r="O8" s="597">
        <v>0</v>
      </c>
      <c r="P8" s="597">
        <v>0</v>
      </c>
      <c r="Q8" s="597">
        <v>0</v>
      </c>
      <c r="R8" s="597">
        <v>0</v>
      </c>
      <c r="S8" s="597">
        <v>0</v>
      </c>
      <c r="T8" s="597">
        <v>0</v>
      </c>
      <c r="U8" s="597">
        <v>0</v>
      </c>
      <c r="V8" s="597">
        <v>0</v>
      </c>
      <c r="W8" s="597">
        <v>0</v>
      </c>
    </row>
    <row r="9" spans="1:23" ht="15" customHeight="1">
      <c r="A9" s="582" t="s">
        <v>57</v>
      </c>
      <c r="B9" s="144">
        <v>0</v>
      </c>
      <c r="C9" s="118">
        <v>0</v>
      </c>
      <c r="D9" s="144">
        <v>20000</v>
      </c>
      <c r="E9" s="144">
        <v>0</v>
      </c>
      <c r="F9" s="144">
        <v>0</v>
      </c>
      <c r="G9" s="144">
        <v>0</v>
      </c>
      <c r="H9" s="144">
        <v>0</v>
      </c>
      <c r="I9" s="144">
        <v>0</v>
      </c>
      <c r="J9" s="144">
        <v>0</v>
      </c>
      <c r="K9" s="144">
        <v>0</v>
      </c>
      <c r="L9" s="597">
        <v>0</v>
      </c>
      <c r="M9" s="597">
        <v>0</v>
      </c>
      <c r="N9" s="597">
        <v>0</v>
      </c>
      <c r="O9" s="597">
        <v>0</v>
      </c>
      <c r="P9" s="597">
        <v>0</v>
      </c>
      <c r="Q9" s="597">
        <v>0</v>
      </c>
      <c r="R9" s="597">
        <v>0</v>
      </c>
      <c r="S9" s="597">
        <v>0</v>
      </c>
      <c r="T9" s="597">
        <v>0</v>
      </c>
      <c r="U9" s="597">
        <v>0</v>
      </c>
      <c r="V9" s="597">
        <v>0</v>
      </c>
      <c r="W9" s="597">
        <v>0</v>
      </c>
    </row>
    <row r="10" spans="1:23" ht="15" customHeight="1">
      <c r="A10" s="582" t="s">
        <v>58</v>
      </c>
      <c r="B10" s="144">
        <v>0</v>
      </c>
      <c r="C10" s="118">
        <v>0</v>
      </c>
      <c r="D10" s="144">
        <v>20000</v>
      </c>
      <c r="E10" s="144">
        <v>0</v>
      </c>
      <c r="F10" s="144">
        <v>0</v>
      </c>
      <c r="G10" s="144">
        <v>0</v>
      </c>
      <c r="H10" s="144">
        <v>0</v>
      </c>
      <c r="I10" s="144">
        <v>0</v>
      </c>
      <c r="J10" s="144">
        <v>0</v>
      </c>
      <c r="K10" s="144">
        <v>0</v>
      </c>
      <c r="L10" s="597">
        <v>0</v>
      </c>
      <c r="M10" s="597">
        <v>26960</v>
      </c>
      <c r="N10" s="597">
        <v>0</v>
      </c>
      <c r="O10" s="597">
        <v>0</v>
      </c>
      <c r="P10" s="597">
        <v>0</v>
      </c>
      <c r="Q10" s="597">
        <v>0</v>
      </c>
      <c r="R10" s="597">
        <v>0</v>
      </c>
      <c r="S10" s="597">
        <v>0</v>
      </c>
      <c r="T10" s="597">
        <v>0</v>
      </c>
      <c r="U10" s="597">
        <v>0</v>
      </c>
      <c r="V10" s="597">
        <v>0</v>
      </c>
      <c r="W10" s="597">
        <v>0</v>
      </c>
    </row>
    <row r="11" spans="1:23" ht="15" customHeight="1">
      <c r="A11" s="582" t="s">
        <v>59</v>
      </c>
      <c r="B11" s="144">
        <v>0</v>
      </c>
      <c r="C11" s="118">
        <v>0</v>
      </c>
      <c r="D11" s="144">
        <v>40000</v>
      </c>
      <c r="E11" s="144">
        <v>0</v>
      </c>
      <c r="F11" s="144">
        <v>0</v>
      </c>
      <c r="G11" s="144">
        <v>0</v>
      </c>
      <c r="H11" s="144">
        <v>0</v>
      </c>
      <c r="I11" s="144">
        <v>0</v>
      </c>
      <c r="J11" s="144">
        <v>0</v>
      </c>
      <c r="K11" s="144">
        <v>0</v>
      </c>
      <c r="L11" s="597">
        <v>0</v>
      </c>
      <c r="M11" s="597">
        <v>0</v>
      </c>
      <c r="N11" s="597">
        <v>0</v>
      </c>
      <c r="O11" s="597">
        <v>0</v>
      </c>
      <c r="P11" s="597">
        <v>0</v>
      </c>
      <c r="Q11" s="597">
        <v>0</v>
      </c>
      <c r="R11" s="597">
        <v>0</v>
      </c>
      <c r="S11" s="597">
        <v>0</v>
      </c>
      <c r="T11" s="597">
        <v>0</v>
      </c>
      <c r="U11" s="597">
        <v>0</v>
      </c>
      <c r="V11" s="597">
        <v>0</v>
      </c>
      <c r="W11" s="597">
        <v>0</v>
      </c>
    </row>
    <row r="12" spans="1:23" ht="15" customHeight="1">
      <c r="A12" s="582" t="s">
        <v>60</v>
      </c>
      <c r="B12" s="144">
        <v>0</v>
      </c>
      <c r="C12" s="118">
        <v>0</v>
      </c>
      <c r="D12" s="144">
        <v>40000</v>
      </c>
      <c r="E12" s="144">
        <v>0</v>
      </c>
      <c r="F12" s="144">
        <v>0</v>
      </c>
      <c r="G12" s="144">
        <v>0</v>
      </c>
      <c r="H12" s="144">
        <v>0</v>
      </c>
      <c r="I12" s="144">
        <v>0</v>
      </c>
      <c r="J12" s="144">
        <v>0</v>
      </c>
      <c r="K12" s="144">
        <v>0</v>
      </c>
      <c r="L12" s="597">
        <v>33696</v>
      </c>
      <c r="M12" s="597">
        <v>0</v>
      </c>
      <c r="N12" s="597">
        <v>0</v>
      </c>
      <c r="O12" s="597">
        <v>0</v>
      </c>
      <c r="P12" s="597">
        <v>0</v>
      </c>
      <c r="Q12" s="597">
        <v>0</v>
      </c>
      <c r="R12" s="597">
        <v>0</v>
      </c>
      <c r="S12" s="597">
        <v>0</v>
      </c>
      <c r="T12" s="597">
        <v>0</v>
      </c>
      <c r="U12" s="597">
        <v>0</v>
      </c>
      <c r="V12" s="597">
        <v>0</v>
      </c>
      <c r="W12" s="597">
        <v>0</v>
      </c>
    </row>
    <row r="13" spans="1:23" ht="15" customHeight="1">
      <c r="A13" s="582" t="s">
        <v>61</v>
      </c>
      <c r="B13" s="144">
        <v>0</v>
      </c>
      <c r="C13" s="118">
        <v>0</v>
      </c>
      <c r="D13" s="144">
        <v>70000</v>
      </c>
      <c r="E13" s="144">
        <v>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0</v>
      </c>
      <c r="L13" s="597">
        <v>34224</v>
      </c>
      <c r="M13" s="597">
        <v>0</v>
      </c>
      <c r="N13" s="597">
        <v>0</v>
      </c>
      <c r="O13" s="597">
        <v>0</v>
      </c>
      <c r="P13" s="597">
        <v>0</v>
      </c>
      <c r="Q13" s="597">
        <v>0</v>
      </c>
      <c r="R13" s="597">
        <v>0</v>
      </c>
      <c r="S13" s="597">
        <v>0</v>
      </c>
      <c r="T13" s="597">
        <v>0</v>
      </c>
      <c r="U13" s="597">
        <v>0</v>
      </c>
      <c r="V13" s="597">
        <v>0</v>
      </c>
      <c r="W13" s="597">
        <v>0</v>
      </c>
    </row>
    <row r="14" spans="1:23" ht="15" customHeight="1">
      <c r="A14" s="582" t="s">
        <v>62</v>
      </c>
      <c r="B14" s="144">
        <v>0</v>
      </c>
      <c r="C14" s="118">
        <v>0</v>
      </c>
      <c r="D14" s="144">
        <v>40000</v>
      </c>
      <c r="E14" s="144">
        <v>0</v>
      </c>
      <c r="F14" s="144">
        <v>0</v>
      </c>
      <c r="G14" s="144">
        <v>0</v>
      </c>
      <c r="H14" s="144">
        <v>0</v>
      </c>
      <c r="I14" s="144">
        <v>0</v>
      </c>
      <c r="J14" s="144">
        <v>0</v>
      </c>
      <c r="K14" s="144">
        <v>0</v>
      </c>
      <c r="L14" s="597">
        <v>0</v>
      </c>
      <c r="M14" s="597">
        <v>0</v>
      </c>
      <c r="N14" s="597">
        <v>0</v>
      </c>
      <c r="O14" s="597">
        <v>0</v>
      </c>
      <c r="P14" s="597">
        <v>0</v>
      </c>
      <c r="Q14" s="597">
        <v>0</v>
      </c>
      <c r="R14" s="597">
        <v>0</v>
      </c>
      <c r="S14" s="597">
        <v>0</v>
      </c>
      <c r="T14" s="597">
        <v>0</v>
      </c>
      <c r="U14" s="597">
        <v>0</v>
      </c>
      <c r="V14" s="597">
        <v>0</v>
      </c>
      <c r="W14" s="597">
        <v>0</v>
      </c>
    </row>
    <row r="15" spans="1:23" ht="15" customHeight="1">
      <c r="A15" s="582" t="s">
        <v>63</v>
      </c>
      <c r="B15" s="144">
        <v>0</v>
      </c>
      <c r="C15" s="118">
        <v>0</v>
      </c>
      <c r="D15" s="144">
        <v>70000</v>
      </c>
      <c r="E15" s="144">
        <v>0</v>
      </c>
      <c r="F15" s="144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0</v>
      </c>
      <c r="L15" s="597">
        <v>0</v>
      </c>
      <c r="M15" s="597">
        <v>0</v>
      </c>
      <c r="N15" s="597">
        <v>25664</v>
      </c>
      <c r="O15" s="597">
        <v>0</v>
      </c>
      <c r="P15" s="597">
        <v>0</v>
      </c>
      <c r="Q15" s="597">
        <v>0</v>
      </c>
      <c r="R15" s="597">
        <v>0</v>
      </c>
      <c r="S15" s="597">
        <v>0</v>
      </c>
      <c r="T15" s="597">
        <v>0</v>
      </c>
      <c r="U15" s="597">
        <v>0</v>
      </c>
      <c r="V15" s="597">
        <v>0</v>
      </c>
      <c r="W15" s="597">
        <v>0</v>
      </c>
    </row>
    <row r="16" spans="1:23" ht="15" customHeight="1">
      <c r="A16" s="582" t="s">
        <v>64</v>
      </c>
      <c r="B16" s="144">
        <v>0</v>
      </c>
      <c r="C16" s="118">
        <v>0</v>
      </c>
      <c r="D16" s="144">
        <v>60000</v>
      </c>
      <c r="E16" s="144">
        <v>0</v>
      </c>
      <c r="F16" s="144">
        <v>0</v>
      </c>
      <c r="G16" s="144">
        <v>0</v>
      </c>
      <c r="H16" s="144">
        <v>0</v>
      </c>
      <c r="I16" s="144">
        <v>0</v>
      </c>
      <c r="J16" s="144">
        <v>0</v>
      </c>
      <c r="K16" s="144">
        <v>0</v>
      </c>
      <c r="L16" s="597">
        <v>24040</v>
      </c>
      <c r="M16" s="597">
        <v>0</v>
      </c>
      <c r="N16" s="597">
        <v>0</v>
      </c>
      <c r="O16" s="597">
        <v>0</v>
      </c>
      <c r="P16" s="597">
        <v>0</v>
      </c>
      <c r="Q16" s="597">
        <v>0</v>
      </c>
      <c r="R16" s="597">
        <v>0</v>
      </c>
      <c r="S16" s="597">
        <v>0</v>
      </c>
      <c r="T16" s="597">
        <v>0</v>
      </c>
      <c r="U16" s="597">
        <v>0</v>
      </c>
      <c r="V16" s="597">
        <v>0</v>
      </c>
      <c r="W16" s="597">
        <v>0</v>
      </c>
    </row>
    <row r="17" spans="1:23" ht="15" customHeight="1">
      <c r="A17" s="582" t="s">
        <v>65</v>
      </c>
      <c r="B17" s="144">
        <v>0</v>
      </c>
      <c r="C17" s="118">
        <v>0</v>
      </c>
      <c r="D17" s="144">
        <v>40000</v>
      </c>
      <c r="E17" s="144">
        <v>0</v>
      </c>
      <c r="F17" s="144">
        <v>0</v>
      </c>
      <c r="G17" s="144">
        <v>0</v>
      </c>
      <c r="H17" s="144">
        <v>0</v>
      </c>
      <c r="I17" s="144">
        <v>0</v>
      </c>
      <c r="J17" s="144">
        <v>0</v>
      </c>
      <c r="K17" s="144">
        <v>0</v>
      </c>
      <c r="L17" s="597">
        <v>0</v>
      </c>
      <c r="M17" s="597">
        <v>0</v>
      </c>
      <c r="N17" s="597">
        <v>0</v>
      </c>
      <c r="O17" s="597">
        <v>0</v>
      </c>
      <c r="P17" s="597">
        <v>0</v>
      </c>
      <c r="Q17" s="597">
        <v>0</v>
      </c>
      <c r="R17" s="597">
        <v>0</v>
      </c>
      <c r="S17" s="597">
        <v>0</v>
      </c>
      <c r="T17" s="597">
        <v>0</v>
      </c>
      <c r="U17" s="597">
        <v>0</v>
      </c>
      <c r="V17" s="597">
        <v>0</v>
      </c>
      <c r="W17" s="597">
        <v>0</v>
      </c>
    </row>
    <row r="18" spans="1:23" ht="15" customHeight="1" thickBot="1">
      <c r="A18" s="120" t="s">
        <v>66</v>
      </c>
      <c r="B18" s="145">
        <v>0</v>
      </c>
      <c r="C18" s="145">
        <v>0</v>
      </c>
      <c r="D18" s="145">
        <v>40000</v>
      </c>
      <c r="E18" s="145">
        <v>0</v>
      </c>
      <c r="F18" s="145">
        <v>0</v>
      </c>
      <c r="G18" s="145">
        <v>0</v>
      </c>
      <c r="H18" s="145">
        <v>0</v>
      </c>
      <c r="I18" s="145">
        <v>0</v>
      </c>
      <c r="J18" s="145">
        <v>0</v>
      </c>
      <c r="K18" s="145">
        <v>0</v>
      </c>
      <c r="L18" s="598">
        <v>24850</v>
      </c>
      <c r="M18" s="598">
        <v>0</v>
      </c>
      <c r="N18" s="598">
        <v>0</v>
      </c>
      <c r="O18" s="598">
        <v>0</v>
      </c>
      <c r="P18" s="598">
        <v>0</v>
      </c>
      <c r="Q18" s="598">
        <v>0</v>
      </c>
      <c r="R18" s="598">
        <v>0</v>
      </c>
      <c r="S18" s="598">
        <v>0</v>
      </c>
      <c r="T18" s="598">
        <v>0</v>
      </c>
      <c r="U18" s="598">
        <v>0</v>
      </c>
      <c r="V18" s="598">
        <v>0</v>
      </c>
      <c r="W18" s="598">
        <v>0</v>
      </c>
    </row>
    <row r="19" spans="1:23" ht="9" customHeight="1">
      <c r="A19" s="999" t="s">
        <v>538</v>
      </c>
      <c r="B19" s="1018"/>
      <c r="C19" s="1018"/>
      <c r="D19" s="1018"/>
      <c r="E19" s="1018"/>
      <c r="F19" s="1018"/>
      <c r="G19" s="1018"/>
      <c r="H19" s="1018"/>
      <c r="I19" s="1018"/>
      <c r="J19" s="1018"/>
      <c r="K19" s="1018"/>
      <c r="L19" s="1018"/>
      <c r="M19" s="1018"/>
      <c r="N19" s="1018"/>
      <c r="O19" s="1018"/>
      <c r="P19" s="1018"/>
      <c r="Q19" s="1018"/>
    </row>
    <row r="20" spans="1:23" ht="9" customHeight="1">
      <c r="A20" s="1111" t="s">
        <v>386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  <c r="N20" s="1018"/>
      <c r="O20" s="1018"/>
      <c r="P20" s="1018"/>
      <c r="Q20" s="1018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</row>
    <row r="23" spans="1:23" ht="13" customHeight="1">
      <c r="A23" s="303" t="s">
        <v>500</v>
      </c>
    </row>
    <row r="24" spans="1:23" ht="13" customHeight="1">
      <c r="A24" s="304" t="s">
        <v>306</v>
      </c>
    </row>
    <row r="25" spans="1:23" ht="4" customHeight="1" thickBot="1"/>
    <row r="26" spans="1:23" ht="16" customHeight="1">
      <c r="A26" s="765" t="s">
        <v>110</v>
      </c>
      <c r="B26" s="762">
        <v>2000</v>
      </c>
      <c r="C26" s="762">
        <v>2001</v>
      </c>
      <c r="D26" s="762">
        <v>2002</v>
      </c>
      <c r="E26" s="762">
        <v>2003</v>
      </c>
      <c r="F26" s="762">
        <v>2004</v>
      </c>
      <c r="G26" s="762">
        <v>2005</v>
      </c>
      <c r="H26" s="762">
        <v>2006</v>
      </c>
      <c r="I26" s="762">
        <v>2007</v>
      </c>
      <c r="J26" s="762">
        <v>2008</v>
      </c>
      <c r="K26" s="762">
        <v>2009</v>
      </c>
      <c r="L26" s="762">
        <v>2010</v>
      </c>
      <c r="M26" s="762">
        <v>2011</v>
      </c>
      <c r="N26" s="762">
        <v>2012</v>
      </c>
      <c r="O26" s="762">
        <v>2013</v>
      </c>
      <c r="P26" s="762">
        <v>2014</v>
      </c>
      <c r="Q26" s="762">
        <v>2015</v>
      </c>
      <c r="R26" s="762">
        <v>2016</v>
      </c>
      <c r="S26" s="762">
        <v>2017</v>
      </c>
      <c r="T26" s="762">
        <v>2018</v>
      </c>
      <c r="U26" s="762">
        <v>2019</v>
      </c>
      <c r="V26" s="762" t="s">
        <v>351</v>
      </c>
      <c r="W26" s="762" t="s">
        <v>402</v>
      </c>
    </row>
    <row r="27" spans="1:23" ht="16" customHeight="1">
      <c r="A27" s="751" t="s">
        <v>54</v>
      </c>
      <c r="B27" s="945">
        <v>277687210</v>
      </c>
      <c r="C27" s="945">
        <v>284651870</v>
      </c>
      <c r="D27" s="945">
        <v>306348188</v>
      </c>
      <c r="E27" s="945">
        <v>303803772</v>
      </c>
      <c r="F27" s="945">
        <v>305352114</v>
      </c>
      <c r="G27" s="945">
        <v>339301736</v>
      </c>
      <c r="H27" s="945">
        <v>370338561</v>
      </c>
      <c r="I27" s="945">
        <v>389346964</v>
      </c>
      <c r="J27" s="945">
        <v>438350083</v>
      </c>
      <c r="K27" s="945">
        <v>477514917</v>
      </c>
      <c r="L27" s="945">
        <v>509638716</v>
      </c>
      <c r="M27" s="945">
        <v>535763259</v>
      </c>
      <c r="N27" s="945">
        <v>573449493</v>
      </c>
      <c r="O27" s="945">
        <v>592066776</v>
      </c>
      <c r="P27" s="945">
        <v>623405970</v>
      </c>
      <c r="Q27" s="945">
        <v>671495588</v>
      </c>
      <c r="R27" s="945">
        <v>686163430</v>
      </c>
      <c r="S27" s="945">
        <v>705259679</v>
      </c>
      <c r="T27" s="945">
        <f>SUM(T28:T39)</f>
        <v>765785347</v>
      </c>
      <c r="U27" s="945">
        <f>SUM(U28:U39)</f>
        <v>794391606</v>
      </c>
      <c r="V27" s="945">
        <f>SUM(V28:V39)</f>
        <v>728096325</v>
      </c>
      <c r="W27" s="945">
        <f>SUM(W28:W39)</f>
        <v>772876344</v>
      </c>
    </row>
    <row r="28" spans="1:23" ht="15" customHeight="1">
      <c r="A28" s="582" t="s">
        <v>55</v>
      </c>
      <c r="B28" s="144">
        <v>22373219</v>
      </c>
      <c r="C28" s="144">
        <v>22998768</v>
      </c>
      <c r="D28" s="144">
        <v>25424317</v>
      </c>
      <c r="E28" s="144">
        <v>25482395</v>
      </c>
      <c r="F28" s="144">
        <v>25552848</v>
      </c>
      <c r="G28" s="118">
        <v>26300593</v>
      </c>
      <c r="H28" s="118">
        <v>29300770</v>
      </c>
      <c r="I28" s="118">
        <v>32785942</v>
      </c>
      <c r="J28" s="118">
        <v>35174420</v>
      </c>
      <c r="K28" s="118">
        <v>39962482</v>
      </c>
      <c r="L28" s="118">
        <v>41341643</v>
      </c>
      <c r="M28" s="118">
        <v>44044851</v>
      </c>
      <c r="N28" s="118">
        <v>47094549</v>
      </c>
      <c r="O28" s="118">
        <v>50408717</v>
      </c>
      <c r="P28" s="118">
        <v>52225500</v>
      </c>
      <c r="Q28" s="118">
        <v>56553237</v>
      </c>
      <c r="R28" s="118">
        <v>56567967</v>
      </c>
      <c r="S28" s="118">
        <v>58684759</v>
      </c>
      <c r="T28" s="118">
        <v>62955740</v>
      </c>
      <c r="U28" s="118">
        <v>66290890</v>
      </c>
      <c r="V28" s="118">
        <v>67678202</v>
      </c>
      <c r="W28" s="118">
        <v>61653106</v>
      </c>
    </row>
    <row r="29" spans="1:23" ht="15" customHeight="1">
      <c r="A29" s="582" t="s">
        <v>56</v>
      </c>
      <c r="B29" s="144">
        <v>21456400</v>
      </c>
      <c r="C29" s="144">
        <v>20566736</v>
      </c>
      <c r="D29" s="144">
        <v>22573124</v>
      </c>
      <c r="E29" s="144">
        <v>23466119</v>
      </c>
      <c r="F29" s="144">
        <v>23794122</v>
      </c>
      <c r="G29" s="144">
        <v>24331235</v>
      </c>
      <c r="H29" s="144">
        <v>26787829</v>
      </c>
      <c r="I29" s="118">
        <v>29119392</v>
      </c>
      <c r="J29" s="118">
        <v>32550546</v>
      </c>
      <c r="K29" s="144">
        <v>35846980</v>
      </c>
      <c r="L29" s="144">
        <v>38145694</v>
      </c>
      <c r="M29" s="144">
        <v>39466974</v>
      </c>
      <c r="N29" s="144">
        <v>43771540</v>
      </c>
      <c r="O29" s="144">
        <v>43317094</v>
      </c>
      <c r="P29" s="144">
        <v>47519037</v>
      </c>
      <c r="Q29" s="144">
        <v>50625456</v>
      </c>
      <c r="R29" s="144">
        <v>52710404</v>
      </c>
      <c r="S29" s="144">
        <v>52354092</v>
      </c>
      <c r="T29" s="144">
        <v>56935243</v>
      </c>
      <c r="U29" s="144">
        <v>60247330</v>
      </c>
      <c r="V29" s="144">
        <v>63094607</v>
      </c>
      <c r="W29" s="144">
        <v>56185223</v>
      </c>
    </row>
    <row r="30" spans="1:23" ht="15" customHeight="1">
      <c r="A30" s="582" t="s">
        <v>57</v>
      </c>
      <c r="B30" s="144">
        <v>22820213</v>
      </c>
      <c r="C30" s="144">
        <v>23657381</v>
      </c>
      <c r="D30" s="144">
        <v>24157991</v>
      </c>
      <c r="E30" s="144">
        <v>26198970</v>
      </c>
      <c r="F30" s="144">
        <v>25656257</v>
      </c>
      <c r="G30" s="144">
        <v>27775618</v>
      </c>
      <c r="H30" s="144">
        <v>30075083</v>
      </c>
      <c r="I30" s="118">
        <v>32783404</v>
      </c>
      <c r="J30" s="118">
        <v>35435605</v>
      </c>
      <c r="K30" s="144">
        <v>38380680</v>
      </c>
      <c r="L30" s="144">
        <v>43403628</v>
      </c>
      <c r="M30" s="144">
        <v>44618431</v>
      </c>
      <c r="N30" s="144">
        <v>48911703</v>
      </c>
      <c r="O30" s="144">
        <v>49284340</v>
      </c>
      <c r="P30" s="144">
        <v>50390400</v>
      </c>
      <c r="Q30" s="144">
        <v>57112272</v>
      </c>
      <c r="R30" s="144">
        <v>57647552</v>
      </c>
      <c r="S30" s="144">
        <v>57735770</v>
      </c>
      <c r="T30" s="144">
        <v>65221102</v>
      </c>
      <c r="U30" s="144">
        <v>66162350</v>
      </c>
      <c r="V30" s="144">
        <v>65145181</v>
      </c>
      <c r="W30" s="144">
        <v>63645817</v>
      </c>
    </row>
    <row r="31" spans="1:23" ht="15" customHeight="1">
      <c r="A31" s="582" t="s">
        <v>58</v>
      </c>
      <c r="B31" s="144">
        <v>21858802</v>
      </c>
      <c r="C31" s="144">
        <v>22764859</v>
      </c>
      <c r="D31" s="144">
        <v>24410044</v>
      </c>
      <c r="E31" s="144">
        <v>26564980</v>
      </c>
      <c r="F31" s="144">
        <v>24509812</v>
      </c>
      <c r="G31" s="144">
        <v>27184957</v>
      </c>
      <c r="H31" s="144">
        <v>29256953</v>
      </c>
      <c r="I31" s="118">
        <v>31566081</v>
      </c>
      <c r="J31" s="118">
        <v>35454747</v>
      </c>
      <c r="K31" s="144">
        <v>38505115</v>
      </c>
      <c r="L31" s="144">
        <v>39988954</v>
      </c>
      <c r="M31" s="144">
        <v>44295275</v>
      </c>
      <c r="N31" s="144">
        <v>45937495</v>
      </c>
      <c r="O31" s="144">
        <v>48595909</v>
      </c>
      <c r="P31" s="144">
        <v>49818008</v>
      </c>
      <c r="Q31" s="144">
        <v>55346615</v>
      </c>
      <c r="R31" s="144">
        <v>56370576</v>
      </c>
      <c r="S31" s="144">
        <v>55345708</v>
      </c>
      <c r="T31" s="144">
        <v>62423008</v>
      </c>
      <c r="U31" s="144">
        <v>63136311</v>
      </c>
      <c r="V31" s="144">
        <v>54931461</v>
      </c>
      <c r="W31" s="144">
        <v>62262107</v>
      </c>
    </row>
    <row r="32" spans="1:23" ht="15" customHeight="1">
      <c r="A32" s="582" t="s">
        <v>59</v>
      </c>
      <c r="B32" s="144">
        <v>23265295</v>
      </c>
      <c r="C32" s="144">
        <v>24600413</v>
      </c>
      <c r="D32" s="144">
        <v>26225042</v>
      </c>
      <c r="E32" s="144">
        <v>26229004</v>
      </c>
      <c r="F32" s="144">
        <v>24130795</v>
      </c>
      <c r="G32" s="144">
        <v>28394026</v>
      </c>
      <c r="H32" s="144">
        <v>31244001</v>
      </c>
      <c r="I32" s="118">
        <v>31933676</v>
      </c>
      <c r="J32" s="118">
        <v>37426607</v>
      </c>
      <c r="K32" s="144">
        <v>38869103</v>
      </c>
      <c r="L32" s="144">
        <v>41461494</v>
      </c>
      <c r="M32" s="144">
        <v>45097827</v>
      </c>
      <c r="N32" s="144">
        <v>48840235</v>
      </c>
      <c r="O32" s="144">
        <v>51811406</v>
      </c>
      <c r="P32" s="144">
        <v>53216965</v>
      </c>
      <c r="Q32" s="144">
        <v>57860128</v>
      </c>
      <c r="R32" s="144">
        <v>59784363</v>
      </c>
      <c r="S32" s="144">
        <v>60216823</v>
      </c>
      <c r="T32" s="144">
        <v>64669288</v>
      </c>
      <c r="U32" s="144">
        <v>67346453</v>
      </c>
      <c r="V32" s="144">
        <v>53243992</v>
      </c>
      <c r="W32" s="144">
        <v>64261014</v>
      </c>
    </row>
    <row r="33" spans="1:23" ht="15" customHeight="1">
      <c r="A33" s="582" t="s">
        <v>60</v>
      </c>
      <c r="B33" s="144">
        <v>23172421</v>
      </c>
      <c r="C33" s="144">
        <v>23478594</v>
      </c>
      <c r="D33" s="144">
        <v>24795322</v>
      </c>
      <c r="E33" s="144">
        <v>24700327</v>
      </c>
      <c r="F33" s="144">
        <v>24496859</v>
      </c>
      <c r="G33" s="144">
        <v>28189033</v>
      </c>
      <c r="H33" s="144">
        <v>30958329</v>
      </c>
      <c r="I33" s="118">
        <v>32522830</v>
      </c>
      <c r="J33" s="118">
        <v>35945033</v>
      </c>
      <c r="K33" s="144">
        <v>40248093</v>
      </c>
      <c r="L33" s="144">
        <v>40966836</v>
      </c>
      <c r="M33" s="144">
        <v>43048326</v>
      </c>
      <c r="N33" s="144">
        <v>48489676</v>
      </c>
      <c r="O33" s="144">
        <v>47474665</v>
      </c>
      <c r="P33" s="144">
        <v>49759638</v>
      </c>
      <c r="Q33" s="144">
        <v>54695570</v>
      </c>
      <c r="R33" s="144">
        <v>57808583</v>
      </c>
      <c r="S33" s="144">
        <v>59407745</v>
      </c>
      <c r="T33" s="144">
        <v>63118445</v>
      </c>
      <c r="U33" s="144">
        <v>64094616</v>
      </c>
      <c r="V33" s="144">
        <v>54135932</v>
      </c>
      <c r="W33" s="144">
        <v>63452889</v>
      </c>
    </row>
    <row r="34" spans="1:23" ht="15" customHeight="1">
      <c r="A34" s="582" t="s">
        <v>61</v>
      </c>
      <c r="B34" s="144">
        <v>23298179</v>
      </c>
      <c r="C34" s="144">
        <v>23889691</v>
      </c>
      <c r="D34" s="144">
        <v>26523132</v>
      </c>
      <c r="E34" s="144">
        <v>24883323</v>
      </c>
      <c r="F34" s="144">
        <v>24533559</v>
      </c>
      <c r="G34" s="144">
        <v>28452001</v>
      </c>
      <c r="H34" s="144">
        <v>31660943</v>
      </c>
      <c r="I34" s="118">
        <v>32732787</v>
      </c>
      <c r="J34" s="118">
        <v>36503819</v>
      </c>
      <c r="K34" s="144">
        <v>41218333</v>
      </c>
      <c r="L34" s="144">
        <v>42448905</v>
      </c>
      <c r="M34" s="144">
        <v>42128609</v>
      </c>
      <c r="N34" s="144">
        <v>47505275</v>
      </c>
      <c r="O34" s="144">
        <v>49161632</v>
      </c>
      <c r="P34" s="144">
        <v>52172301</v>
      </c>
      <c r="Q34" s="144">
        <v>56144809</v>
      </c>
      <c r="R34" s="144">
        <v>58906411</v>
      </c>
      <c r="S34" s="144">
        <v>61596538</v>
      </c>
      <c r="T34" s="144">
        <v>64976907</v>
      </c>
      <c r="U34" s="144">
        <v>68356454</v>
      </c>
      <c r="V34" s="144">
        <v>57605285</v>
      </c>
      <c r="W34" s="144">
        <v>65191829</v>
      </c>
    </row>
    <row r="35" spans="1:23" ht="15" customHeight="1">
      <c r="A35" s="582" t="s">
        <v>62</v>
      </c>
      <c r="B35" s="144">
        <v>24046870</v>
      </c>
      <c r="C35" s="144">
        <v>24011845</v>
      </c>
      <c r="D35" s="144">
        <v>26717810</v>
      </c>
      <c r="E35" s="144">
        <v>24339249</v>
      </c>
      <c r="F35" s="144">
        <v>24681393</v>
      </c>
      <c r="G35" s="144">
        <v>29888485</v>
      </c>
      <c r="H35" s="144">
        <v>31673177</v>
      </c>
      <c r="I35" s="118">
        <v>32040144</v>
      </c>
      <c r="J35" s="118">
        <v>37044823</v>
      </c>
      <c r="K35" s="144">
        <v>40665045</v>
      </c>
      <c r="L35" s="144">
        <v>42436202</v>
      </c>
      <c r="M35" s="144">
        <v>44504764</v>
      </c>
      <c r="N35" s="144">
        <v>48575699</v>
      </c>
      <c r="O35" s="144">
        <v>51444407</v>
      </c>
      <c r="P35" s="144">
        <v>52712241</v>
      </c>
      <c r="Q35" s="144">
        <v>56755885</v>
      </c>
      <c r="R35" s="144">
        <v>57445319</v>
      </c>
      <c r="S35" s="144">
        <v>61219057</v>
      </c>
      <c r="T35" s="144">
        <v>66122637</v>
      </c>
      <c r="U35" s="144">
        <v>68250344</v>
      </c>
      <c r="V35" s="144">
        <v>59671741</v>
      </c>
      <c r="W35" s="144">
        <v>66191579</v>
      </c>
    </row>
    <row r="36" spans="1:23" ht="15" customHeight="1">
      <c r="A36" s="582" t="s">
        <v>63</v>
      </c>
      <c r="B36" s="144">
        <v>23940435</v>
      </c>
      <c r="C36" s="144">
        <v>23019854</v>
      </c>
      <c r="D36" s="144">
        <v>25571909</v>
      </c>
      <c r="E36" s="144">
        <v>24593201</v>
      </c>
      <c r="F36" s="144">
        <v>25340362</v>
      </c>
      <c r="G36" s="144">
        <v>29939991</v>
      </c>
      <c r="H36" s="144">
        <v>31203458</v>
      </c>
      <c r="I36" s="118">
        <v>31379047</v>
      </c>
      <c r="J36" s="118">
        <v>37534041</v>
      </c>
      <c r="K36" s="144">
        <v>39483852</v>
      </c>
      <c r="L36" s="144">
        <v>43249565</v>
      </c>
      <c r="M36" s="144">
        <v>45898692</v>
      </c>
      <c r="N36" s="144">
        <v>45026207</v>
      </c>
      <c r="O36" s="144">
        <v>48529082</v>
      </c>
      <c r="P36" s="144">
        <v>52142359</v>
      </c>
      <c r="Q36" s="144">
        <v>55895278</v>
      </c>
      <c r="R36" s="144">
        <v>55729271</v>
      </c>
      <c r="S36" s="144">
        <v>58678861</v>
      </c>
      <c r="T36" s="144">
        <v>63466627</v>
      </c>
      <c r="U36" s="144">
        <v>67158159</v>
      </c>
      <c r="V36" s="144">
        <v>61403450</v>
      </c>
      <c r="W36" s="144">
        <v>64780787</v>
      </c>
    </row>
    <row r="37" spans="1:23" ht="15" customHeight="1">
      <c r="A37" s="582" t="s">
        <v>64</v>
      </c>
      <c r="B37" s="144">
        <v>24361595</v>
      </c>
      <c r="C37" s="144">
        <v>25379063</v>
      </c>
      <c r="D37" s="144">
        <v>27075666</v>
      </c>
      <c r="E37" s="144">
        <v>26042102</v>
      </c>
      <c r="F37" s="144">
        <v>27029674</v>
      </c>
      <c r="G37" s="144">
        <v>30893303</v>
      </c>
      <c r="H37" s="144">
        <v>32777291</v>
      </c>
      <c r="I37" s="118">
        <v>35060656</v>
      </c>
      <c r="J37" s="118">
        <v>39186167</v>
      </c>
      <c r="K37" s="144">
        <v>42367458</v>
      </c>
      <c r="L37" s="144">
        <v>44996814</v>
      </c>
      <c r="M37" s="144">
        <v>46683676</v>
      </c>
      <c r="N37" s="144">
        <v>51190893</v>
      </c>
      <c r="O37" s="144">
        <v>51561113</v>
      </c>
      <c r="P37" s="144">
        <v>55045028</v>
      </c>
      <c r="Q37" s="144">
        <v>58153402</v>
      </c>
      <c r="R37" s="144">
        <v>58093307</v>
      </c>
      <c r="S37" s="144">
        <v>60809257</v>
      </c>
      <c r="T37" s="144">
        <v>65899672</v>
      </c>
      <c r="U37" s="144">
        <v>70394038</v>
      </c>
      <c r="V37" s="144">
        <v>64284272</v>
      </c>
      <c r="W37" s="144">
        <v>67571911</v>
      </c>
    </row>
    <row r="38" spans="1:23" ht="15" customHeight="1">
      <c r="A38" s="582" t="s">
        <v>65</v>
      </c>
      <c r="B38" s="144">
        <v>23865598</v>
      </c>
      <c r="C38" s="144">
        <v>24995789</v>
      </c>
      <c r="D38" s="144">
        <v>26496778</v>
      </c>
      <c r="E38" s="144">
        <v>25740187</v>
      </c>
      <c r="F38" s="144">
        <v>27714670</v>
      </c>
      <c r="G38" s="144">
        <v>29077551</v>
      </c>
      <c r="H38" s="144">
        <v>32885340</v>
      </c>
      <c r="I38" s="118">
        <v>34228011</v>
      </c>
      <c r="J38" s="118">
        <v>37670400</v>
      </c>
      <c r="K38" s="144">
        <v>40632662</v>
      </c>
      <c r="L38" s="144">
        <v>44900802</v>
      </c>
      <c r="M38" s="144">
        <v>47506951</v>
      </c>
      <c r="N38" s="144">
        <v>48924957</v>
      </c>
      <c r="O38" s="144">
        <v>49277121</v>
      </c>
      <c r="P38" s="144">
        <v>53545085</v>
      </c>
      <c r="Q38" s="144">
        <v>56301115</v>
      </c>
      <c r="R38" s="144">
        <v>56455917</v>
      </c>
      <c r="S38" s="144">
        <v>58717703</v>
      </c>
      <c r="T38" s="144">
        <v>63978857</v>
      </c>
      <c r="U38" s="144">
        <v>66323231</v>
      </c>
      <c r="V38" s="144">
        <v>62040785</v>
      </c>
      <c r="W38" s="144">
        <v>67995450</v>
      </c>
    </row>
    <row r="39" spans="1:23" ht="15" customHeight="1" thickBot="1">
      <c r="A39" s="120" t="s">
        <v>66</v>
      </c>
      <c r="B39" s="145">
        <v>23228183</v>
      </c>
      <c r="C39" s="145">
        <v>25288877</v>
      </c>
      <c r="D39" s="145">
        <v>26377053</v>
      </c>
      <c r="E39" s="145">
        <v>25563915</v>
      </c>
      <c r="F39" s="145">
        <v>27911763</v>
      </c>
      <c r="G39" s="145">
        <v>28874943</v>
      </c>
      <c r="H39" s="145">
        <v>32515387</v>
      </c>
      <c r="I39" s="145">
        <v>33194994</v>
      </c>
      <c r="J39" s="145">
        <v>38423875</v>
      </c>
      <c r="K39" s="145">
        <v>41335114</v>
      </c>
      <c r="L39" s="145">
        <v>46298179</v>
      </c>
      <c r="M39" s="145">
        <v>48468883</v>
      </c>
      <c r="N39" s="145">
        <v>49181264</v>
      </c>
      <c r="O39" s="145">
        <v>51201290</v>
      </c>
      <c r="P39" s="145">
        <v>54859408</v>
      </c>
      <c r="Q39" s="145">
        <v>56051821</v>
      </c>
      <c r="R39" s="145">
        <v>58643760</v>
      </c>
      <c r="S39" s="145">
        <v>60493366</v>
      </c>
      <c r="T39" s="145">
        <v>66017821</v>
      </c>
      <c r="U39" s="145">
        <v>66631430</v>
      </c>
      <c r="V39" s="145">
        <v>64861417</v>
      </c>
      <c r="W39" s="145">
        <v>69684632</v>
      </c>
    </row>
    <row r="40" spans="1:23" ht="9" customHeight="1">
      <c r="A40" s="999" t="s">
        <v>538</v>
      </c>
      <c r="B40" s="1016"/>
      <c r="C40" s="1016"/>
      <c r="D40" s="1016"/>
      <c r="E40" s="1016"/>
      <c r="F40" s="1016"/>
      <c r="G40" s="1016"/>
      <c r="H40" s="1016"/>
      <c r="I40" s="1016"/>
      <c r="J40" s="1016"/>
      <c r="K40" s="1016"/>
      <c r="L40" s="1016"/>
      <c r="M40" s="1016"/>
      <c r="N40" s="1016"/>
      <c r="O40" s="1016"/>
      <c r="P40" s="1016"/>
      <c r="Q40" s="1016"/>
      <c r="R40" s="292"/>
      <c r="S40" s="144"/>
      <c r="T40" s="144"/>
      <c r="U40" s="144"/>
      <c r="V40" s="144"/>
      <c r="W40" s="144"/>
    </row>
    <row r="41" spans="1:23" ht="9" customHeight="1">
      <c r="A41" s="1111" t="s">
        <v>386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  <c r="P41" s="1018"/>
      <c r="Q41" s="1018"/>
      <c r="R41" s="294"/>
    </row>
    <row r="42" spans="1:23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  <c r="P42" s="1018"/>
      <c r="Q42" s="1018"/>
      <c r="R42" s="294"/>
    </row>
    <row r="43" spans="1:23" ht="13" customHeight="1">
      <c r="A43" s="1018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  <c r="P43" s="1018"/>
      <c r="Q43" s="1018"/>
    </row>
    <row r="44" spans="1:23" ht="13" customHeight="1">
      <c r="A44" s="1018"/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</row>
    <row r="45" spans="1:23" ht="13" customHeight="1">
      <c r="A45" s="1018"/>
      <c r="B45" s="1018"/>
      <c r="C45" s="1018"/>
      <c r="D45" s="1018"/>
      <c r="E45" s="1018"/>
      <c r="F45" s="1018"/>
      <c r="G45" s="1018"/>
      <c r="H45" s="1018"/>
      <c r="I45" s="1018"/>
      <c r="J45" s="1018"/>
      <c r="K45" s="1018"/>
      <c r="L45" s="1018"/>
      <c r="M45" s="1018"/>
      <c r="N45" s="1018"/>
      <c r="O45" s="1018"/>
      <c r="P45" s="1018"/>
      <c r="Q45" s="1018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Hoja123">
    <tabColor theme="9" tint="0.59999389629810485"/>
  </sheetPr>
  <dimension ref="A1:W45"/>
  <sheetViews>
    <sheetView showGridLines="0" tabSelected="1" topLeftCell="A10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1" width="0" style="114" hidden="1" customWidth="1"/>
    <col min="12" max="23" width="9" style="114" customWidth="1"/>
    <col min="24" max="28" width="8.59765625" style="114" customWidth="1"/>
    <col min="29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68" t="s">
        <v>497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23" ht="13" customHeight="1">
      <c r="A3" s="371" t="s">
        <v>306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</row>
    <row r="4" spans="1:23" ht="4" customHeight="1" thickBot="1"/>
    <row r="5" spans="1:23" ht="16" customHeight="1">
      <c r="A5" s="765" t="s">
        <v>110</v>
      </c>
      <c r="B5" s="762">
        <v>2000</v>
      </c>
      <c r="C5" s="762">
        <v>2001</v>
      </c>
      <c r="D5" s="762">
        <v>2002</v>
      </c>
      <c r="E5" s="762">
        <v>2003</v>
      </c>
      <c r="F5" s="762">
        <v>2004</v>
      </c>
      <c r="G5" s="762">
        <v>2005</v>
      </c>
      <c r="H5" s="762">
        <v>2006</v>
      </c>
      <c r="I5" s="762">
        <v>2007</v>
      </c>
      <c r="J5" s="762">
        <v>2008</v>
      </c>
      <c r="K5" s="762">
        <v>2009</v>
      </c>
      <c r="L5" s="762">
        <v>2010</v>
      </c>
      <c r="M5" s="762">
        <v>2011</v>
      </c>
      <c r="N5" s="762">
        <v>2012</v>
      </c>
      <c r="O5" s="762">
        <v>2013</v>
      </c>
      <c r="P5" s="762">
        <v>2014</v>
      </c>
      <c r="Q5" s="762">
        <v>2015</v>
      </c>
      <c r="R5" s="762">
        <v>2016</v>
      </c>
      <c r="S5" s="762">
        <v>2017</v>
      </c>
      <c r="T5" s="762">
        <v>2018</v>
      </c>
      <c r="U5" s="762">
        <v>2019</v>
      </c>
      <c r="V5" s="762" t="s">
        <v>351</v>
      </c>
      <c r="W5" s="762" t="s">
        <v>402</v>
      </c>
    </row>
    <row r="6" spans="1:23" ht="16" customHeight="1">
      <c r="A6" s="751" t="s">
        <v>54</v>
      </c>
      <c r="B6" s="945">
        <v>540600</v>
      </c>
      <c r="C6" s="945">
        <v>0</v>
      </c>
      <c r="D6" s="945">
        <v>0</v>
      </c>
      <c r="E6" s="945">
        <v>406960</v>
      </c>
      <c r="F6" s="945">
        <v>0</v>
      </c>
      <c r="G6" s="945">
        <v>0</v>
      </c>
      <c r="H6" s="945">
        <v>0</v>
      </c>
      <c r="I6" s="945">
        <v>0</v>
      </c>
      <c r="J6" s="945">
        <v>0</v>
      </c>
      <c r="K6" s="945">
        <v>11426760</v>
      </c>
      <c r="L6" s="946">
        <v>2151000</v>
      </c>
      <c r="M6" s="946">
        <v>0</v>
      </c>
      <c r="N6" s="946">
        <v>0</v>
      </c>
      <c r="O6" s="946">
        <v>0</v>
      </c>
      <c r="P6" s="946">
        <v>0</v>
      </c>
      <c r="Q6" s="946">
        <v>0</v>
      </c>
      <c r="R6" s="946">
        <v>0</v>
      </c>
      <c r="S6" s="946">
        <v>0</v>
      </c>
      <c r="T6" s="946">
        <v>0</v>
      </c>
      <c r="U6" s="946">
        <v>0</v>
      </c>
      <c r="V6" s="946">
        <v>0</v>
      </c>
      <c r="W6" s="946">
        <v>0</v>
      </c>
    </row>
    <row r="7" spans="1:23" ht="15" customHeight="1">
      <c r="A7" s="582" t="s">
        <v>55</v>
      </c>
      <c r="B7" s="144">
        <v>0</v>
      </c>
      <c r="C7" s="144">
        <v>0</v>
      </c>
      <c r="D7" s="144">
        <v>0</v>
      </c>
      <c r="E7" s="144">
        <v>82600</v>
      </c>
      <c r="F7" s="144">
        <v>0</v>
      </c>
      <c r="G7" s="144">
        <v>0</v>
      </c>
      <c r="H7" s="144">
        <v>0</v>
      </c>
      <c r="I7" s="144">
        <v>0</v>
      </c>
      <c r="J7" s="144">
        <v>0</v>
      </c>
      <c r="K7" s="144">
        <v>0</v>
      </c>
      <c r="L7" s="310">
        <v>432000</v>
      </c>
      <c r="M7" s="310">
        <v>0</v>
      </c>
      <c r="N7" s="310">
        <v>0</v>
      </c>
      <c r="O7" s="310">
        <v>0</v>
      </c>
      <c r="P7" s="310">
        <v>0</v>
      </c>
      <c r="Q7" s="310">
        <v>0</v>
      </c>
      <c r="R7" s="310">
        <v>0</v>
      </c>
      <c r="S7" s="310">
        <v>0</v>
      </c>
      <c r="T7" s="310">
        <v>0</v>
      </c>
      <c r="U7" s="310">
        <v>0</v>
      </c>
      <c r="V7" s="310">
        <v>0</v>
      </c>
      <c r="W7" s="310">
        <v>0</v>
      </c>
    </row>
    <row r="8" spans="1:23" ht="15" customHeight="1">
      <c r="A8" s="582" t="s">
        <v>56</v>
      </c>
      <c r="B8" s="144">
        <v>0</v>
      </c>
      <c r="C8" s="144">
        <v>0</v>
      </c>
      <c r="D8" s="144">
        <v>0</v>
      </c>
      <c r="E8" s="144">
        <v>0</v>
      </c>
      <c r="F8" s="144">
        <v>0</v>
      </c>
      <c r="G8" s="144">
        <v>0</v>
      </c>
      <c r="H8" s="144">
        <v>0</v>
      </c>
      <c r="I8" s="144">
        <v>0</v>
      </c>
      <c r="J8" s="144">
        <v>0</v>
      </c>
      <c r="K8" s="144">
        <v>0</v>
      </c>
      <c r="L8" s="310">
        <v>378000</v>
      </c>
      <c r="M8" s="310">
        <v>0</v>
      </c>
      <c r="N8" s="310">
        <v>0</v>
      </c>
      <c r="O8" s="310">
        <v>0</v>
      </c>
      <c r="P8" s="310">
        <v>0</v>
      </c>
      <c r="Q8" s="310">
        <v>0</v>
      </c>
      <c r="R8" s="310">
        <v>0</v>
      </c>
      <c r="S8" s="310">
        <v>0</v>
      </c>
      <c r="T8" s="310">
        <v>0</v>
      </c>
      <c r="U8" s="310">
        <v>0</v>
      </c>
      <c r="V8" s="310">
        <v>0</v>
      </c>
      <c r="W8" s="310">
        <v>0</v>
      </c>
    </row>
    <row r="9" spans="1:23" ht="15" customHeight="1">
      <c r="A9" s="582" t="s">
        <v>57</v>
      </c>
      <c r="B9" s="144">
        <v>0</v>
      </c>
      <c r="C9" s="144">
        <v>0</v>
      </c>
      <c r="D9" s="144">
        <v>0</v>
      </c>
      <c r="E9" s="144">
        <v>0</v>
      </c>
      <c r="F9" s="144">
        <v>0</v>
      </c>
      <c r="G9" s="144">
        <v>0</v>
      </c>
      <c r="H9" s="144">
        <v>0</v>
      </c>
      <c r="I9" s="144">
        <v>0</v>
      </c>
      <c r="J9" s="144">
        <v>0</v>
      </c>
      <c r="K9" s="144">
        <v>0</v>
      </c>
      <c r="L9" s="310">
        <v>450000</v>
      </c>
      <c r="M9" s="310">
        <v>0</v>
      </c>
      <c r="N9" s="310">
        <v>0</v>
      </c>
      <c r="O9" s="310">
        <v>0</v>
      </c>
      <c r="P9" s="310">
        <v>0</v>
      </c>
      <c r="Q9" s="310">
        <v>0</v>
      </c>
      <c r="R9" s="310">
        <v>0</v>
      </c>
      <c r="S9" s="310">
        <v>0</v>
      </c>
      <c r="T9" s="310">
        <v>0</v>
      </c>
      <c r="U9" s="310">
        <v>0</v>
      </c>
      <c r="V9" s="310">
        <v>0</v>
      </c>
      <c r="W9" s="310">
        <v>0</v>
      </c>
    </row>
    <row r="10" spans="1:23" ht="15" customHeight="1">
      <c r="A10" s="582" t="s">
        <v>58</v>
      </c>
      <c r="B10" s="144">
        <v>207000</v>
      </c>
      <c r="C10" s="144">
        <v>0</v>
      </c>
      <c r="D10" s="144">
        <v>0</v>
      </c>
      <c r="E10" s="144">
        <v>78840</v>
      </c>
      <c r="F10" s="144">
        <v>0</v>
      </c>
      <c r="G10" s="144">
        <v>0</v>
      </c>
      <c r="H10" s="144">
        <v>0</v>
      </c>
      <c r="I10" s="144">
        <v>0</v>
      </c>
      <c r="J10" s="144">
        <v>0</v>
      </c>
      <c r="K10" s="144">
        <v>810000</v>
      </c>
      <c r="L10" s="310">
        <v>270000</v>
      </c>
      <c r="M10" s="310">
        <v>0</v>
      </c>
      <c r="N10" s="310">
        <v>0</v>
      </c>
      <c r="O10" s="310">
        <v>0</v>
      </c>
      <c r="P10" s="310">
        <v>0</v>
      </c>
      <c r="Q10" s="310">
        <v>0</v>
      </c>
      <c r="R10" s="310">
        <v>0</v>
      </c>
      <c r="S10" s="310">
        <v>0</v>
      </c>
      <c r="T10" s="310">
        <v>0</v>
      </c>
      <c r="U10" s="310">
        <v>0</v>
      </c>
      <c r="V10" s="310">
        <v>0</v>
      </c>
      <c r="W10" s="310">
        <v>0</v>
      </c>
    </row>
    <row r="11" spans="1:23" ht="15" customHeight="1">
      <c r="A11" s="582" t="s">
        <v>59</v>
      </c>
      <c r="B11" s="144">
        <v>207000</v>
      </c>
      <c r="C11" s="144">
        <v>0</v>
      </c>
      <c r="D11" s="144">
        <v>0</v>
      </c>
      <c r="E11" s="144">
        <v>78480</v>
      </c>
      <c r="F11" s="144">
        <v>0</v>
      </c>
      <c r="G11" s="144">
        <v>0</v>
      </c>
      <c r="H11" s="144">
        <v>0</v>
      </c>
      <c r="I11" s="144">
        <v>0</v>
      </c>
      <c r="J11" s="144">
        <v>0</v>
      </c>
      <c r="K11" s="144">
        <v>1134000</v>
      </c>
      <c r="L11" s="310">
        <v>180000</v>
      </c>
      <c r="M11" s="310">
        <v>0</v>
      </c>
      <c r="N11" s="310">
        <v>0</v>
      </c>
      <c r="O11" s="310">
        <v>0</v>
      </c>
      <c r="P11" s="310">
        <v>0</v>
      </c>
      <c r="Q11" s="310">
        <v>0</v>
      </c>
      <c r="R11" s="310">
        <v>0</v>
      </c>
      <c r="S11" s="310">
        <v>0</v>
      </c>
      <c r="T11" s="310">
        <v>0</v>
      </c>
      <c r="U11" s="310">
        <v>0</v>
      </c>
      <c r="V11" s="310">
        <v>0</v>
      </c>
      <c r="W11" s="310">
        <v>0</v>
      </c>
    </row>
    <row r="12" spans="1:23" ht="15" customHeight="1">
      <c r="A12" s="582" t="s">
        <v>60</v>
      </c>
      <c r="B12" s="144">
        <v>96600</v>
      </c>
      <c r="C12" s="144">
        <v>0</v>
      </c>
      <c r="D12" s="144">
        <v>0</v>
      </c>
      <c r="E12" s="144">
        <v>0</v>
      </c>
      <c r="F12" s="144">
        <v>0</v>
      </c>
      <c r="G12" s="144">
        <v>0</v>
      </c>
      <c r="H12" s="144">
        <v>0</v>
      </c>
      <c r="I12" s="144">
        <v>0</v>
      </c>
      <c r="J12" s="144">
        <v>0</v>
      </c>
      <c r="K12" s="144">
        <v>1621800</v>
      </c>
      <c r="L12" s="310">
        <v>90000</v>
      </c>
      <c r="M12" s="310">
        <v>0</v>
      </c>
      <c r="N12" s="310">
        <v>0</v>
      </c>
      <c r="O12" s="310">
        <v>0</v>
      </c>
      <c r="P12" s="310">
        <v>0</v>
      </c>
      <c r="Q12" s="310">
        <v>0</v>
      </c>
      <c r="R12" s="310">
        <v>0</v>
      </c>
      <c r="S12" s="310">
        <v>0</v>
      </c>
      <c r="T12" s="310">
        <v>0</v>
      </c>
      <c r="U12" s="310">
        <v>0</v>
      </c>
      <c r="V12" s="310">
        <v>0</v>
      </c>
      <c r="W12" s="310">
        <v>0</v>
      </c>
    </row>
    <row r="13" spans="1:23" ht="15" customHeight="1">
      <c r="A13" s="582" t="s">
        <v>61</v>
      </c>
      <c r="B13" s="144">
        <v>0</v>
      </c>
      <c r="C13" s="144">
        <v>0</v>
      </c>
      <c r="D13" s="144">
        <v>0</v>
      </c>
      <c r="E13" s="144">
        <v>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2166120</v>
      </c>
      <c r="L13" s="310">
        <v>0</v>
      </c>
      <c r="M13" s="310">
        <v>0</v>
      </c>
      <c r="N13" s="310">
        <v>0</v>
      </c>
      <c r="O13" s="310">
        <v>0</v>
      </c>
      <c r="P13" s="310">
        <v>0</v>
      </c>
      <c r="Q13" s="310">
        <v>0</v>
      </c>
      <c r="R13" s="310">
        <v>0</v>
      </c>
      <c r="S13" s="310">
        <v>0</v>
      </c>
      <c r="T13" s="310">
        <v>0</v>
      </c>
      <c r="U13" s="310">
        <v>0</v>
      </c>
      <c r="V13" s="310">
        <v>0</v>
      </c>
      <c r="W13" s="310">
        <v>0</v>
      </c>
    </row>
    <row r="14" spans="1:23" ht="15" customHeight="1">
      <c r="A14" s="582" t="s">
        <v>62</v>
      </c>
      <c r="B14" s="144">
        <v>0</v>
      </c>
      <c r="C14" s="144">
        <v>0</v>
      </c>
      <c r="D14" s="144">
        <v>0</v>
      </c>
      <c r="E14" s="144">
        <v>0</v>
      </c>
      <c r="F14" s="144">
        <v>0</v>
      </c>
      <c r="G14" s="144">
        <v>0</v>
      </c>
      <c r="H14" s="144">
        <v>0</v>
      </c>
      <c r="I14" s="144">
        <v>0</v>
      </c>
      <c r="J14" s="144">
        <v>0</v>
      </c>
      <c r="K14" s="144">
        <v>1554120</v>
      </c>
      <c r="L14" s="310">
        <v>0</v>
      </c>
      <c r="M14" s="310">
        <v>0</v>
      </c>
      <c r="N14" s="310">
        <v>0</v>
      </c>
      <c r="O14" s="310">
        <v>0</v>
      </c>
      <c r="P14" s="310">
        <v>0</v>
      </c>
      <c r="Q14" s="310">
        <v>0</v>
      </c>
      <c r="R14" s="310">
        <v>0</v>
      </c>
      <c r="S14" s="310">
        <v>0</v>
      </c>
      <c r="T14" s="310">
        <v>0</v>
      </c>
      <c r="U14" s="310">
        <v>0</v>
      </c>
      <c r="V14" s="310">
        <v>0</v>
      </c>
      <c r="W14" s="310">
        <v>0</v>
      </c>
    </row>
    <row r="15" spans="1:23" ht="15" customHeight="1">
      <c r="A15" s="582" t="s">
        <v>63</v>
      </c>
      <c r="B15" s="144">
        <v>0</v>
      </c>
      <c r="C15" s="144">
        <v>0</v>
      </c>
      <c r="D15" s="144">
        <v>0</v>
      </c>
      <c r="E15" s="144">
        <v>83520</v>
      </c>
      <c r="F15" s="144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1026360</v>
      </c>
      <c r="L15" s="310">
        <v>0</v>
      </c>
      <c r="M15" s="310">
        <v>0</v>
      </c>
      <c r="N15" s="310">
        <v>0</v>
      </c>
      <c r="O15" s="310">
        <v>0</v>
      </c>
      <c r="P15" s="310">
        <v>0</v>
      </c>
      <c r="Q15" s="310">
        <v>0</v>
      </c>
      <c r="R15" s="310">
        <v>0</v>
      </c>
      <c r="S15" s="310">
        <v>0</v>
      </c>
      <c r="T15" s="310">
        <v>0</v>
      </c>
      <c r="U15" s="310">
        <v>0</v>
      </c>
      <c r="V15" s="310">
        <v>0</v>
      </c>
      <c r="W15" s="310">
        <v>0</v>
      </c>
    </row>
    <row r="16" spans="1:23" ht="15" customHeight="1">
      <c r="A16" s="582" t="s">
        <v>64</v>
      </c>
      <c r="B16" s="144">
        <v>30000</v>
      </c>
      <c r="C16" s="144">
        <v>0</v>
      </c>
      <c r="D16" s="144">
        <v>0</v>
      </c>
      <c r="E16" s="144">
        <v>0</v>
      </c>
      <c r="F16" s="144">
        <v>0</v>
      </c>
      <c r="G16" s="144">
        <v>0</v>
      </c>
      <c r="H16" s="144">
        <v>0</v>
      </c>
      <c r="I16" s="144">
        <v>0</v>
      </c>
      <c r="J16" s="144">
        <v>0</v>
      </c>
      <c r="K16" s="144">
        <v>1695960</v>
      </c>
      <c r="L16" s="310">
        <v>280800</v>
      </c>
      <c r="M16" s="310">
        <v>0</v>
      </c>
      <c r="N16" s="310">
        <v>0</v>
      </c>
      <c r="O16" s="310">
        <v>0</v>
      </c>
      <c r="P16" s="310">
        <v>0</v>
      </c>
      <c r="Q16" s="310">
        <v>0</v>
      </c>
      <c r="R16" s="310">
        <v>0</v>
      </c>
      <c r="S16" s="310">
        <v>0</v>
      </c>
      <c r="T16" s="310">
        <v>0</v>
      </c>
      <c r="U16" s="310">
        <v>0</v>
      </c>
      <c r="V16" s="310">
        <v>0</v>
      </c>
      <c r="W16" s="310">
        <v>0</v>
      </c>
    </row>
    <row r="17" spans="1:23" ht="15" customHeight="1">
      <c r="A17" s="582" t="s">
        <v>65</v>
      </c>
      <c r="B17" s="144">
        <v>0</v>
      </c>
      <c r="C17" s="144">
        <v>0</v>
      </c>
      <c r="D17" s="144">
        <v>0</v>
      </c>
      <c r="E17" s="144">
        <v>83520</v>
      </c>
      <c r="F17" s="144">
        <v>0</v>
      </c>
      <c r="G17" s="144">
        <v>0</v>
      </c>
      <c r="H17" s="144">
        <v>0</v>
      </c>
      <c r="I17" s="144">
        <v>0</v>
      </c>
      <c r="J17" s="144">
        <v>0</v>
      </c>
      <c r="K17" s="144">
        <v>736200</v>
      </c>
      <c r="L17" s="310">
        <v>70200</v>
      </c>
      <c r="M17" s="310">
        <v>0</v>
      </c>
      <c r="N17" s="310">
        <v>0</v>
      </c>
      <c r="O17" s="310">
        <v>0</v>
      </c>
      <c r="P17" s="310">
        <v>0</v>
      </c>
      <c r="Q17" s="310">
        <v>0</v>
      </c>
      <c r="R17" s="310">
        <v>0</v>
      </c>
      <c r="S17" s="310">
        <v>0</v>
      </c>
      <c r="T17" s="310">
        <v>0</v>
      </c>
      <c r="U17" s="310">
        <v>0</v>
      </c>
      <c r="V17" s="310">
        <v>0</v>
      </c>
      <c r="W17" s="310">
        <v>0</v>
      </c>
    </row>
    <row r="18" spans="1:23" ht="15" customHeight="1" thickBot="1">
      <c r="A18" s="120" t="s">
        <v>66</v>
      </c>
      <c r="B18" s="145">
        <v>0</v>
      </c>
      <c r="C18" s="145">
        <v>0</v>
      </c>
      <c r="D18" s="145">
        <v>0</v>
      </c>
      <c r="E18" s="145">
        <v>0</v>
      </c>
      <c r="F18" s="145">
        <v>0</v>
      </c>
      <c r="G18" s="145">
        <v>0</v>
      </c>
      <c r="H18" s="145">
        <v>0</v>
      </c>
      <c r="I18" s="145">
        <v>0</v>
      </c>
      <c r="J18" s="145">
        <v>0</v>
      </c>
      <c r="K18" s="145">
        <v>682200</v>
      </c>
      <c r="L18" s="599">
        <v>0</v>
      </c>
      <c r="M18" s="599">
        <v>0</v>
      </c>
      <c r="N18" s="599">
        <v>0</v>
      </c>
      <c r="O18" s="599">
        <v>0</v>
      </c>
      <c r="P18" s="599">
        <v>0</v>
      </c>
      <c r="Q18" s="599">
        <v>0</v>
      </c>
      <c r="R18" s="599">
        <v>0</v>
      </c>
      <c r="S18" s="599">
        <v>0</v>
      </c>
      <c r="T18" s="599">
        <v>0</v>
      </c>
      <c r="U18" s="599">
        <v>0</v>
      </c>
      <c r="V18" s="599">
        <v>0</v>
      </c>
      <c r="W18" s="599">
        <v>0</v>
      </c>
    </row>
    <row r="19" spans="1:23" ht="9" customHeight="1">
      <c r="A19" s="999" t="s">
        <v>538</v>
      </c>
      <c r="B19" s="1016"/>
      <c r="C19" s="1016"/>
      <c r="D19" s="1016"/>
      <c r="E19" s="1016"/>
      <c r="F19" s="1016"/>
      <c r="G19" s="1016"/>
      <c r="H19" s="1016"/>
      <c r="I19" s="1016"/>
      <c r="J19" s="1016"/>
      <c r="K19" s="1016"/>
      <c r="L19" s="1016"/>
      <c r="M19" s="1016"/>
      <c r="N19" s="1016"/>
      <c r="O19" s="1016"/>
      <c r="P19" s="1016"/>
      <c r="Q19" s="1016"/>
      <c r="R19" s="144"/>
      <c r="S19" s="144"/>
      <c r="T19" s="144"/>
      <c r="U19" s="144"/>
      <c r="V19" s="144"/>
      <c r="W19" s="144"/>
    </row>
    <row r="20" spans="1:23" ht="9" customHeight="1">
      <c r="A20" s="1111" t="s">
        <v>385</v>
      </c>
      <c r="B20" s="1021"/>
      <c r="C20" s="1021"/>
      <c r="D20" s="1021"/>
      <c r="E20" s="1021"/>
      <c r="F20" s="1021"/>
      <c r="G20" s="1021"/>
      <c r="H20" s="1021"/>
      <c r="I20" s="1021"/>
      <c r="J20" s="1021"/>
      <c r="K20" s="1018"/>
      <c r="L20" s="1018"/>
      <c r="M20" s="1018"/>
      <c r="N20" s="1018"/>
      <c r="O20" s="1018"/>
      <c r="P20" s="1018"/>
      <c r="Q20" s="1018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</row>
    <row r="23" spans="1:23" ht="13" customHeight="1">
      <c r="A23" s="368" t="s">
        <v>498</v>
      </c>
    </row>
    <row r="24" spans="1:23" ht="13" customHeight="1">
      <c r="A24" s="371" t="s">
        <v>306</v>
      </c>
    </row>
    <row r="25" spans="1:23" ht="4" customHeight="1" thickBot="1"/>
    <row r="26" spans="1:23" ht="16" customHeight="1">
      <c r="A26" s="765" t="s">
        <v>110</v>
      </c>
      <c r="B26" s="762">
        <v>2000</v>
      </c>
      <c r="C26" s="762">
        <v>2001</v>
      </c>
      <c r="D26" s="762">
        <v>2002</v>
      </c>
      <c r="E26" s="762">
        <v>2003</v>
      </c>
      <c r="F26" s="762">
        <v>2004</v>
      </c>
      <c r="G26" s="762">
        <v>2005</v>
      </c>
      <c r="H26" s="762">
        <v>2006</v>
      </c>
      <c r="I26" s="762">
        <v>2007</v>
      </c>
      <c r="J26" s="762">
        <v>2008</v>
      </c>
      <c r="K26" s="762">
        <v>2009</v>
      </c>
      <c r="L26" s="762">
        <v>2010</v>
      </c>
      <c r="M26" s="762">
        <v>2011</v>
      </c>
      <c r="N26" s="762">
        <v>2012</v>
      </c>
      <c r="O26" s="762">
        <v>2013</v>
      </c>
      <c r="P26" s="762">
        <v>2014</v>
      </c>
      <c r="Q26" s="762">
        <v>2015</v>
      </c>
      <c r="R26" s="762">
        <v>2016</v>
      </c>
      <c r="S26" s="762">
        <v>2017</v>
      </c>
      <c r="T26" s="762">
        <v>2018</v>
      </c>
      <c r="U26" s="762">
        <v>2019</v>
      </c>
      <c r="V26" s="762" t="s">
        <v>351</v>
      </c>
      <c r="W26" s="762" t="s">
        <v>402</v>
      </c>
    </row>
    <row r="27" spans="1:23" ht="16" customHeight="1">
      <c r="A27" s="751" t="s">
        <v>54</v>
      </c>
      <c r="B27" s="945">
        <v>819360</v>
      </c>
      <c r="C27" s="945">
        <v>7585840</v>
      </c>
      <c r="D27" s="945">
        <v>9350280</v>
      </c>
      <c r="E27" s="945">
        <v>11515680</v>
      </c>
      <c r="F27" s="945">
        <v>21776220</v>
      </c>
      <c r="G27" s="945">
        <v>26716320</v>
      </c>
      <c r="H27" s="945">
        <v>32098780</v>
      </c>
      <c r="I27" s="945">
        <v>33003000</v>
      </c>
      <c r="J27" s="945">
        <v>44035200</v>
      </c>
      <c r="K27" s="945">
        <v>45058785</v>
      </c>
      <c r="L27" s="945">
        <v>61209080</v>
      </c>
      <c r="M27" s="945">
        <v>54022840</v>
      </c>
      <c r="N27" s="945">
        <v>67644360</v>
      </c>
      <c r="O27" s="945">
        <v>71532320</v>
      </c>
      <c r="P27" s="945">
        <v>77494023</v>
      </c>
      <c r="Q27" s="945">
        <v>41222640</v>
      </c>
      <c r="R27" s="945">
        <v>32529240</v>
      </c>
      <c r="S27" s="945">
        <v>12187440</v>
      </c>
      <c r="T27" s="945">
        <f>SUM(T28:T39)</f>
        <v>5122080</v>
      </c>
      <c r="U27" s="946">
        <f>SUM(U28:U39)</f>
        <v>72000</v>
      </c>
      <c r="V27" s="946">
        <f>SUM(V28:V39)</f>
        <v>0</v>
      </c>
      <c r="W27" s="946">
        <f>SUM(W28:W39)</f>
        <v>0</v>
      </c>
    </row>
    <row r="28" spans="1:23" ht="15" customHeight="1">
      <c r="A28" s="582" t="s">
        <v>55</v>
      </c>
      <c r="B28" s="144">
        <v>0</v>
      </c>
      <c r="C28" s="144">
        <v>1034640</v>
      </c>
      <c r="D28" s="144">
        <v>669240</v>
      </c>
      <c r="E28" s="144">
        <v>1673280</v>
      </c>
      <c r="F28" s="144">
        <v>1761480</v>
      </c>
      <c r="G28" s="118">
        <v>1922400</v>
      </c>
      <c r="H28" s="118">
        <v>2239560</v>
      </c>
      <c r="I28" s="118">
        <v>3472560</v>
      </c>
      <c r="J28" s="118">
        <v>3475080</v>
      </c>
      <c r="K28" s="118">
        <v>3206160</v>
      </c>
      <c r="L28" s="118">
        <v>3907440</v>
      </c>
      <c r="M28" s="118">
        <v>4423560</v>
      </c>
      <c r="N28" s="118">
        <v>5124600</v>
      </c>
      <c r="O28" s="118">
        <v>5249520</v>
      </c>
      <c r="P28" s="118">
        <v>6001200</v>
      </c>
      <c r="Q28" s="118">
        <v>6498560</v>
      </c>
      <c r="R28" s="118">
        <v>2543760</v>
      </c>
      <c r="S28" s="118">
        <v>1337040</v>
      </c>
      <c r="T28" s="118">
        <v>234720</v>
      </c>
      <c r="U28" s="309">
        <v>0</v>
      </c>
      <c r="V28" s="309">
        <v>0</v>
      </c>
      <c r="W28" s="309">
        <v>0</v>
      </c>
    </row>
    <row r="29" spans="1:23" ht="15" customHeight="1">
      <c r="A29" s="582" t="s">
        <v>56</v>
      </c>
      <c r="B29" s="144">
        <v>248300</v>
      </c>
      <c r="C29" s="144">
        <v>1269720</v>
      </c>
      <c r="D29" s="144">
        <v>491400</v>
      </c>
      <c r="E29" s="144">
        <v>813600</v>
      </c>
      <c r="F29" s="144">
        <v>1457080</v>
      </c>
      <c r="G29" s="118">
        <v>2185200</v>
      </c>
      <c r="H29" s="144">
        <v>2367360</v>
      </c>
      <c r="I29" s="144">
        <v>2864880</v>
      </c>
      <c r="J29" s="144">
        <v>2645640</v>
      </c>
      <c r="K29" s="144">
        <v>3145680</v>
      </c>
      <c r="L29" s="144">
        <v>3812400</v>
      </c>
      <c r="M29" s="144">
        <v>4284360</v>
      </c>
      <c r="N29" s="144">
        <v>5463360</v>
      </c>
      <c r="O29" s="144">
        <v>4513680</v>
      </c>
      <c r="P29" s="118">
        <v>6156000</v>
      </c>
      <c r="Q29" s="144">
        <v>5013840</v>
      </c>
      <c r="R29" s="144">
        <v>2694960</v>
      </c>
      <c r="S29" s="144">
        <v>677880</v>
      </c>
      <c r="T29" s="144">
        <v>603720</v>
      </c>
      <c r="U29" s="310">
        <v>72000</v>
      </c>
      <c r="V29" s="310">
        <v>0</v>
      </c>
      <c r="W29" s="310">
        <v>0</v>
      </c>
    </row>
    <row r="30" spans="1:23" ht="15" customHeight="1">
      <c r="A30" s="582" t="s">
        <v>57</v>
      </c>
      <c r="B30" s="144">
        <v>0</v>
      </c>
      <c r="C30" s="144">
        <v>619160</v>
      </c>
      <c r="D30" s="144">
        <v>821880</v>
      </c>
      <c r="E30" s="144">
        <v>172800</v>
      </c>
      <c r="F30" s="144">
        <v>1916640</v>
      </c>
      <c r="G30" s="118">
        <v>2455200</v>
      </c>
      <c r="H30" s="144">
        <v>2921040</v>
      </c>
      <c r="I30" s="144">
        <v>2310480</v>
      </c>
      <c r="J30" s="144">
        <v>3976200</v>
      </c>
      <c r="K30" s="144">
        <v>3445560</v>
      </c>
      <c r="L30" s="144">
        <v>4594680</v>
      </c>
      <c r="M30" s="144">
        <v>4960320</v>
      </c>
      <c r="N30" s="144">
        <v>5837400</v>
      </c>
      <c r="O30" s="144">
        <v>5391720</v>
      </c>
      <c r="P30" s="118">
        <v>5927760</v>
      </c>
      <c r="Q30" s="144">
        <v>5057680</v>
      </c>
      <c r="R30" s="144">
        <v>2935440</v>
      </c>
      <c r="S30" s="144">
        <v>1237320</v>
      </c>
      <c r="T30" s="144">
        <v>183600</v>
      </c>
      <c r="U30" s="310">
        <v>0</v>
      </c>
      <c r="V30" s="310">
        <v>0</v>
      </c>
      <c r="W30" s="310">
        <v>0</v>
      </c>
    </row>
    <row r="31" spans="1:23" ht="15" customHeight="1">
      <c r="A31" s="582" t="s">
        <v>58</v>
      </c>
      <c r="B31" s="144">
        <v>0</v>
      </c>
      <c r="C31" s="144">
        <v>630720</v>
      </c>
      <c r="D31" s="144">
        <v>745560</v>
      </c>
      <c r="E31" s="144">
        <v>0</v>
      </c>
      <c r="F31" s="144">
        <v>1362960</v>
      </c>
      <c r="G31" s="118">
        <v>1845360</v>
      </c>
      <c r="H31" s="144">
        <v>1701360</v>
      </c>
      <c r="I31" s="144">
        <v>2290680</v>
      </c>
      <c r="J31" s="144">
        <v>3880440</v>
      </c>
      <c r="K31" s="144">
        <v>3830040</v>
      </c>
      <c r="L31" s="144">
        <v>3598560</v>
      </c>
      <c r="M31" s="144">
        <v>4328640</v>
      </c>
      <c r="N31" s="144">
        <v>5478840</v>
      </c>
      <c r="O31" s="144">
        <v>6263640</v>
      </c>
      <c r="P31" s="118">
        <v>6273360</v>
      </c>
      <c r="Q31" s="144">
        <v>2270000</v>
      </c>
      <c r="R31" s="144">
        <v>2499480</v>
      </c>
      <c r="S31" s="144">
        <v>1271520</v>
      </c>
      <c r="T31" s="144">
        <v>0</v>
      </c>
      <c r="U31" s="310">
        <v>0</v>
      </c>
      <c r="V31" s="310">
        <v>0</v>
      </c>
      <c r="W31" s="310">
        <v>0</v>
      </c>
    </row>
    <row r="32" spans="1:23" ht="15" customHeight="1">
      <c r="A32" s="582" t="s">
        <v>59</v>
      </c>
      <c r="B32" s="144">
        <v>0</v>
      </c>
      <c r="C32" s="144">
        <v>540720</v>
      </c>
      <c r="D32" s="144">
        <v>573120</v>
      </c>
      <c r="E32" s="144">
        <v>115200</v>
      </c>
      <c r="F32" s="144">
        <v>1985400</v>
      </c>
      <c r="G32" s="118">
        <v>2010600</v>
      </c>
      <c r="H32" s="144">
        <v>1749600</v>
      </c>
      <c r="I32" s="144">
        <v>3391560</v>
      </c>
      <c r="J32" s="144">
        <v>4016880</v>
      </c>
      <c r="K32" s="144">
        <v>2664720</v>
      </c>
      <c r="L32" s="144">
        <v>4142880</v>
      </c>
      <c r="M32" s="144">
        <v>4304520</v>
      </c>
      <c r="N32" s="144">
        <v>7632720</v>
      </c>
      <c r="O32" s="144">
        <v>5702400</v>
      </c>
      <c r="P32" s="118">
        <v>5791320</v>
      </c>
      <c r="Q32" s="144">
        <v>1888160</v>
      </c>
      <c r="R32" s="144">
        <v>1915200</v>
      </c>
      <c r="S32" s="144">
        <v>1221120</v>
      </c>
      <c r="T32" s="144">
        <v>104400</v>
      </c>
      <c r="U32" s="310">
        <v>0</v>
      </c>
      <c r="V32" s="310">
        <v>0</v>
      </c>
      <c r="W32" s="310">
        <v>0</v>
      </c>
    </row>
    <row r="33" spans="1:23" ht="15" customHeight="1">
      <c r="A33" s="582" t="s">
        <v>60</v>
      </c>
      <c r="B33" s="144">
        <v>0</v>
      </c>
      <c r="C33" s="144">
        <v>295560</v>
      </c>
      <c r="D33" s="144">
        <v>651600</v>
      </c>
      <c r="E33" s="144">
        <v>357840</v>
      </c>
      <c r="F33" s="144">
        <v>2643840</v>
      </c>
      <c r="G33" s="118">
        <v>2412360</v>
      </c>
      <c r="H33" s="144">
        <v>1366740</v>
      </c>
      <c r="I33" s="144">
        <v>2544840</v>
      </c>
      <c r="J33" s="144">
        <v>3292920</v>
      </c>
      <c r="K33" s="144">
        <v>2920320</v>
      </c>
      <c r="L33" s="144">
        <v>5458680</v>
      </c>
      <c r="M33" s="144">
        <v>4368600</v>
      </c>
      <c r="N33" s="144">
        <v>6289920</v>
      </c>
      <c r="O33" s="144">
        <v>4404960</v>
      </c>
      <c r="P33" s="118">
        <v>6462394</v>
      </c>
      <c r="Q33" s="144">
        <v>3123360</v>
      </c>
      <c r="R33" s="144">
        <v>2851920</v>
      </c>
      <c r="S33" s="144">
        <v>1019880</v>
      </c>
      <c r="T33" s="144">
        <v>242280</v>
      </c>
      <c r="U33" s="310">
        <v>0</v>
      </c>
      <c r="V33" s="310">
        <v>0</v>
      </c>
      <c r="W33" s="310">
        <v>0</v>
      </c>
    </row>
    <row r="34" spans="1:23" ht="15" customHeight="1">
      <c r="A34" s="582" t="s">
        <v>61</v>
      </c>
      <c r="B34" s="144">
        <v>0</v>
      </c>
      <c r="C34" s="144">
        <v>573840</v>
      </c>
      <c r="D34" s="144">
        <v>760320</v>
      </c>
      <c r="E34" s="144">
        <v>618480</v>
      </c>
      <c r="F34" s="144">
        <v>1915200</v>
      </c>
      <c r="G34" s="118">
        <v>2311200</v>
      </c>
      <c r="H34" s="144">
        <v>2667600</v>
      </c>
      <c r="I34" s="144">
        <v>2724480</v>
      </c>
      <c r="J34" s="144">
        <v>3884400</v>
      </c>
      <c r="K34" s="144">
        <v>4197240</v>
      </c>
      <c r="L34" s="144">
        <v>5560200</v>
      </c>
      <c r="M34" s="144">
        <v>4507920</v>
      </c>
      <c r="N34" s="144">
        <v>6221880</v>
      </c>
      <c r="O34" s="144">
        <v>4846680</v>
      </c>
      <c r="P34" s="118">
        <v>6949000</v>
      </c>
      <c r="Q34" s="144">
        <v>3706200</v>
      </c>
      <c r="R34" s="144">
        <v>2269440</v>
      </c>
      <c r="S34" s="144">
        <v>1035360</v>
      </c>
      <c r="T34" s="144">
        <v>627840</v>
      </c>
      <c r="U34" s="310">
        <v>0</v>
      </c>
      <c r="V34" s="310">
        <v>0</v>
      </c>
      <c r="W34" s="310">
        <v>0</v>
      </c>
    </row>
    <row r="35" spans="1:23" ht="15" customHeight="1">
      <c r="A35" s="582" t="s">
        <v>62</v>
      </c>
      <c r="B35" s="144">
        <v>0</v>
      </c>
      <c r="C35" s="144">
        <v>443520</v>
      </c>
      <c r="D35" s="144">
        <v>759960</v>
      </c>
      <c r="E35" s="144">
        <v>1104480</v>
      </c>
      <c r="F35" s="144">
        <v>1897560</v>
      </c>
      <c r="G35" s="118">
        <v>2385000</v>
      </c>
      <c r="H35" s="144">
        <v>3582720</v>
      </c>
      <c r="I35" s="144">
        <v>2673360</v>
      </c>
      <c r="J35" s="144">
        <v>3276360</v>
      </c>
      <c r="K35" s="144">
        <v>3825465</v>
      </c>
      <c r="L35" s="144">
        <v>5679720</v>
      </c>
      <c r="M35" s="144">
        <v>4734400</v>
      </c>
      <c r="N35" s="144">
        <v>5550480</v>
      </c>
      <c r="O35" s="144">
        <v>6009440</v>
      </c>
      <c r="P35" s="118">
        <v>6626240</v>
      </c>
      <c r="Q35" s="144">
        <v>3038040</v>
      </c>
      <c r="R35" s="144">
        <v>3368880</v>
      </c>
      <c r="S35" s="144">
        <v>1329480</v>
      </c>
      <c r="T35" s="144">
        <v>918720</v>
      </c>
      <c r="U35" s="310">
        <v>0</v>
      </c>
      <c r="V35" s="310">
        <v>0</v>
      </c>
      <c r="W35" s="310">
        <v>0</v>
      </c>
    </row>
    <row r="36" spans="1:23" ht="15" customHeight="1">
      <c r="A36" s="582" t="s">
        <v>63</v>
      </c>
      <c r="B36" s="144">
        <v>0</v>
      </c>
      <c r="C36" s="144">
        <v>582480</v>
      </c>
      <c r="D36" s="144">
        <v>840240</v>
      </c>
      <c r="E36" s="144">
        <v>1833120</v>
      </c>
      <c r="F36" s="144">
        <v>2250000</v>
      </c>
      <c r="G36" s="118">
        <v>2316600</v>
      </c>
      <c r="H36" s="144">
        <v>3437600</v>
      </c>
      <c r="I36" s="144">
        <v>2649600</v>
      </c>
      <c r="J36" s="144">
        <v>3435120</v>
      </c>
      <c r="K36" s="144">
        <v>4293000</v>
      </c>
      <c r="L36" s="144">
        <v>5911000</v>
      </c>
      <c r="M36" s="144">
        <v>5422320</v>
      </c>
      <c r="N36" s="144">
        <v>5275440</v>
      </c>
      <c r="O36" s="144">
        <v>8465160</v>
      </c>
      <c r="P36" s="118">
        <v>7078360</v>
      </c>
      <c r="Q36" s="144">
        <v>3985880</v>
      </c>
      <c r="R36" s="144">
        <v>3614040</v>
      </c>
      <c r="S36" s="144">
        <v>1313640</v>
      </c>
      <c r="T36" s="144">
        <v>944280</v>
      </c>
      <c r="U36" s="310">
        <v>0</v>
      </c>
      <c r="V36" s="310">
        <v>0</v>
      </c>
      <c r="W36" s="310">
        <v>0</v>
      </c>
    </row>
    <row r="37" spans="1:23" ht="15" customHeight="1">
      <c r="A37" s="582" t="s">
        <v>64</v>
      </c>
      <c r="B37" s="144">
        <v>214560</v>
      </c>
      <c r="C37" s="144">
        <v>512360</v>
      </c>
      <c r="D37" s="144">
        <v>1130040</v>
      </c>
      <c r="E37" s="144">
        <v>1441800</v>
      </c>
      <c r="F37" s="144">
        <v>1897000</v>
      </c>
      <c r="G37" s="118">
        <v>2214000</v>
      </c>
      <c r="H37" s="144">
        <v>3794400</v>
      </c>
      <c r="I37" s="144">
        <v>2998800</v>
      </c>
      <c r="J37" s="144">
        <v>4705920</v>
      </c>
      <c r="K37" s="144">
        <v>4483080</v>
      </c>
      <c r="L37" s="144">
        <v>6465640</v>
      </c>
      <c r="M37" s="144">
        <v>5093280</v>
      </c>
      <c r="N37" s="144">
        <v>6111720</v>
      </c>
      <c r="O37" s="144">
        <v>8242080</v>
      </c>
      <c r="P37" s="118">
        <v>6918040</v>
      </c>
      <c r="Q37" s="144">
        <v>3212640</v>
      </c>
      <c r="R37" s="144">
        <v>3531240</v>
      </c>
      <c r="S37" s="144">
        <v>1211040</v>
      </c>
      <c r="T37" s="144">
        <v>850320</v>
      </c>
      <c r="U37" s="310">
        <v>0</v>
      </c>
      <c r="V37" s="310">
        <v>0</v>
      </c>
      <c r="W37" s="310">
        <v>0</v>
      </c>
    </row>
    <row r="38" spans="1:23" ht="15" customHeight="1">
      <c r="A38" s="582" t="s">
        <v>65</v>
      </c>
      <c r="B38" s="144">
        <v>225360</v>
      </c>
      <c r="C38" s="144">
        <v>626640</v>
      </c>
      <c r="D38" s="144">
        <v>830520</v>
      </c>
      <c r="E38" s="144">
        <v>1539000</v>
      </c>
      <c r="F38" s="144">
        <v>1022400</v>
      </c>
      <c r="G38" s="118">
        <v>1908000</v>
      </c>
      <c r="H38" s="144">
        <v>3017120</v>
      </c>
      <c r="I38" s="144">
        <v>2306160</v>
      </c>
      <c r="J38" s="144">
        <v>3484440</v>
      </c>
      <c r="K38" s="144">
        <v>4266360</v>
      </c>
      <c r="L38" s="144">
        <v>5764440</v>
      </c>
      <c r="M38" s="144">
        <v>5047920</v>
      </c>
      <c r="N38" s="144">
        <v>5221440</v>
      </c>
      <c r="O38" s="144">
        <v>6709320</v>
      </c>
      <c r="P38" s="118">
        <v>6139549</v>
      </c>
      <c r="Q38" s="144">
        <v>1896120</v>
      </c>
      <c r="R38" s="144">
        <v>2303640</v>
      </c>
      <c r="S38" s="144">
        <v>327240</v>
      </c>
      <c r="T38" s="144">
        <v>169560</v>
      </c>
      <c r="U38" s="310">
        <v>0</v>
      </c>
      <c r="V38" s="310">
        <v>0</v>
      </c>
      <c r="W38" s="310">
        <v>0</v>
      </c>
    </row>
    <row r="39" spans="1:23" ht="15" customHeight="1" thickBot="1">
      <c r="A39" s="120" t="s">
        <v>66</v>
      </c>
      <c r="B39" s="145">
        <v>131140</v>
      </c>
      <c r="C39" s="145">
        <v>456480</v>
      </c>
      <c r="D39" s="145">
        <v>1076400</v>
      </c>
      <c r="E39" s="145">
        <v>1846080</v>
      </c>
      <c r="F39" s="145">
        <v>1666660</v>
      </c>
      <c r="G39" s="145">
        <v>2750400</v>
      </c>
      <c r="H39" s="145">
        <v>3253680</v>
      </c>
      <c r="I39" s="145">
        <v>2775600</v>
      </c>
      <c r="J39" s="145">
        <v>3961800</v>
      </c>
      <c r="K39" s="145">
        <v>4781160</v>
      </c>
      <c r="L39" s="145">
        <v>6313440</v>
      </c>
      <c r="M39" s="145">
        <v>2547000</v>
      </c>
      <c r="N39" s="145">
        <v>3436560</v>
      </c>
      <c r="O39" s="145">
        <v>5733720</v>
      </c>
      <c r="P39" s="145">
        <v>7170800</v>
      </c>
      <c r="Q39" s="145">
        <v>1532160</v>
      </c>
      <c r="R39" s="145">
        <v>2001240</v>
      </c>
      <c r="S39" s="145">
        <v>205920</v>
      </c>
      <c r="T39" s="145">
        <v>242640</v>
      </c>
      <c r="U39" s="599">
        <v>0</v>
      </c>
      <c r="V39" s="599">
        <v>0</v>
      </c>
      <c r="W39" s="599">
        <v>0</v>
      </c>
    </row>
    <row r="40" spans="1:23" ht="9" customHeight="1">
      <c r="A40" s="999" t="s">
        <v>538</v>
      </c>
      <c r="B40" s="1018"/>
      <c r="C40" s="1018"/>
      <c r="D40" s="1018"/>
      <c r="E40" s="1018"/>
      <c r="F40" s="1018"/>
      <c r="G40" s="1018"/>
      <c r="H40" s="1018"/>
      <c r="I40" s="1018"/>
      <c r="J40" s="1018"/>
      <c r="K40" s="1018"/>
      <c r="L40" s="1018"/>
      <c r="M40" s="1018"/>
      <c r="N40" s="1018"/>
      <c r="O40" s="1018"/>
      <c r="P40" s="1018"/>
      <c r="Q40" s="1018"/>
      <c r="R40" s="294"/>
    </row>
    <row r="41" spans="1:23" ht="9" customHeight="1">
      <c r="A41" s="1111" t="s">
        <v>385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  <c r="P41" s="1018"/>
      <c r="Q41" s="1018"/>
      <c r="R41" s="294"/>
    </row>
    <row r="42" spans="1:23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  <c r="P42" s="1018"/>
      <c r="Q42" s="1018"/>
      <c r="R42" s="294"/>
    </row>
    <row r="43" spans="1:23" ht="13" customHeight="1">
      <c r="A43" s="1018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  <c r="P43" s="1018"/>
      <c r="Q43" s="1018"/>
    </row>
    <row r="44" spans="1:23" ht="13" customHeight="1">
      <c r="A44" s="1018"/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</row>
    <row r="45" spans="1:23" ht="13" customHeight="1">
      <c r="A45" s="1018"/>
      <c r="B45" s="1018"/>
      <c r="C45" s="1018"/>
      <c r="D45" s="1018"/>
      <c r="E45" s="1018"/>
      <c r="F45" s="1018"/>
      <c r="G45" s="1018"/>
      <c r="H45" s="1018"/>
      <c r="I45" s="1018"/>
      <c r="J45" s="1018"/>
      <c r="K45" s="1018"/>
      <c r="L45" s="1018"/>
      <c r="M45" s="1018"/>
      <c r="N45" s="1018"/>
      <c r="O45" s="1018"/>
      <c r="P45" s="1018"/>
      <c r="Q45" s="1018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Hoja124">
    <tabColor theme="9" tint="0.59999389629810485"/>
  </sheetPr>
  <dimension ref="A1:W45"/>
  <sheetViews>
    <sheetView showGridLines="0" tabSelected="1" topLeftCell="N13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0" width="0" style="114" hidden="1" customWidth="1"/>
    <col min="11" max="11" width="3.3984375" style="114" hidden="1" customWidth="1"/>
    <col min="12" max="23" width="9" style="114" customWidth="1"/>
    <col min="24" max="24" width="8.796875" style="114" customWidth="1"/>
    <col min="25" max="28" width="8.3984375" style="114" customWidth="1"/>
    <col min="29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68" t="s">
        <v>496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23" ht="13" customHeight="1">
      <c r="A3" s="371" t="s">
        <v>306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</row>
    <row r="4" spans="1:23" ht="4" customHeight="1" thickBot="1"/>
    <row r="5" spans="1:23" ht="16" customHeight="1">
      <c r="A5" s="765" t="s">
        <v>110</v>
      </c>
      <c r="B5" s="762">
        <v>2000</v>
      </c>
      <c r="C5" s="762">
        <v>2001</v>
      </c>
      <c r="D5" s="762">
        <v>2002</v>
      </c>
      <c r="E5" s="762">
        <v>2003</v>
      </c>
      <c r="F5" s="762">
        <v>2004</v>
      </c>
      <c r="G5" s="762">
        <v>2005</v>
      </c>
      <c r="H5" s="762">
        <v>2006</v>
      </c>
      <c r="I5" s="762">
        <v>2007</v>
      </c>
      <c r="J5" s="762">
        <v>2008</v>
      </c>
      <c r="K5" s="762">
        <v>2009</v>
      </c>
      <c r="L5" s="762">
        <v>2010</v>
      </c>
      <c r="M5" s="762">
        <v>2011</v>
      </c>
      <c r="N5" s="762">
        <v>2012</v>
      </c>
      <c r="O5" s="762">
        <v>2013</v>
      </c>
      <c r="P5" s="762">
        <v>2014</v>
      </c>
      <c r="Q5" s="762">
        <v>2015</v>
      </c>
      <c r="R5" s="762">
        <v>2016</v>
      </c>
      <c r="S5" s="740">
        <v>2017</v>
      </c>
      <c r="T5" s="740">
        <v>2018</v>
      </c>
      <c r="U5" s="740">
        <v>2019</v>
      </c>
      <c r="V5" s="741" t="s">
        <v>351</v>
      </c>
      <c r="W5" s="741" t="s">
        <v>402</v>
      </c>
    </row>
    <row r="6" spans="1:23" ht="16" customHeight="1">
      <c r="A6" s="751" t="s">
        <v>54</v>
      </c>
      <c r="B6" s="945">
        <v>149118</v>
      </c>
      <c r="C6" s="945">
        <v>173520</v>
      </c>
      <c r="D6" s="945">
        <v>134788</v>
      </c>
      <c r="E6" s="945">
        <v>126750</v>
      </c>
      <c r="F6" s="945">
        <v>153020</v>
      </c>
      <c r="G6" s="945">
        <v>250768</v>
      </c>
      <c r="H6" s="945">
        <v>192440</v>
      </c>
      <c r="I6" s="945">
        <v>219000</v>
      </c>
      <c r="J6" s="945">
        <v>197944</v>
      </c>
      <c r="K6" s="945">
        <v>233698</v>
      </c>
      <c r="L6" s="952">
        <v>250508</v>
      </c>
      <c r="M6" s="952">
        <v>302784</v>
      </c>
      <c r="N6" s="952">
        <v>279680</v>
      </c>
      <c r="O6" s="952">
        <v>254320</v>
      </c>
      <c r="P6" s="952">
        <v>242980</v>
      </c>
      <c r="Q6" s="952">
        <v>264540</v>
      </c>
      <c r="R6" s="952">
        <v>314592</v>
      </c>
      <c r="S6" s="952">
        <v>329754</v>
      </c>
      <c r="T6" s="952">
        <f>SUM(T7:T18)</f>
        <v>337244</v>
      </c>
      <c r="U6" s="952">
        <f>SUM(U7:U18)</f>
        <v>305520</v>
      </c>
      <c r="V6" s="952">
        <f>SUM(V7:V18)</f>
        <v>0</v>
      </c>
      <c r="W6" s="952">
        <f>SUM(W7:W18)</f>
        <v>0</v>
      </c>
    </row>
    <row r="7" spans="1:23" ht="15" customHeight="1">
      <c r="A7" s="582" t="s">
        <v>55</v>
      </c>
      <c r="B7" s="118">
        <v>12882</v>
      </c>
      <c r="C7" s="118">
        <v>22160</v>
      </c>
      <c r="D7" s="118">
        <v>15150</v>
      </c>
      <c r="E7" s="118">
        <v>13000</v>
      </c>
      <c r="F7" s="118">
        <v>12680</v>
      </c>
      <c r="G7" s="118">
        <v>39420</v>
      </c>
      <c r="H7" s="118">
        <v>10400</v>
      </c>
      <c r="I7" s="118">
        <v>27100</v>
      </c>
      <c r="J7" s="118">
        <v>4000</v>
      </c>
      <c r="K7" s="118">
        <v>8160</v>
      </c>
      <c r="L7" s="596">
        <v>25780</v>
      </c>
      <c r="M7" s="596">
        <v>42640</v>
      </c>
      <c r="N7" s="596">
        <v>38560</v>
      </c>
      <c r="O7" s="596">
        <v>10400</v>
      </c>
      <c r="P7" s="596">
        <v>14700</v>
      </c>
      <c r="Q7" s="596">
        <v>12480</v>
      </c>
      <c r="R7" s="596">
        <v>20920</v>
      </c>
      <c r="S7" s="596">
        <v>21560</v>
      </c>
      <c r="T7" s="596">
        <v>37807</v>
      </c>
      <c r="U7" s="596">
        <v>27040</v>
      </c>
      <c r="V7" s="596">
        <v>0</v>
      </c>
      <c r="W7" s="596">
        <v>0</v>
      </c>
    </row>
    <row r="8" spans="1:23" ht="15" customHeight="1">
      <c r="A8" s="582" t="s">
        <v>56</v>
      </c>
      <c r="B8" s="118">
        <v>15712</v>
      </c>
      <c r="C8" s="118">
        <v>0</v>
      </c>
      <c r="D8" s="118">
        <v>8650</v>
      </c>
      <c r="E8" s="118">
        <v>5000</v>
      </c>
      <c r="F8" s="118">
        <v>7500</v>
      </c>
      <c r="G8" s="144">
        <v>8000</v>
      </c>
      <c r="H8" s="144">
        <v>28040</v>
      </c>
      <c r="I8" s="144">
        <v>3600</v>
      </c>
      <c r="J8" s="144">
        <v>17480</v>
      </c>
      <c r="K8" s="144">
        <v>13200</v>
      </c>
      <c r="L8" s="597">
        <v>25300</v>
      </c>
      <c r="M8" s="597">
        <v>18824</v>
      </c>
      <c r="N8" s="597">
        <v>17160</v>
      </c>
      <c r="O8" s="596">
        <v>29240</v>
      </c>
      <c r="P8" s="597">
        <v>33200</v>
      </c>
      <c r="Q8" s="597">
        <v>14960</v>
      </c>
      <c r="R8" s="597">
        <v>0</v>
      </c>
      <c r="S8" s="597">
        <v>19940</v>
      </c>
      <c r="T8" s="597">
        <v>7906</v>
      </c>
      <c r="U8" s="597">
        <v>13220</v>
      </c>
      <c r="V8" s="597">
        <v>0</v>
      </c>
      <c r="W8" s="597">
        <v>0</v>
      </c>
    </row>
    <row r="9" spans="1:23" ht="15" customHeight="1">
      <c r="A9" s="582" t="s">
        <v>57</v>
      </c>
      <c r="B9" s="118">
        <v>17171</v>
      </c>
      <c r="C9" s="118">
        <v>12000</v>
      </c>
      <c r="D9" s="118">
        <v>0</v>
      </c>
      <c r="E9" s="118">
        <v>7000</v>
      </c>
      <c r="F9" s="118">
        <v>9500</v>
      </c>
      <c r="G9" s="144">
        <v>24248</v>
      </c>
      <c r="H9" s="144">
        <v>0</v>
      </c>
      <c r="I9" s="144">
        <v>22980</v>
      </c>
      <c r="J9" s="144">
        <v>24000</v>
      </c>
      <c r="K9" s="144">
        <v>17850</v>
      </c>
      <c r="L9" s="597">
        <v>25200</v>
      </c>
      <c r="M9" s="597">
        <v>18920</v>
      </c>
      <c r="N9" s="597">
        <v>16060</v>
      </c>
      <c r="O9" s="596">
        <v>20700</v>
      </c>
      <c r="P9" s="597">
        <v>14800</v>
      </c>
      <c r="Q9" s="597">
        <v>16640</v>
      </c>
      <c r="R9" s="597">
        <v>48464</v>
      </c>
      <c r="S9" s="597">
        <v>24517</v>
      </c>
      <c r="T9" s="597">
        <v>7200</v>
      </c>
      <c r="U9" s="597">
        <v>47912</v>
      </c>
      <c r="V9" s="597">
        <v>0</v>
      </c>
      <c r="W9" s="597">
        <v>0</v>
      </c>
    </row>
    <row r="10" spans="1:23" ht="15" customHeight="1">
      <c r="A10" s="582" t="s">
        <v>58</v>
      </c>
      <c r="B10" s="118">
        <v>10000</v>
      </c>
      <c r="C10" s="118">
        <v>0</v>
      </c>
      <c r="D10" s="118">
        <v>15500</v>
      </c>
      <c r="E10" s="118">
        <v>18500</v>
      </c>
      <c r="F10" s="118">
        <v>9000</v>
      </c>
      <c r="G10" s="144">
        <v>31568</v>
      </c>
      <c r="H10" s="144">
        <v>33940</v>
      </c>
      <c r="I10" s="144">
        <v>29100</v>
      </c>
      <c r="J10" s="144">
        <v>41660</v>
      </c>
      <c r="K10" s="144">
        <v>15000</v>
      </c>
      <c r="L10" s="597">
        <v>11100</v>
      </c>
      <c r="M10" s="597">
        <v>37200</v>
      </c>
      <c r="N10" s="597">
        <v>18000</v>
      </c>
      <c r="O10" s="596">
        <v>10600</v>
      </c>
      <c r="P10" s="597">
        <v>32840</v>
      </c>
      <c r="Q10" s="597">
        <v>41600</v>
      </c>
      <c r="R10" s="597">
        <v>20440</v>
      </c>
      <c r="S10" s="597">
        <v>37440</v>
      </c>
      <c r="T10" s="597">
        <v>57880</v>
      </c>
      <c r="U10" s="597">
        <v>6240</v>
      </c>
      <c r="V10" s="597">
        <v>0</v>
      </c>
      <c r="W10" s="597">
        <v>0</v>
      </c>
    </row>
    <row r="11" spans="1:23" ht="15" customHeight="1">
      <c r="A11" s="582" t="s">
        <v>59</v>
      </c>
      <c r="B11" s="118">
        <v>9500</v>
      </c>
      <c r="C11" s="118">
        <v>22660</v>
      </c>
      <c r="D11" s="118">
        <v>13000</v>
      </c>
      <c r="E11" s="118">
        <v>0</v>
      </c>
      <c r="F11" s="118">
        <v>6760</v>
      </c>
      <c r="G11" s="144">
        <v>12200</v>
      </c>
      <c r="H11" s="144">
        <v>8120</v>
      </c>
      <c r="I11" s="144">
        <v>10000</v>
      </c>
      <c r="J11" s="144">
        <v>6000</v>
      </c>
      <c r="K11" s="144">
        <v>40656</v>
      </c>
      <c r="L11" s="597">
        <v>12200</v>
      </c>
      <c r="M11" s="597">
        <v>25520</v>
      </c>
      <c r="N11" s="597">
        <v>32920</v>
      </c>
      <c r="O11" s="596">
        <v>42600</v>
      </c>
      <c r="P11" s="597">
        <v>9920</v>
      </c>
      <c r="Q11" s="597">
        <v>0</v>
      </c>
      <c r="R11" s="597">
        <v>49080</v>
      </c>
      <c r="S11" s="597">
        <v>26060</v>
      </c>
      <c r="T11" s="597">
        <v>38736</v>
      </c>
      <c r="U11" s="597">
        <v>50160</v>
      </c>
      <c r="V11" s="597">
        <v>0</v>
      </c>
      <c r="W11" s="597">
        <v>0</v>
      </c>
    </row>
    <row r="12" spans="1:23" ht="15" customHeight="1">
      <c r="A12" s="582" t="s">
        <v>60</v>
      </c>
      <c r="B12" s="118">
        <v>17795</v>
      </c>
      <c r="C12" s="118">
        <v>19000</v>
      </c>
      <c r="D12" s="118">
        <v>5000</v>
      </c>
      <c r="E12" s="118">
        <v>25100</v>
      </c>
      <c r="F12" s="118">
        <v>15000</v>
      </c>
      <c r="G12" s="144">
        <v>12800</v>
      </c>
      <c r="H12" s="144">
        <v>7000</v>
      </c>
      <c r="I12" s="144">
        <v>11480</v>
      </c>
      <c r="J12" s="144">
        <v>17904</v>
      </c>
      <c r="K12" s="144">
        <v>21032</v>
      </c>
      <c r="L12" s="597">
        <v>13520</v>
      </c>
      <c r="M12" s="597">
        <v>0</v>
      </c>
      <c r="N12" s="597">
        <v>24520</v>
      </c>
      <c r="O12" s="596">
        <v>18540</v>
      </c>
      <c r="P12" s="597">
        <v>33780</v>
      </c>
      <c r="Q12" s="597">
        <v>46400</v>
      </c>
      <c r="R12" s="597">
        <v>6240</v>
      </c>
      <c r="S12" s="597">
        <v>0</v>
      </c>
      <c r="T12" s="597">
        <v>17480</v>
      </c>
      <c r="U12" s="597">
        <v>27040</v>
      </c>
      <c r="V12" s="597">
        <v>0</v>
      </c>
      <c r="W12" s="597">
        <v>0</v>
      </c>
    </row>
    <row r="13" spans="1:23" ht="15" customHeight="1">
      <c r="A13" s="582" t="s">
        <v>61</v>
      </c>
      <c r="B13" s="118">
        <v>23824</v>
      </c>
      <c r="C13" s="118">
        <v>10600</v>
      </c>
      <c r="D13" s="118">
        <v>12064</v>
      </c>
      <c r="E13" s="118">
        <v>12000</v>
      </c>
      <c r="F13" s="118">
        <v>22000</v>
      </c>
      <c r="G13" s="144">
        <v>8000</v>
      </c>
      <c r="H13" s="144">
        <v>17980</v>
      </c>
      <c r="I13" s="144">
        <v>14500</v>
      </c>
      <c r="J13" s="144">
        <v>8320</v>
      </c>
      <c r="K13" s="144">
        <v>23900</v>
      </c>
      <c r="L13" s="597">
        <v>21964</v>
      </c>
      <c r="M13" s="597">
        <v>56920</v>
      </c>
      <c r="N13" s="597">
        <v>46720</v>
      </c>
      <c r="O13" s="596">
        <v>11600</v>
      </c>
      <c r="P13" s="597">
        <v>12500</v>
      </c>
      <c r="Q13" s="597">
        <v>19680</v>
      </c>
      <c r="R13" s="597">
        <v>43280</v>
      </c>
      <c r="S13" s="597">
        <v>10640</v>
      </c>
      <c r="T13" s="597">
        <v>16700</v>
      </c>
      <c r="U13" s="597">
        <v>10480</v>
      </c>
      <c r="V13" s="597">
        <v>0</v>
      </c>
      <c r="W13" s="597">
        <v>0</v>
      </c>
    </row>
    <row r="14" spans="1:23" ht="15" customHeight="1">
      <c r="A14" s="582" t="s">
        <v>62</v>
      </c>
      <c r="B14" s="118">
        <v>3000</v>
      </c>
      <c r="C14" s="118">
        <v>21944</v>
      </c>
      <c r="D14" s="118">
        <v>15240</v>
      </c>
      <c r="E14" s="118">
        <v>6000</v>
      </c>
      <c r="F14" s="118">
        <v>2500</v>
      </c>
      <c r="G14" s="144">
        <v>37000</v>
      </c>
      <c r="H14" s="144">
        <v>10000</v>
      </c>
      <c r="I14" s="144">
        <v>28200</v>
      </c>
      <c r="J14" s="144">
        <v>32200</v>
      </c>
      <c r="K14" s="144">
        <v>23220</v>
      </c>
      <c r="L14" s="597">
        <v>8000</v>
      </c>
      <c r="M14" s="597">
        <v>23000</v>
      </c>
      <c r="N14" s="597">
        <v>11680</v>
      </c>
      <c r="O14" s="596">
        <v>25900</v>
      </c>
      <c r="P14" s="597">
        <v>10400</v>
      </c>
      <c r="Q14" s="597">
        <v>37800</v>
      </c>
      <c r="R14" s="597">
        <v>34344</v>
      </c>
      <c r="S14" s="597">
        <v>66980</v>
      </c>
      <c r="T14" s="597">
        <v>52200</v>
      </c>
      <c r="U14" s="597">
        <v>21760</v>
      </c>
      <c r="V14" s="597">
        <v>0</v>
      </c>
      <c r="W14" s="597">
        <v>0</v>
      </c>
    </row>
    <row r="15" spans="1:23" ht="15" customHeight="1">
      <c r="A15" s="582" t="s">
        <v>63</v>
      </c>
      <c r="B15" s="118">
        <v>10000</v>
      </c>
      <c r="C15" s="118">
        <v>7623</v>
      </c>
      <c r="D15" s="118">
        <v>3000</v>
      </c>
      <c r="E15" s="118">
        <v>14000</v>
      </c>
      <c r="F15" s="118">
        <v>15000</v>
      </c>
      <c r="G15" s="144">
        <v>18000</v>
      </c>
      <c r="H15" s="144">
        <v>31000</v>
      </c>
      <c r="I15" s="144">
        <v>11480</v>
      </c>
      <c r="J15" s="144">
        <v>4500</v>
      </c>
      <c r="K15" s="144">
        <v>11920</v>
      </c>
      <c r="L15" s="597">
        <v>42380</v>
      </c>
      <c r="M15" s="597">
        <v>5500</v>
      </c>
      <c r="N15" s="597">
        <v>14560</v>
      </c>
      <c r="O15" s="596">
        <v>10500</v>
      </c>
      <c r="P15" s="597">
        <v>14080</v>
      </c>
      <c r="Q15" s="597">
        <v>51140</v>
      </c>
      <c r="R15" s="597">
        <v>40384</v>
      </c>
      <c r="S15" s="597">
        <v>29516</v>
      </c>
      <c r="T15" s="597">
        <v>27452</v>
      </c>
      <c r="U15" s="597">
        <v>49108</v>
      </c>
      <c r="V15" s="597">
        <v>0</v>
      </c>
      <c r="W15" s="597">
        <v>0</v>
      </c>
    </row>
    <row r="16" spans="1:23" ht="15" customHeight="1">
      <c r="A16" s="582" t="s">
        <v>64</v>
      </c>
      <c r="B16" s="118">
        <v>13500</v>
      </c>
      <c r="C16" s="118">
        <v>40064</v>
      </c>
      <c r="D16" s="118">
        <v>24684</v>
      </c>
      <c r="E16" s="118">
        <v>17650</v>
      </c>
      <c r="F16" s="118">
        <v>26140</v>
      </c>
      <c r="G16" s="144">
        <v>15832</v>
      </c>
      <c r="H16" s="144">
        <v>16480</v>
      </c>
      <c r="I16" s="144">
        <v>12240</v>
      </c>
      <c r="J16" s="144">
        <v>14500</v>
      </c>
      <c r="K16" s="144">
        <v>16640</v>
      </c>
      <c r="L16" s="597">
        <v>0</v>
      </c>
      <c r="M16" s="597">
        <v>29200</v>
      </c>
      <c r="N16" s="597">
        <v>9580</v>
      </c>
      <c r="O16" s="596">
        <v>26160</v>
      </c>
      <c r="P16" s="597">
        <v>22880</v>
      </c>
      <c r="Q16" s="597">
        <v>0</v>
      </c>
      <c r="R16" s="597">
        <v>0</v>
      </c>
      <c r="S16" s="597">
        <v>34240</v>
      </c>
      <c r="T16" s="597">
        <v>2000</v>
      </c>
      <c r="U16" s="597">
        <v>22880</v>
      </c>
      <c r="V16" s="597">
        <v>0</v>
      </c>
      <c r="W16" s="597">
        <v>0</v>
      </c>
    </row>
    <row r="17" spans="1:23" ht="15" customHeight="1">
      <c r="A17" s="582" t="s">
        <v>65</v>
      </c>
      <c r="B17" s="118">
        <v>6240</v>
      </c>
      <c r="C17" s="118">
        <v>11000</v>
      </c>
      <c r="D17" s="118">
        <v>9000</v>
      </c>
      <c r="E17" s="118">
        <v>6000</v>
      </c>
      <c r="F17" s="118">
        <v>7120</v>
      </c>
      <c r="G17" s="144">
        <v>6200</v>
      </c>
      <c r="H17" s="144">
        <v>5000</v>
      </c>
      <c r="I17" s="144">
        <v>13620</v>
      </c>
      <c r="J17" s="144">
        <v>16380</v>
      </c>
      <c r="K17" s="144">
        <v>15360</v>
      </c>
      <c r="L17" s="597">
        <v>25400</v>
      </c>
      <c r="M17" s="597">
        <v>21220</v>
      </c>
      <c r="N17" s="597">
        <v>42640</v>
      </c>
      <c r="O17" s="596">
        <v>19640</v>
      </c>
      <c r="P17" s="597">
        <v>6240</v>
      </c>
      <c r="Q17" s="597">
        <v>17600</v>
      </c>
      <c r="R17" s="597">
        <v>8840</v>
      </c>
      <c r="S17" s="597">
        <v>47101</v>
      </c>
      <c r="T17" s="597">
        <v>56163</v>
      </c>
      <c r="U17" s="597">
        <v>23440</v>
      </c>
      <c r="V17" s="597">
        <v>0</v>
      </c>
      <c r="W17" s="597">
        <v>0</v>
      </c>
    </row>
    <row r="18" spans="1:23" ht="15" customHeight="1" thickBot="1">
      <c r="A18" s="120" t="s">
        <v>66</v>
      </c>
      <c r="B18" s="145">
        <v>9494</v>
      </c>
      <c r="C18" s="145">
        <v>6469</v>
      </c>
      <c r="D18" s="145">
        <v>13500</v>
      </c>
      <c r="E18" s="145">
        <v>2500</v>
      </c>
      <c r="F18" s="145">
        <v>19820</v>
      </c>
      <c r="G18" s="145">
        <v>37500</v>
      </c>
      <c r="H18" s="145">
        <v>24480</v>
      </c>
      <c r="I18" s="145">
        <v>34700</v>
      </c>
      <c r="J18" s="145">
        <v>11000</v>
      </c>
      <c r="K18" s="145">
        <v>26760</v>
      </c>
      <c r="L18" s="598">
        <v>39664</v>
      </c>
      <c r="M18" s="598">
        <v>23840</v>
      </c>
      <c r="N18" s="598">
        <v>7280</v>
      </c>
      <c r="O18" s="598">
        <v>28440</v>
      </c>
      <c r="P18" s="598">
        <v>37640</v>
      </c>
      <c r="Q18" s="598">
        <v>6240</v>
      </c>
      <c r="R18" s="598">
        <v>42600</v>
      </c>
      <c r="S18" s="598">
        <v>11760</v>
      </c>
      <c r="T18" s="598">
        <v>15720</v>
      </c>
      <c r="U18" s="598">
        <v>6240</v>
      </c>
      <c r="V18" s="598">
        <v>0</v>
      </c>
      <c r="W18" s="598">
        <v>0</v>
      </c>
    </row>
    <row r="19" spans="1:23" ht="9" customHeight="1">
      <c r="A19" s="999" t="s">
        <v>538</v>
      </c>
      <c r="B19" s="1018"/>
      <c r="C19" s="1018"/>
      <c r="D19" s="1018"/>
      <c r="E19" s="1018"/>
      <c r="F19" s="1018"/>
      <c r="G19" s="1018"/>
      <c r="H19" s="1018"/>
      <c r="I19" s="1018"/>
      <c r="J19" s="1018"/>
      <c r="K19" s="1018"/>
      <c r="L19" s="1018"/>
      <c r="M19" s="1018"/>
      <c r="N19" s="1018"/>
      <c r="O19" s="1018"/>
      <c r="P19" s="1018"/>
      <c r="Q19" s="1018"/>
    </row>
    <row r="20" spans="1:23" ht="9" customHeight="1">
      <c r="A20" s="1111" t="s">
        <v>385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  <c r="N20" s="1018"/>
      <c r="O20" s="1018"/>
      <c r="P20" s="1018"/>
      <c r="Q20" s="1018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</row>
    <row r="23" spans="1:23" ht="13" customHeight="1">
      <c r="A23" s="368" t="s">
        <v>495</v>
      </c>
    </row>
    <row r="24" spans="1:23" ht="13" customHeight="1">
      <c r="A24" s="371" t="s">
        <v>306</v>
      </c>
    </row>
    <row r="25" spans="1:23" ht="4" customHeight="1" thickBot="1"/>
    <row r="26" spans="1:23" ht="16" customHeight="1">
      <c r="A26" s="765" t="s">
        <v>110</v>
      </c>
      <c r="B26" s="762">
        <v>2000</v>
      </c>
      <c r="C26" s="762">
        <v>2001</v>
      </c>
      <c r="D26" s="762">
        <v>2002</v>
      </c>
      <c r="E26" s="762">
        <v>2003</v>
      </c>
      <c r="F26" s="762">
        <v>2004</v>
      </c>
      <c r="G26" s="762">
        <v>2005</v>
      </c>
      <c r="H26" s="762">
        <v>2006</v>
      </c>
      <c r="I26" s="762">
        <v>2007</v>
      </c>
      <c r="J26" s="762">
        <v>2008</v>
      </c>
      <c r="K26" s="762">
        <v>2009</v>
      </c>
      <c r="L26" s="762">
        <v>2010</v>
      </c>
      <c r="M26" s="762">
        <v>2011</v>
      </c>
      <c r="N26" s="762">
        <v>2012</v>
      </c>
      <c r="O26" s="762">
        <v>2013</v>
      </c>
      <c r="P26" s="762">
        <v>2014</v>
      </c>
      <c r="Q26" s="762">
        <v>2015</v>
      </c>
      <c r="R26" s="762">
        <v>2016</v>
      </c>
      <c r="S26" s="740">
        <v>2017</v>
      </c>
      <c r="T26" s="740">
        <v>2018</v>
      </c>
      <c r="U26" s="740">
        <v>2019</v>
      </c>
      <c r="V26" s="741" t="s">
        <v>351</v>
      </c>
      <c r="W26" s="741" t="s">
        <v>402</v>
      </c>
    </row>
    <row r="27" spans="1:23" ht="16" customHeight="1">
      <c r="A27" s="751" t="s">
        <v>54</v>
      </c>
      <c r="B27" s="945">
        <v>156413</v>
      </c>
      <c r="C27" s="945">
        <v>173520</v>
      </c>
      <c r="D27" s="945">
        <v>134788</v>
      </c>
      <c r="E27" s="945">
        <v>126750</v>
      </c>
      <c r="F27" s="945">
        <v>153020</v>
      </c>
      <c r="G27" s="945">
        <v>250768</v>
      </c>
      <c r="H27" s="945">
        <v>192440</v>
      </c>
      <c r="I27" s="945">
        <v>219000</v>
      </c>
      <c r="J27" s="945">
        <v>197944</v>
      </c>
      <c r="K27" s="945">
        <v>233698</v>
      </c>
      <c r="L27" s="952">
        <v>250508</v>
      </c>
      <c r="M27" s="952">
        <v>302784</v>
      </c>
      <c r="N27" s="952">
        <v>279680</v>
      </c>
      <c r="O27" s="952">
        <v>254320</v>
      </c>
      <c r="P27" s="952">
        <v>242980</v>
      </c>
      <c r="Q27" s="952">
        <v>264540</v>
      </c>
      <c r="R27" s="952">
        <v>314592</v>
      </c>
      <c r="S27" s="952">
        <v>329754</v>
      </c>
      <c r="T27" s="952">
        <f>SUM(T28:T39)</f>
        <v>337244</v>
      </c>
      <c r="U27" s="952">
        <f>SUM(U28:U39)</f>
        <v>305520</v>
      </c>
      <c r="V27" s="952">
        <f>SUM(V28:V39)</f>
        <v>0</v>
      </c>
      <c r="W27" s="952">
        <f>SUM(W28:W39)</f>
        <v>0</v>
      </c>
    </row>
    <row r="28" spans="1:23" ht="15" customHeight="1">
      <c r="A28" s="582" t="s">
        <v>55</v>
      </c>
      <c r="B28" s="144">
        <v>12882</v>
      </c>
      <c r="C28" s="144">
        <v>22160</v>
      </c>
      <c r="D28" s="144">
        <v>15150</v>
      </c>
      <c r="E28" s="144">
        <v>13000</v>
      </c>
      <c r="F28" s="144">
        <v>12680</v>
      </c>
      <c r="G28" s="118">
        <v>39420</v>
      </c>
      <c r="H28" s="118">
        <v>10400</v>
      </c>
      <c r="I28" s="118">
        <v>27100</v>
      </c>
      <c r="J28" s="118">
        <v>4000</v>
      </c>
      <c r="K28" s="118">
        <v>8160</v>
      </c>
      <c r="L28" s="596">
        <v>25780</v>
      </c>
      <c r="M28" s="596">
        <v>42640</v>
      </c>
      <c r="N28" s="596">
        <v>38560</v>
      </c>
      <c r="O28" s="596">
        <v>10400</v>
      </c>
      <c r="P28" s="596">
        <v>14700</v>
      </c>
      <c r="Q28" s="596">
        <v>12480</v>
      </c>
      <c r="R28" s="596">
        <v>20920</v>
      </c>
      <c r="S28" s="596">
        <v>21560</v>
      </c>
      <c r="T28" s="596">
        <v>37807</v>
      </c>
      <c r="U28" s="596">
        <v>27040</v>
      </c>
      <c r="V28" s="596">
        <v>0</v>
      </c>
      <c r="W28" s="596">
        <v>0</v>
      </c>
    </row>
    <row r="29" spans="1:23" ht="15" customHeight="1">
      <c r="A29" s="582" t="s">
        <v>56</v>
      </c>
      <c r="B29" s="144">
        <v>15712</v>
      </c>
      <c r="C29" s="144">
        <v>0</v>
      </c>
      <c r="D29" s="144">
        <v>8650</v>
      </c>
      <c r="E29" s="144">
        <v>5000</v>
      </c>
      <c r="F29" s="144">
        <v>7500</v>
      </c>
      <c r="G29" s="144">
        <v>8000</v>
      </c>
      <c r="H29" s="144">
        <v>28040</v>
      </c>
      <c r="I29" s="144">
        <v>3600</v>
      </c>
      <c r="J29" s="144">
        <v>17480</v>
      </c>
      <c r="K29" s="144">
        <v>13200</v>
      </c>
      <c r="L29" s="597">
        <v>25300</v>
      </c>
      <c r="M29" s="597">
        <v>18824</v>
      </c>
      <c r="N29" s="597">
        <v>17160</v>
      </c>
      <c r="O29" s="597">
        <v>29240</v>
      </c>
      <c r="P29" s="597">
        <v>33200</v>
      </c>
      <c r="Q29" s="597">
        <v>14960</v>
      </c>
      <c r="R29" s="597">
        <v>0</v>
      </c>
      <c r="S29" s="597">
        <v>19940</v>
      </c>
      <c r="T29" s="597">
        <v>7906</v>
      </c>
      <c r="U29" s="597">
        <v>13220</v>
      </c>
      <c r="V29" s="597">
        <v>0</v>
      </c>
      <c r="W29" s="597">
        <v>0</v>
      </c>
    </row>
    <row r="30" spans="1:23" ht="15" customHeight="1">
      <c r="A30" s="582" t="s">
        <v>57</v>
      </c>
      <c r="B30" s="144">
        <v>18246</v>
      </c>
      <c r="C30" s="144">
        <v>12000</v>
      </c>
      <c r="D30" s="144">
        <v>0</v>
      </c>
      <c r="E30" s="144">
        <v>7000</v>
      </c>
      <c r="F30" s="144">
        <v>9500</v>
      </c>
      <c r="G30" s="144">
        <v>24248</v>
      </c>
      <c r="H30" s="144">
        <v>0</v>
      </c>
      <c r="I30" s="144">
        <v>22980</v>
      </c>
      <c r="J30" s="144">
        <v>24000</v>
      </c>
      <c r="K30" s="144">
        <v>17850</v>
      </c>
      <c r="L30" s="597">
        <v>25200</v>
      </c>
      <c r="M30" s="597">
        <v>18920</v>
      </c>
      <c r="N30" s="597">
        <v>16060</v>
      </c>
      <c r="O30" s="597">
        <v>20700</v>
      </c>
      <c r="P30" s="597">
        <v>14800</v>
      </c>
      <c r="Q30" s="597">
        <v>16640</v>
      </c>
      <c r="R30" s="597">
        <v>48464</v>
      </c>
      <c r="S30" s="597">
        <v>24517</v>
      </c>
      <c r="T30" s="597">
        <v>7200</v>
      </c>
      <c r="U30" s="597">
        <v>47912</v>
      </c>
      <c r="V30" s="597">
        <v>0</v>
      </c>
      <c r="W30" s="597">
        <v>0</v>
      </c>
    </row>
    <row r="31" spans="1:23" ht="15" customHeight="1">
      <c r="A31" s="582" t="s">
        <v>58</v>
      </c>
      <c r="B31" s="144">
        <v>12110</v>
      </c>
      <c r="C31" s="144">
        <v>0</v>
      </c>
      <c r="D31" s="144">
        <v>15500</v>
      </c>
      <c r="E31" s="144">
        <v>18500</v>
      </c>
      <c r="F31" s="144">
        <v>9000</v>
      </c>
      <c r="G31" s="144">
        <v>31568</v>
      </c>
      <c r="H31" s="144">
        <v>33940</v>
      </c>
      <c r="I31" s="144">
        <v>29100</v>
      </c>
      <c r="J31" s="144">
        <v>41660</v>
      </c>
      <c r="K31" s="144">
        <v>15000</v>
      </c>
      <c r="L31" s="597">
        <v>11100</v>
      </c>
      <c r="M31" s="597">
        <v>37200</v>
      </c>
      <c r="N31" s="597">
        <v>18000</v>
      </c>
      <c r="O31" s="597">
        <v>10600</v>
      </c>
      <c r="P31" s="597">
        <v>32840</v>
      </c>
      <c r="Q31" s="597">
        <v>41600</v>
      </c>
      <c r="R31" s="597">
        <v>20440</v>
      </c>
      <c r="S31" s="597">
        <v>37440</v>
      </c>
      <c r="T31" s="597">
        <v>57880</v>
      </c>
      <c r="U31" s="597">
        <v>6240</v>
      </c>
      <c r="V31" s="597">
        <v>0</v>
      </c>
      <c r="W31" s="597">
        <v>0</v>
      </c>
    </row>
    <row r="32" spans="1:23" ht="15" customHeight="1">
      <c r="A32" s="582" t="s">
        <v>59</v>
      </c>
      <c r="B32" s="144">
        <v>12340</v>
      </c>
      <c r="C32" s="144">
        <v>22660</v>
      </c>
      <c r="D32" s="144">
        <v>13000</v>
      </c>
      <c r="E32" s="144">
        <v>0</v>
      </c>
      <c r="F32" s="144">
        <v>6760</v>
      </c>
      <c r="G32" s="144">
        <v>12200</v>
      </c>
      <c r="H32" s="144">
        <v>8120</v>
      </c>
      <c r="I32" s="144">
        <v>10000</v>
      </c>
      <c r="J32" s="144">
        <v>6000</v>
      </c>
      <c r="K32" s="144">
        <v>40656</v>
      </c>
      <c r="L32" s="597">
        <v>12200</v>
      </c>
      <c r="M32" s="597">
        <v>25520</v>
      </c>
      <c r="N32" s="597">
        <v>32920</v>
      </c>
      <c r="O32" s="597">
        <v>42600</v>
      </c>
      <c r="P32" s="597">
        <v>9920</v>
      </c>
      <c r="Q32" s="597">
        <v>0</v>
      </c>
      <c r="R32" s="597">
        <v>49080</v>
      </c>
      <c r="S32" s="597">
        <v>26060</v>
      </c>
      <c r="T32" s="597">
        <v>38736</v>
      </c>
      <c r="U32" s="597">
        <v>50160</v>
      </c>
      <c r="V32" s="597">
        <v>0</v>
      </c>
      <c r="W32" s="597">
        <v>0</v>
      </c>
    </row>
    <row r="33" spans="1:23" ht="15" customHeight="1">
      <c r="A33" s="582" t="s">
        <v>60</v>
      </c>
      <c r="B33" s="144">
        <v>18315</v>
      </c>
      <c r="C33" s="144">
        <v>19000</v>
      </c>
      <c r="D33" s="144">
        <v>5000</v>
      </c>
      <c r="E33" s="144">
        <v>25100</v>
      </c>
      <c r="F33" s="144">
        <v>15000</v>
      </c>
      <c r="G33" s="144">
        <v>12800</v>
      </c>
      <c r="H33" s="144">
        <v>7000</v>
      </c>
      <c r="I33" s="144">
        <v>11480</v>
      </c>
      <c r="J33" s="144">
        <v>17904</v>
      </c>
      <c r="K33" s="144">
        <v>21032</v>
      </c>
      <c r="L33" s="597">
        <v>13520</v>
      </c>
      <c r="M33" s="597">
        <v>0</v>
      </c>
      <c r="N33" s="597">
        <v>24520</v>
      </c>
      <c r="O33" s="597">
        <v>18540</v>
      </c>
      <c r="P33" s="597">
        <v>33780</v>
      </c>
      <c r="Q33" s="597">
        <v>46400</v>
      </c>
      <c r="R33" s="597">
        <v>6240</v>
      </c>
      <c r="S33" s="597">
        <v>0</v>
      </c>
      <c r="T33" s="597">
        <v>17480</v>
      </c>
      <c r="U33" s="597">
        <v>27040</v>
      </c>
      <c r="V33" s="597">
        <v>0</v>
      </c>
      <c r="W33" s="597">
        <v>0</v>
      </c>
    </row>
    <row r="34" spans="1:23" ht="15" customHeight="1">
      <c r="A34" s="582" t="s">
        <v>61</v>
      </c>
      <c r="B34" s="144">
        <v>24574</v>
      </c>
      <c r="C34" s="144">
        <v>10600</v>
      </c>
      <c r="D34" s="144">
        <v>12064</v>
      </c>
      <c r="E34" s="144">
        <v>12000</v>
      </c>
      <c r="F34" s="144">
        <v>22000</v>
      </c>
      <c r="G34" s="144">
        <v>8000</v>
      </c>
      <c r="H34" s="144">
        <v>17980</v>
      </c>
      <c r="I34" s="144">
        <v>14500</v>
      </c>
      <c r="J34" s="144">
        <v>8320</v>
      </c>
      <c r="K34" s="144">
        <v>23900</v>
      </c>
      <c r="L34" s="597">
        <v>21964</v>
      </c>
      <c r="M34" s="597">
        <v>56920</v>
      </c>
      <c r="N34" s="597">
        <v>46720</v>
      </c>
      <c r="O34" s="597">
        <v>11600</v>
      </c>
      <c r="P34" s="597">
        <v>12500</v>
      </c>
      <c r="Q34" s="597">
        <v>19680</v>
      </c>
      <c r="R34" s="597">
        <v>43280</v>
      </c>
      <c r="S34" s="597">
        <v>10640</v>
      </c>
      <c r="T34" s="597">
        <v>16700</v>
      </c>
      <c r="U34" s="597">
        <v>10480</v>
      </c>
      <c r="V34" s="597">
        <v>0</v>
      </c>
      <c r="W34" s="597">
        <v>0</v>
      </c>
    </row>
    <row r="35" spans="1:23" ht="15" customHeight="1">
      <c r="A35" s="582" t="s">
        <v>62</v>
      </c>
      <c r="B35" s="144">
        <v>3000</v>
      </c>
      <c r="C35" s="144">
        <v>21944</v>
      </c>
      <c r="D35" s="144">
        <v>15240</v>
      </c>
      <c r="E35" s="144">
        <v>6000</v>
      </c>
      <c r="F35" s="144">
        <v>2500</v>
      </c>
      <c r="G35" s="144">
        <v>37000</v>
      </c>
      <c r="H35" s="144">
        <v>10000</v>
      </c>
      <c r="I35" s="144">
        <v>28200</v>
      </c>
      <c r="J35" s="144">
        <v>32200</v>
      </c>
      <c r="K35" s="144">
        <v>23220</v>
      </c>
      <c r="L35" s="597">
        <v>8000</v>
      </c>
      <c r="M35" s="597">
        <v>23000</v>
      </c>
      <c r="N35" s="597">
        <v>11680</v>
      </c>
      <c r="O35" s="597">
        <v>25900</v>
      </c>
      <c r="P35" s="597">
        <v>10400</v>
      </c>
      <c r="Q35" s="597">
        <v>37800</v>
      </c>
      <c r="R35" s="597">
        <v>34344</v>
      </c>
      <c r="S35" s="597">
        <v>66980</v>
      </c>
      <c r="T35" s="597">
        <v>52200</v>
      </c>
      <c r="U35" s="597">
        <v>21760</v>
      </c>
      <c r="V35" s="597">
        <v>0</v>
      </c>
      <c r="W35" s="597">
        <v>0</v>
      </c>
    </row>
    <row r="36" spans="1:23" ht="15" customHeight="1">
      <c r="A36" s="582" t="s">
        <v>63</v>
      </c>
      <c r="B36" s="144">
        <v>10000</v>
      </c>
      <c r="C36" s="144">
        <v>7623</v>
      </c>
      <c r="D36" s="144">
        <v>3000</v>
      </c>
      <c r="E36" s="144">
        <v>14000</v>
      </c>
      <c r="F36" s="144">
        <v>15000</v>
      </c>
      <c r="G36" s="144">
        <v>18000</v>
      </c>
      <c r="H36" s="144">
        <v>31000</v>
      </c>
      <c r="I36" s="144">
        <v>11480</v>
      </c>
      <c r="J36" s="144">
        <v>4500</v>
      </c>
      <c r="K36" s="144">
        <v>11920</v>
      </c>
      <c r="L36" s="597">
        <v>42380</v>
      </c>
      <c r="M36" s="597">
        <v>5500</v>
      </c>
      <c r="N36" s="597">
        <v>14560</v>
      </c>
      <c r="O36" s="597">
        <v>10500</v>
      </c>
      <c r="P36" s="597">
        <v>14080</v>
      </c>
      <c r="Q36" s="597">
        <v>51140</v>
      </c>
      <c r="R36" s="597">
        <v>40384</v>
      </c>
      <c r="S36" s="597">
        <v>29516</v>
      </c>
      <c r="T36" s="597">
        <v>27452</v>
      </c>
      <c r="U36" s="597">
        <v>49108</v>
      </c>
      <c r="V36" s="597">
        <v>0</v>
      </c>
      <c r="W36" s="597">
        <v>0</v>
      </c>
    </row>
    <row r="37" spans="1:23" ht="15" customHeight="1">
      <c r="A37" s="582" t="s">
        <v>64</v>
      </c>
      <c r="B37" s="144">
        <v>13500</v>
      </c>
      <c r="C37" s="144">
        <v>40064</v>
      </c>
      <c r="D37" s="144">
        <v>24684</v>
      </c>
      <c r="E37" s="144">
        <v>17650</v>
      </c>
      <c r="F37" s="144">
        <v>26140</v>
      </c>
      <c r="G37" s="144">
        <v>15832</v>
      </c>
      <c r="H37" s="144">
        <v>16480</v>
      </c>
      <c r="I37" s="144">
        <v>12240</v>
      </c>
      <c r="J37" s="144">
        <v>14500</v>
      </c>
      <c r="K37" s="144">
        <v>16640</v>
      </c>
      <c r="L37" s="597">
        <v>0</v>
      </c>
      <c r="M37" s="597">
        <v>29200</v>
      </c>
      <c r="N37" s="597">
        <v>9580</v>
      </c>
      <c r="O37" s="597">
        <v>26160</v>
      </c>
      <c r="P37" s="597">
        <v>22880</v>
      </c>
      <c r="Q37" s="597">
        <v>0</v>
      </c>
      <c r="R37" s="597">
        <v>0</v>
      </c>
      <c r="S37" s="597">
        <v>34240</v>
      </c>
      <c r="T37" s="597">
        <v>2000</v>
      </c>
      <c r="U37" s="597">
        <v>22880</v>
      </c>
      <c r="V37" s="597">
        <v>0</v>
      </c>
      <c r="W37" s="597">
        <v>0</v>
      </c>
    </row>
    <row r="38" spans="1:23" ht="15" customHeight="1">
      <c r="A38" s="582" t="s">
        <v>65</v>
      </c>
      <c r="B38" s="144">
        <v>6240</v>
      </c>
      <c r="C38" s="144">
        <v>11000</v>
      </c>
      <c r="D38" s="144">
        <v>9000</v>
      </c>
      <c r="E38" s="144">
        <v>6000</v>
      </c>
      <c r="F38" s="144">
        <v>7120</v>
      </c>
      <c r="G38" s="144">
        <v>6200</v>
      </c>
      <c r="H38" s="144">
        <v>5000</v>
      </c>
      <c r="I38" s="144">
        <v>13620</v>
      </c>
      <c r="J38" s="144">
        <v>16380</v>
      </c>
      <c r="K38" s="144">
        <v>15360</v>
      </c>
      <c r="L38" s="597">
        <v>25400</v>
      </c>
      <c r="M38" s="597">
        <v>21220</v>
      </c>
      <c r="N38" s="597">
        <v>42640</v>
      </c>
      <c r="O38" s="597">
        <v>19640</v>
      </c>
      <c r="P38" s="597">
        <v>6240</v>
      </c>
      <c r="Q38" s="597">
        <v>17600</v>
      </c>
      <c r="R38" s="597">
        <v>8840</v>
      </c>
      <c r="S38" s="597">
        <v>47101</v>
      </c>
      <c r="T38" s="597">
        <v>56163</v>
      </c>
      <c r="U38" s="597">
        <v>23440</v>
      </c>
      <c r="V38" s="597">
        <v>0</v>
      </c>
      <c r="W38" s="597">
        <v>0</v>
      </c>
    </row>
    <row r="39" spans="1:23" ht="15" customHeight="1" thickBot="1">
      <c r="A39" s="120" t="s">
        <v>66</v>
      </c>
      <c r="B39" s="145">
        <v>9494</v>
      </c>
      <c r="C39" s="145">
        <v>6469</v>
      </c>
      <c r="D39" s="145">
        <v>13500</v>
      </c>
      <c r="E39" s="145">
        <v>2500</v>
      </c>
      <c r="F39" s="145">
        <v>19820</v>
      </c>
      <c r="G39" s="145">
        <v>37500</v>
      </c>
      <c r="H39" s="145">
        <v>24480</v>
      </c>
      <c r="I39" s="145">
        <v>34700</v>
      </c>
      <c r="J39" s="145">
        <v>11000</v>
      </c>
      <c r="K39" s="145">
        <v>26760</v>
      </c>
      <c r="L39" s="598">
        <v>39664</v>
      </c>
      <c r="M39" s="598">
        <v>23840</v>
      </c>
      <c r="N39" s="598">
        <v>7280</v>
      </c>
      <c r="O39" s="598">
        <v>28440</v>
      </c>
      <c r="P39" s="598">
        <v>37640</v>
      </c>
      <c r="Q39" s="598">
        <v>6240</v>
      </c>
      <c r="R39" s="598">
        <v>42600</v>
      </c>
      <c r="S39" s="598">
        <v>11760</v>
      </c>
      <c r="T39" s="598">
        <v>15720</v>
      </c>
      <c r="U39" s="598">
        <v>6240</v>
      </c>
      <c r="V39" s="598">
        <v>0</v>
      </c>
      <c r="W39" s="598">
        <v>0</v>
      </c>
    </row>
    <row r="40" spans="1:23" ht="9" customHeight="1">
      <c r="A40" s="999" t="s">
        <v>538</v>
      </c>
      <c r="B40" s="1016"/>
      <c r="C40" s="1016"/>
      <c r="D40" s="1016"/>
      <c r="E40" s="1016"/>
      <c r="F40" s="1016"/>
      <c r="G40" s="1016"/>
      <c r="H40" s="1016"/>
      <c r="I40" s="1016"/>
      <c r="J40" s="1016"/>
      <c r="K40" s="1016"/>
      <c r="L40" s="1016"/>
      <c r="M40" s="1016"/>
      <c r="N40" s="1016"/>
      <c r="O40" s="1016"/>
      <c r="P40" s="1016"/>
      <c r="Q40" s="1016"/>
      <c r="R40" s="292"/>
      <c r="S40" s="144"/>
      <c r="T40" s="144"/>
      <c r="U40" s="144"/>
      <c r="V40" s="144"/>
      <c r="W40" s="144"/>
    </row>
    <row r="41" spans="1:23" ht="9" customHeight="1">
      <c r="A41" s="1111" t="s">
        <v>385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  <c r="P41" s="1018"/>
      <c r="Q41" s="1018"/>
      <c r="R41" s="294"/>
    </row>
    <row r="42" spans="1:23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  <c r="P42" s="1018"/>
      <c r="Q42" s="1018"/>
      <c r="R42" s="294"/>
    </row>
    <row r="43" spans="1:23" ht="13" customHeight="1">
      <c r="A43" s="1018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  <c r="P43" s="1018"/>
      <c r="Q43" s="1018"/>
    </row>
    <row r="44" spans="1:23" ht="13" customHeight="1">
      <c r="A44" s="1018"/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</row>
    <row r="45" spans="1:23" ht="13" customHeight="1">
      <c r="A45" s="1018"/>
      <c r="B45" s="1018"/>
      <c r="C45" s="1018"/>
      <c r="D45" s="1018"/>
      <c r="E45" s="1018"/>
      <c r="F45" s="1018"/>
      <c r="G45" s="1018"/>
      <c r="H45" s="1018"/>
      <c r="I45" s="1018"/>
      <c r="J45" s="1018"/>
      <c r="K45" s="1018"/>
      <c r="L45" s="1018"/>
      <c r="M45" s="1018"/>
      <c r="N45" s="1018"/>
      <c r="O45" s="1018"/>
      <c r="P45" s="1018"/>
      <c r="Q45" s="1018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20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Hoja125">
    <tabColor theme="9" tint="0.59999389629810485"/>
  </sheetPr>
  <dimension ref="A1:W4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8" style="114" customWidth="1"/>
    <col min="2" max="9" width="8" style="114" hidden="1" customWidth="1"/>
    <col min="10" max="11" width="0" style="114" hidden="1" customWidth="1"/>
    <col min="12" max="23" width="9" style="114" customWidth="1"/>
    <col min="24" max="16384" width="7" style="114"/>
  </cols>
  <sheetData>
    <row r="1" spans="1:23" ht="13" customHeight="1">
      <c r="A1" s="1221"/>
      <c r="B1" s="1221"/>
      <c r="C1" s="1221"/>
      <c r="D1" s="1221"/>
      <c r="E1" s="1221"/>
    </row>
    <row r="2" spans="1:23" ht="13" customHeight="1">
      <c r="A2" s="368" t="s">
        <v>494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23" ht="13" customHeight="1">
      <c r="A3" s="371" t="s">
        <v>306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</row>
    <row r="4" spans="1:23" ht="4" customHeight="1" thickBot="1"/>
    <row r="5" spans="1:23" ht="16" customHeight="1">
      <c r="A5" s="765" t="s">
        <v>110</v>
      </c>
      <c r="B5" s="762">
        <v>2000</v>
      </c>
      <c r="C5" s="762">
        <v>2001</v>
      </c>
      <c r="D5" s="762">
        <v>2002</v>
      </c>
      <c r="E5" s="762">
        <v>2003</v>
      </c>
      <c r="F5" s="762">
        <v>2004</v>
      </c>
      <c r="G5" s="762">
        <v>2005</v>
      </c>
      <c r="H5" s="762">
        <v>2006</v>
      </c>
      <c r="I5" s="762">
        <v>2007</v>
      </c>
      <c r="J5" s="762">
        <v>2008</v>
      </c>
      <c r="K5" s="762">
        <v>2009</v>
      </c>
      <c r="L5" s="762">
        <v>2010</v>
      </c>
      <c r="M5" s="762">
        <v>2011</v>
      </c>
      <c r="N5" s="762">
        <v>2012</v>
      </c>
      <c r="O5" s="762">
        <v>2013</v>
      </c>
      <c r="P5" s="762">
        <v>2014</v>
      </c>
      <c r="Q5" s="762">
        <v>2015</v>
      </c>
      <c r="R5" s="762">
        <v>2016</v>
      </c>
      <c r="S5" s="739">
        <v>2017</v>
      </c>
      <c r="T5" s="739">
        <v>2018</v>
      </c>
      <c r="U5" s="740">
        <v>2019</v>
      </c>
      <c r="V5" s="741" t="s">
        <v>351</v>
      </c>
      <c r="W5" s="741" t="s">
        <v>402</v>
      </c>
    </row>
    <row r="6" spans="1:23" ht="16" customHeight="1">
      <c r="A6" s="751" t="s">
        <v>54</v>
      </c>
      <c r="B6" s="945">
        <v>10208868</v>
      </c>
      <c r="C6" s="945">
        <v>10342280</v>
      </c>
      <c r="D6" s="945">
        <v>10520830</v>
      </c>
      <c r="E6" s="945">
        <v>10976784</v>
      </c>
      <c r="F6" s="945">
        <v>11171450</v>
      </c>
      <c r="G6" s="945">
        <v>13516950</v>
      </c>
      <c r="H6" s="945">
        <v>14067169</v>
      </c>
      <c r="I6" s="945">
        <v>14624184</v>
      </c>
      <c r="J6" s="945">
        <v>14567003</v>
      </c>
      <c r="K6" s="945">
        <v>15379339</v>
      </c>
      <c r="L6" s="953">
        <v>17802209</v>
      </c>
      <c r="M6" s="953">
        <v>17156640</v>
      </c>
      <c r="N6" s="953">
        <v>19905931</v>
      </c>
      <c r="O6" s="953">
        <v>19902157</v>
      </c>
      <c r="P6" s="953">
        <v>21359319</v>
      </c>
      <c r="Q6" s="953">
        <v>21905233</v>
      </c>
      <c r="R6" s="953">
        <v>23004223</v>
      </c>
      <c r="S6" s="953">
        <v>24632650</v>
      </c>
      <c r="T6" s="953">
        <f>SUM(T7:T18)</f>
        <v>27929872</v>
      </c>
      <c r="U6" s="953">
        <f>SUM(U7:U18)</f>
        <v>26179287</v>
      </c>
      <c r="V6" s="953">
        <f>SUM(V7:V18)</f>
        <v>28790070</v>
      </c>
      <c r="W6" s="953">
        <f>SUM(W7:W18)</f>
        <v>29636130</v>
      </c>
    </row>
    <row r="7" spans="1:23" ht="15" customHeight="1">
      <c r="A7" s="582" t="s">
        <v>55</v>
      </c>
      <c r="B7" s="144">
        <v>778525</v>
      </c>
      <c r="C7" s="144">
        <v>894357</v>
      </c>
      <c r="D7" s="144">
        <v>769970</v>
      </c>
      <c r="E7" s="144">
        <v>1015405</v>
      </c>
      <c r="F7" s="144">
        <v>885860</v>
      </c>
      <c r="G7" s="144">
        <v>1025412</v>
      </c>
      <c r="H7" s="144">
        <v>1236334</v>
      </c>
      <c r="I7" s="144">
        <v>1033584</v>
      </c>
      <c r="J7" s="144">
        <v>1228013</v>
      </c>
      <c r="K7" s="144">
        <v>1340009</v>
      </c>
      <c r="L7" s="635">
        <v>1367893</v>
      </c>
      <c r="M7" s="635">
        <v>1492099</v>
      </c>
      <c r="N7" s="635">
        <v>1767596</v>
      </c>
      <c r="O7" s="635">
        <v>1659188</v>
      </c>
      <c r="P7" s="635">
        <v>1801344</v>
      </c>
      <c r="Q7" s="635">
        <v>1769556</v>
      </c>
      <c r="R7" s="635">
        <v>1755389</v>
      </c>
      <c r="S7" s="635">
        <v>1939385</v>
      </c>
      <c r="T7" s="635">
        <v>2181448</v>
      </c>
      <c r="U7" s="635">
        <v>1980049</v>
      </c>
      <c r="V7" s="635">
        <v>2346525</v>
      </c>
      <c r="W7" s="635">
        <v>2600927</v>
      </c>
    </row>
    <row r="8" spans="1:23" ht="15" customHeight="1">
      <c r="A8" s="582" t="s">
        <v>56</v>
      </c>
      <c r="B8" s="144">
        <v>775802</v>
      </c>
      <c r="C8" s="144">
        <v>785005</v>
      </c>
      <c r="D8" s="144">
        <v>667732</v>
      </c>
      <c r="E8" s="144">
        <v>942206</v>
      </c>
      <c r="F8" s="144">
        <v>806862</v>
      </c>
      <c r="G8" s="144">
        <v>899339</v>
      </c>
      <c r="H8" s="144">
        <v>1030921</v>
      </c>
      <c r="I8" s="144">
        <v>984129</v>
      </c>
      <c r="J8" s="144">
        <v>1007597</v>
      </c>
      <c r="K8" s="144">
        <v>1195336</v>
      </c>
      <c r="L8" s="635">
        <v>1332447</v>
      </c>
      <c r="M8" s="635">
        <v>1393364</v>
      </c>
      <c r="N8" s="635">
        <v>1410301</v>
      </c>
      <c r="O8" s="635">
        <v>1473374</v>
      </c>
      <c r="P8" s="635">
        <v>1536559</v>
      </c>
      <c r="Q8" s="635">
        <v>1689361</v>
      </c>
      <c r="R8" s="635">
        <v>1971615</v>
      </c>
      <c r="S8" s="635">
        <v>1661443</v>
      </c>
      <c r="T8" s="635">
        <v>2098791</v>
      </c>
      <c r="U8" s="635">
        <v>1978628</v>
      </c>
      <c r="V8" s="635">
        <v>2065459</v>
      </c>
      <c r="W8" s="635">
        <v>2445161</v>
      </c>
    </row>
    <row r="9" spans="1:23" ht="15" customHeight="1">
      <c r="A9" s="582" t="s">
        <v>57</v>
      </c>
      <c r="B9" s="144">
        <v>783774</v>
      </c>
      <c r="C9" s="144">
        <v>778512</v>
      </c>
      <c r="D9" s="144">
        <v>700281</v>
      </c>
      <c r="E9" s="144">
        <v>958826</v>
      </c>
      <c r="F9" s="144">
        <v>900352</v>
      </c>
      <c r="G9" s="144">
        <v>968921</v>
      </c>
      <c r="H9" s="144">
        <v>1233550</v>
      </c>
      <c r="I9" s="144">
        <v>1151763</v>
      </c>
      <c r="J9" s="144">
        <v>1270206</v>
      </c>
      <c r="K9" s="144">
        <v>1302305</v>
      </c>
      <c r="L9" s="635">
        <v>1546938</v>
      </c>
      <c r="M9" s="635">
        <v>1516522</v>
      </c>
      <c r="N9" s="635">
        <v>1540447</v>
      </c>
      <c r="O9" s="635">
        <v>1532715</v>
      </c>
      <c r="P9" s="635">
        <v>1746106</v>
      </c>
      <c r="Q9" s="635">
        <v>1761879</v>
      </c>
      <c r="R9" s="635">
        <v>2036368</v>
      </c>
      <c r="S9" s="635">
        <v>1862425</v>
      </c>
      <c r="T9" s="635">
        <v>2397972</v>
      </c>
      <c r="U9" s="635">
        <v>2063350</v>
      </c>
      <c r="V9" s="635">
        <v>2386328</v>
      </c>
      <c r="W9" s="635">
        <v>2578416</v>
      </c>
    </row>
    <row r="10" spans="1:23" ht="15" customHeight="1">
      <c r="A10" s="582" t="s">
        <v>58</v>
      </c>
      <c r="B10" s="144">
        <v>765270</v>
      </c>
      <c r="C10" s="144">
        <v>931868</v>
      </c>
      <c r="D10" s="144">
        <v>881580</v>
      </c>
      <c r="E10" s="144">
        <v>990608</v>
      </c>
      <c r="F10" s="144">
        <v>852242</v>
      </c>
      <c r="G10" s="144">
        <v>1049642</v>
      </c>
      <c r="H10" s="144">
        <v>1133030</v>
      </c>
      <c r="I10" s="144">
        <v>1210335</v>
      </c>
      <c r="J10" s="144">
        <v>1203627</v>
      </c>
      <c r="K10" s="144">
        <v>1279009</v>
      </c>
      <c r="L10" s="635">
        <v>1458269</v>
      </c>
      <c r="M10" s="635">
        <v>1421026</v>
      </c>
      <c r="N10" s="635">
        <v>1584490</v>
      </c>
      <c r="O10" s="635">
        <v>1638430</v>
      </c>
      <c r="P10" s="635">
        <v>1803205</v>
      </c>
      <c r="Q10" s="635">
        <v>1749933</v>
      </c>
      <c r="R10" s="635">
        <v>1900261</v>
      </c>
      <c r="S10" s="635">
        <v>2073694</v>
      </c>
      <c r="T10" s="635">
        <v>2193319</v>
      </c>
      <c r="U10" s="635">
        <v>2103284</v>
      </c>
      <c r="V10" s="635">
        <v>1916995</v>
      </c>
      <c r="W10" s="635">
        <v>2704931</v>
      </c>
    </row>
    <row r="11" spans="1:23" ht="15" customHeight="1">
      <c r="A11" s="582" t="s">
        <v>59</v>
      </c>
      <c r="B11" s="144">
        <v>919196</v>
      </c>
      <c r="C11" s="144">
        <v>899095</v>
      </c>
      <c r="D11" s="144">
        <v>934623</v>
      </c>
      <c r="E11" s="144">
        <v>876577</v>
      </c>
      <c r="F11" s="144">
        <v>826823</v>
      </c>
      <c r="G11" s="144">
        <v>969565</v>
      </c>
      <c r="H11" s="144">
        <v>1227949</v>
      </c>
      <c r="I11" s="144">
        <v>1265295</v>
      </c>
      <c r="J11" s="144">
        <v>1253563</v>
      </c>
      <c r="K11" s="144">
        <v>1305140</v>
      </c>
      <c r="L11" s="635">
        <v>1362438</v>
      </c>
      <c r="M11" s="635">
        <v>1457793</v>
      </c>
      <c r="N11" s="635">
        <v>1696857</v>
      </c>
      <c r="O11" s="635">
        <v>1707593</v>
      </c>
      <c r="P11" s="635">
        <v>1771934</v>
      </c>
      <c r="Q11" s="635">
        <v>1820381</v>
      </c>
      <c r="R11" s="635">
        <v>1841026</v>
      </c>
      <c r="S11" s="635">
        <v>2026771</v>
      </c>
      <c r="T11" s="635">
        <v>2639342</v>
      </c>
      <c r="U11" s="635">
        <v>1904276</v>
      </c>
      <c r="V11" s="635">
        <v>2219284</v>
      </c>
      <c r="W11" s="635">
        <v>2663562</v>
      </c>
    </row>
    <row r="12" spans="1:23" ht="15" customHeight="1">
      <c r="A12" s="582" t="s">
        <v>60</v>
      </c>
      <c r="B12" s="144">
        <v>851017</v>
      </c>
      <c r="C12" s="144">
        <v>841104</v>
      </c>
      <c r="D12" s="144">
        <v>894577</v>
      </c>
      <c r="E12" s="144">
        <v>848588</v>
      </c>
      <c r="F12" s="144">
        <v>986192</v>
      </c>
      <c r="G12" s="144">
        <v>1027275</v>
      </c>
      <c r="H12" s="144">
        <v>1150717</v>
      </c>
      <c r="I12" s="144">
        <v>1290385</v>
      </c>
      <c r="J12" s="144">
        <v>1117451</v>
      </c>
      <c r="K12" s="144">
        <v>1110746</v>
      </c>
      <c r="L12" s="635">
        <v>1479423</v>
      </c>
      <c r="M12" s="635">
        <v>1140804</v>
      </c>
      <c r="N12" s="635">
        <v>1643104</v>
      </c>
      <c r="O12" s="635">
        <v>1423787</v>
      </c>
      <c r="P12" s="635">
        <v>1762458</v>
      </c>
      <c r="Q12" s="635">
        <v>1703713</v>
      </c>
      <c r="R12" s="635">
        <v>1873443</v>
      </c>
      <c r="S12" s="635">
        <v>1892288</v>
      </c>
      <c r="T12" s="635">
        <v>2314905</v>
      </c>
      <c r="U12" s="635">
        <v>1965667</v>
      </c>
      <c r="V12" s="635">
        <v>2298037</v>
      </c>
      <c r="W12" s="635">
        <v>2596663</v>
      </c>
    </row>
    <row r="13" spans="1:23" ht="15" customHeight="1">
      <c r="A13" s="582" t="s">
        <v>61</v>
      </c>
      <c r="B13" s="144">
        <v>910825</v>
      </c>
      <c r="C13" s="144">
        <v>945067</v>
      </c>
      <c r="D13" s="144">
        <v>896351</v>
      </c>
      <c r="E13" s="144">
        <v>862790</v>
      </c>
      <c r="F13" s="144">
        <v>848472</v>
      </c>
      <c r="G13" s="144">
        <v>1112924</v>
      </c>
      <c r="H13" s="144">
        <v>1089630</v>
      </c>
      <c r="I13" s="144">
        <v>1296857</v>
      </c>
      <c r="J13" s="144">
        <v>1154324</v>
      </c>
      <c r="K13" s="144">
        <v>1374183</v>
      </c>
      <c r="L13" s="635">
        <v>1512173</v>
      </c>
      <c r="M13" s="635">
        <v>1271094</v>
      </c>
      <c r="N13" s="635">
        <v>1811222</v>
      </c>
      <c r="O13" s="635">
        <v>1514912</v>
      </c>
      <c r="P13" s="635">
        <v>1665873</v>
      </c>
      <c r="Q13" s="635">
        <v>1866769</v>
      </c>
      <c r="R13" s="635">
        <v>2148830</v>
      </c>
      <c r="S13" s="635">
        <v>1956948</v>
      </c>
      <c r="T13" s="635">
        <v>2314960</v>
      </c>
      <c r="U13" s="635">
        <v>2253191</v>
      </c>
      <c r="V13" s="635">
        <v>2173700</v>
      </c>
      <c r="W13" s="635">
        <v>2616794</v>
      </c>
    </row>
    <row r="14" spans="1:23" ht="15" customHeight="1">
      <c r="A14" s="582" t="s">
        <v>62</v>
      </c>
      <c r="B14" s="144">
        <v>888807</v>
      </c>
      <c r="C14" s="144">
        <v>991769</v>
      </c>
      <c r="D14" s="144">
        <v>911229</v>
      </c>
      <c r="E14" s="144">
        <v>881306</v>
      </c>
      <c r="F14" s="144">
        <v>903673</v>
      </c>
      <c r="G14" s="144">
        <v>1258369</v>
      </c>
      <c r="H14" s="144">
        <v>1202103</v>
      </c>
      <c r="I14" s="144">
        <v>1296173</v>
      </c>
      <c r="J14" s="144">
        <v>1129979</v>
      </c>
      <c r="K14" s="144">
        <v>1186014</v>
      </c>
      <c r="L14" s="635">
        <v>1523885</v>
      </c>
      <c r="M14" s="635">
        <v>1442645</v>
      </c>
      <c r="N14" s="635">
        <v>1696940</v>
      </c>
      <c r="O14" s="635">
        <v>1796746</v>
      </c>
      <c r="P14" s="635">
        <v>1797841</v>
      </c>
      <c r="Q14" s="635">
        <v>1913158</v>
      </c>
      <c r="R14" s="635">
        <v>1959765</v>
      </c>
      <c r="S14" s="635">
        <v>2115552</v>
      </c>
      <c r="T14" s="635">
        <v>2362451</v>
      </c>
      <c r="U14" s="635">
        <v>2358577</v>
      </c>
      <c r="V14" s="635">
        <v>2423381</v>
      </c>
      <c r="W14" s="635">
        <v>2596272</v>
      </c>
    </row>
    <row r="15" spans="1:23" ht="15" customHeight="1">
      <c r="A15" s="582" t="s">
        <v>63</v>
      </c>
      <c r="B15" s="144">
        <v>861678</v>
      </c>
      <c r="C15" s="144">
        <v>833660</v>
      </c>
      <c r="D15" s="144">
        <v>928960</v>
      </c>
      <c r="E15" s="144">
        <v>858384</v>
      </c>
      <c r="F15" s="144">
        <v>1029704</v>
      </c>
      <c r="G15" s="144">
        <v>1314867</v>
      </c>
      <c r="H15" s="144">
        <v>1257384</v>
      </c>
      <c r="I15" s="144">
        <v>1129395</v>
      </c>
      <c r="J15" s="144">
        <v>1138594</v>
      </c>
      <c r="K15" s="144">
        <v>1351428</v>
      </c>
      <c r="L15" s="635">
        <v>1520969</v>
      </c>
      <c r="M15" s="635">
        <v>1468797</v>
      </c>
      <c r="N15" s="635">
        <v>1557391</v>
      </c>
      <c r="O15" s="635">
        <v>1734318</v>
      </c>
      <c r="P15" s="635">
        <v>1906694</v>
      </c>
      <c r="Q15" s="635">
        <v>1901937</v>
      </c>
      <c r="R15" s="635">
        <v>1889768</v>
      </c>
      <c r="S15" s="635">
        <v>2185816</v>
      </c>
      <c r="T15" s="635">
        <v>2475970</v>
      </c>
      <c r="U15" s="635">
        <v>2359478</v>
      </c>
      <c r="V15" s="635">
        <v>2749624</v>
      </c>
      <c r="W15" s="635">
        <v>2473318</v>
      </c>
    </row>
    <row r="16" spans="1:23" ht="15" customHeight="1">
      <c r="A16" s="582" t="s">
        <v>64</v>
      </c>
      <c r="B16" s="144">
        <v>856494</v>
      </c>
      <c r="C16" s="144">
        <v>818475</v>
      </c>
      <c r="D16" s="144">
        <v>965411</v>
      </c>
      <c r="E16" s="144">
        <v>921904</v>
      </c>
      <c r="F16" s="144">
        <v>1031394</v>
      </c>
      <c r="G16" s="144">
        <v>1235154</v>
      </c>
      <c r="H16" s="144">
        <v>1276421</v>
      </c>
      <c r="I16" s="144">
        <v>1296954</v>
      </c>
      <c r="J16" s="144">
        <v>1271850</v>
      </c>
      <c r="K16" s="144">
        <v>1312318</v>
      </c>
      <c r="L16" s="635">
        <v>1598668</v>
      </c>
      <c r="M16" s="635">
        <v>1455818</v>
      </c>
      <c r="N16" s="635">
        <v>1846192</v>
      </c>
      <c r="O16" s="635">
        <v>1878517</v>
      </c>
      <c r="P16" s="635">
        <v>2005502</v>
      </c>
      <c r="Q16" s="635">
        <v>2035995</v>
      </c>
      <c r="R16" s="635">
        <v>1929638</v>
      </c>
      <c r="S16" s="635">
        <v>2370227</v>
      </c>
      <c r="T16" s="635">
        <v>2543178</v>
      </c>
      <c r="U16" s="635">
        <v>2519026</v>
      </c>
      <c r="V16" s="635">
        <v>2869209</v>
      </c>
      <c r="W16" s="635">
        <v>2421574</v>
      </c>
    </row>
    <row r="17" spans="1:23" ht="15" customHeight="1">
      <c r="A17" s="582" t="s">
        <v>65</v>
      </c>
      <c r="B17" s="144">
        <v>917278</v>
      </c>
      <c r="C17" s="144">
        <v>811598</v>
      </c>
      <c r="D17" s="144">
        <v>992630</v>
      </c>
      <c r="E17" s="144">
        <v>874105</v>
      </c>
      <c r="F17" s="144">
        <v>1049108</v>
      </c>
      <c r="G17" s="144">
        <v>1317612</v>
      </c>
      <c r="H17" s="144">
        <v>1170486</v>
      </c>
      <c r="I17" s="144">
        <v>1342764</v>
      </c>
      <c r="J17" s="144">
        <v>1321349</v>
      </c>
      <c r="K17" s="144">
        <v>1219701</v>
      </c>
      <c r="L17" s="635">
        <v>1492380</v>
      </c>
      <c r="M17" s="635">
        <v>1571726</v>
      </c>
      <c r="N17" s="635">
        <v>1740008</v>
      </c>
      <c r="O17" s="635">
        <v>1802465</v>
      </c>
      <c r="P17" s="635">
        <v>1943473</v>
      </c>
      <c r="Q17" s="635">
        <v>1821917</v>
      </c>
      <c r="R17" s="635">
        <v>1800852</v>
      </c>
      <c r="S17" s="635">
        <v>2269296</v>
      </c>
      <c r="T17" s="635">
        <v>2173332</v>
      </c>
      <c r="U17" s="635">
        <v>2472526</v>
      </c>
      <c r="V17" s="635">
        <v>2704997</v>
      </c>
      <c r="W17" s="635">
        <v>1959519</v>
      </c>
    </row>
    <row r="18" spans="1:23" ht="15" customHeight="1" thickBot="1">
      <c r="A18" s="120" t="s">
        <v>66</v>
      </c>
      <c r="B18" s="145">
        <v>900202</v>
      </c>
      <c r="C18" s="145">
        <v>811770</v>
      </c>
      <c r="D18" s="145">
        <v>977486</v>
      </c>
      <c r="E18" s="145">
        <v>946085</v>
      </c>
      <c r="F18" s="145">
        <v>1050768</v>
      </c>
      <c r="G18" s="145">
        <v>1337870</v>
      </c>
      <c r="H18" s="145">
        <v>1058644</v>
      </c>
      <c r="I18" s="145">
        <v>1326550</v>
      </c>
      <c r="J18" s="145">
        <v>1470450</v>
      </c>
      <c r="K18" s="145">
        <v>1403150</v>
      </c>
      <c r="L18" s="636">
        <v>1606726</v>
      </c>
      <c r="M18" s="636">
        <v>1524952</v>
      </c>
      <c r="N18" s="636">
        <v>1611383</v>
      </c>
      <c r="O18" s="636">
        <v>1740112</v>
      </c>
      <c r="P18" s="636">
        <v>1618330</v>
      </c>
      <c r="Q18" s="636">
        <v>1870634</v>
      </c>
      <c r="R18" s="636">
        <v>1897268</v>
      </c>
      <c r="S18" s="636">
        <v>2278805</v>
      </c>
      <c r="T18" s="636">
        <v>2234204</v>
      </c>
      <c r="U18" s="636">
        <v>2221235</v>
      </c>
      <c r="V18" s="636">
        <v>2636531</v>
      </c>
      <c r="W18" s="636">
        <v>1978993</v>
      </c>
    </row>
    <row r="19" spans="1:23" ht="9" customHeight="1">
      <c r="A19" s="999" t="s">
        <v>538</v>
      </c>
      <c r="B19" s="1018"/>
      <c r="C19" s="1018"/>
      <c r="D19" s="1018"/>
      <c r="E19" s="1018"/>
      <c r="F19" s="1018"/>
      <c r="G19" s="1018"/>
      <c r="H19" s="1018"/>
      <c r="I19" s="1018"/>
      <c r="J19" s="1018"/>
      <c r="K19" s="1018"/>
      <c r="L19" s="1018"/>
      <c r="M19" s="1018"/>
      <c r="N19" s="1018"/>
      <c r="O19" s="1018"/>
      <c r="P19" s="1018"/>
      <c r="Q19" s="1018"/>
    </row>
    <row r="20" spans="1:23" ht="9" customHeight="1">
      <c r="A20" s="1111" t="s">
        <v>386</v>
      </c>
      <c r="B20" s="1018"/>
      <c r="C20" s="1018"/>
      <c r="D20" s="1018"/>
      <c r="E20" s="1018"/>
      <c r="F20" s="1018"/>
      <c r="G20" s="1018"/>
      <c r="H20" s="1018"/>
      <c r="I20" s="1018"/>
      <c r="J20" s="1018"/>
      <c r="K20" s="1018"/>
      <c r="L20" s="1018"/>
      <c r="M20" s="1018"/>
      <c r="N20" s="1018"/>
      <c r="O20" s="1018"/>
      <c r="P20" s="1018"/>
      <c r="Q20" s="1018"/>
    </row>
    <row r="21" spans="1:23" ht="9" customHeight="1">
      <c r="A21" s="1001" t="s">
        <v>366</v>
      </c>
      <c r="B21" s="1018"/>
      <c r="C21" s="1018"/>
      <c r="D21" s="1018"/>
      <c r="E21" s="1018"/>
      <c r="F21" s="1018"/>
      <c r="G21" s="1018"/>
      <c r="H21" s="1018"/>
      <c r="I21" s="1018"/>
      <c r="J21" s="1018"/>
      <c r="K21" s="1018"/>
      <c r="L21" s="1018"/>
      <c r="M21" s="1018"/>
      <c r="N21" s="1018"/>
      <c r="O21" s="1018"/>
      <c r="P21" s="1018"/>
      <c r="Q21" s="1018"/>
    </row>
    <row r="23" spans="1:23" ht="13" customHeight="1">
      <c r="A23" s="368" t="s">
        <v>493</v>
      </c>
    </row>
    <row r="24" spans="1:23" ht="13" customHeight="1">
      <c r="A24" s="371" t="s">
        <v>306</v>
      </c>
    </row>
    <row r="25" spans="1:23" ht="4" customHeight="1" thickBot="1"/>
    <row r="26" spans="1:23" ht="16" customHeight="1">
      <c r="A26" s="765" t="s">
        <v>110</v>
      </c>
      <c r="B26" s="762">
        <v>2000</v>
      </c>
      <c r="C26" s="762">
        <v>2001</v>
      </c>
      <c r="D26" s="762">
        <v>2002</v>
      </c>
      <c r="E26" s="762">
        <v>2003</v>
      </c>
      <c r="F26" s="762">
        <v>2004</v>
      </c>
      <c r="G26" s="762">
        <v>2005</v>
      </c>
      <c r="H26" s="762">
        <v>2006</v>
      </c>
      <c r="I26" s="762">
        <v>2007</v>
      </c>
      <c r="J26" s="762">
        <v>2008</v>
      </c>
      <c r="K26" s="762">
        <v>2009</v>
      </c>
      <c r="L26" s="762">
        <v>2010</v>
      </c>
      <c r="M26" s="762">
        <v>2011</v>
      </c>
      <c r="N26" s="762">
        <v>2012</v>
      </c>
      <c r="O26" s="762">
        <v>2013</v>
      </c>
      <c r="P26" s="762">
        <v>2014</v>
      </c>
      <c r="Q26" s="762">
        <v>2015</v>
      </c>
      <c r="R26" s="762">
        <v>2016</v>
      </c>
      <c r="S26" s="739">
        <v>2017</v>
      </c>
      <c r="T26" s="739">
        <v>2018</v>
      </c>
      <c r="U26" s="740">
        <v>2019</v>
      </c>
      <c r="V26" s="741" t="s">
        <v>351</v>
      </c>
      <c r="W26" s="741" t="s">
        <v>402</v>
      </c>
    </row>
    <row r="27" spans="1:23" ht="16" customHeight="1">
      <c r="A27" s="751" t="s">
        <v>54</v>
      </c>
      <c r="B27" s="945">
        <v>10208868</v>
      </c>
      <c r="C27" s="945">
        <v>10342280</v>
      </c>
      <c r="D27" s="945">
        <v>10520830</v>
      </c>
      <c r="E27" s="945">
        <v>10976784</v>
      </c>
      <c r="F27" s="945">
        <v>11171450</v>
      </c>
      <c r="G27" s="945">
        <v>13516950</v>
      </c>
      <c r="H27" s="945">
        <v>14067169</v>
      </c>
      <c r="I27" s="945">
        <v>14622238</v>
      </c>
      <c r="J27" s="945">
        <v>14559640</v>
      </c>
      <c r="K27" s="945">
        <v>15372155</v>
      </c>
      <c r="L27" s="945">
        <v>17802209</v>
      </c>
      <c r="M27" s="945">
        <v>16970540</v>
      </c>
      <c r="N27" s="945">
        <v>19624651</v>
      </c>
      <c r="O27" s="945">
        <v>19793997</v>
      </c>
      <c r="P27" s="945">
        <v>21131996</v>
      </c>
      <c r="Q27" s="945">
        <v>21795793</v>
      </c>
      <c r="R27" s="945">
        <v>22977223</v>
      </c>
      <c r="S27" s="945">
        <v>24632650</v>
      </c>
      <c r="T27" s="945">
        <f>SUM(T28:T39)</f>
        <v>27929872</v>
      </c>
      <c r="U27" s="945">
        <f>SUM(U28:U39)</f>
        <v>26179287</v>
      </c>
      <c r="V27" s="945">
        <f>SUM(V28:V39)</f>
        <v>28790070</v>
      </c>
      <c r="W27" s="945">
        <f>SUM(W28:W39)</f>
        <v>29636130</v>
      </c>
    </row>
    <row r="28" spans="1:23" ht="15" customHeight="1">
      <c r="A28" s="582" t="s">
        <v>55</v>
      </c>
      <c r="B28" s="144">
        <v>778525</v>
      </c>
      <c r="C28" s="144">
        <v>894357</v>
      </c>
      <c r="D28" s="144">
        <v>769970</v>
      </c>
      <c r="E28" s="144">
        <v>1015405</v>
      </c>
      <c r="F28" s="144">
        <v>885860</v>
      </c>
      <c r="G28" s="118">
        <v>1025412</v>
      </c>
      <c r="H28" s="118">
        <v>1236334</v>
      </c>
      <c r="I28" s="118">
        <v>1033584</v>
      </c>
      <c r="J28" s="118">
        <v>1227159</v>
      </c>
      <c r="K28" s="118">
        <v>1339234</v>
      </c>
      <c r="L28" s="118">
        <v>1367893</v>
      </c>
      <c r="M28" s="118">
        <v>1492099</v>
      </c>
      <c r="N28" s="118">
        <v>1740596</v>
      </c>
      <c r="O28" s="118">
        <v>1659188</v>
      </c>
      <c r="P28" s="118">
        <v>1801344</v>
      </c>
      <c r="Q28" s="118">
        <v>1740585</v>
      </c>
      <c r="R28" s="118">
        <v>1755389</v>
      </c>
      <c r="S28" s="118">
        <v>1939385</v>
      </c>
      <c r="T28" s="118">
        <v>2181448</v>
      </c>
      <c r="U28" s="118">
        <v>1980049</v>
      </c>
      <c r="V28" s="118">
        <v>2346525</v>
      </c>
      <c r="W28" s="118">
        <v>2600927</v>
      </c>
    </row>
    <row r="29" spans="1:23" ht="15" customHeight="1">
      <c r="A29" s="582" t="s">
        <v>56</v>
      </c>
      <c r="B29" s="144">
        <v>775802</v>
      </c>
      <c r="C29" s="144">
        <v>785005</v>
      </c>
      <c r="D29" s="144">
        <v>667732</v>
      </c>
      <c r="E29" s="144">
        <v>942206</v>
      </c>
      <c r="F29" s="144">
        <v>806862</v>
      </c>
      <c r="G29" s="144">
        <v>899339</v>
      </c>
      <c r="H29" s="144">
        <v>1030921</v>
      </c>
      <c r="I29" s="144">
        <v>983434</v>
      </c>
      <c r="J29" s="144">
        <v>1006454</v>
      </c>
      <c r="K29" s="144">
        <v>1194814</v>
      </c>
      <c r="L29" s="144">
        <v>1332447</v>
      </c>
      <c r="M29" s="144">
        <v>1388264</v>
      </c>
      <c r="N29" s="144">
        <v>1401301</v>
      </c>
      <c r="O29" s="144">
        <v>1473374</v>
      </c>
      <c r="P29" s="144">
        <v>1536559</v>
      </c>
      <c r="Q29" s="144">
        <v>1687132</v>
      </c>
      <c r="R29" s="144">
        <v>1971615</v>
      </c>
      <c r="S29" s="144">
        <v>1661443</v>
      </c>
      <c r="T29" s="144">
        <v>2098791</v>
      </c>
      <c r="U29" s="144">
        <v>1978628</v>
      </c>
      <c r="V29" s="144">
        <v>2065459</v>
      </c>
      <c r="W29" s="144">
        <v>2445161</v>
      </c>
    </row>
    <row r="30" spans="1:23" ht="15" customHeight="1">
      <c r="A30" s="582" t="s">
        <v>57</v>
      </c>
      <c r="B30" s="144">
        <v>783774</v>
      </c>
      <c r="C30" s="144">
        <v>778512</v>
      </c>
      <c r="D30" s="144">
        <v>700281</v>
      </c>
      <c r="E30" s="144">
        <v>958826</v>
      </c>
      <c r="F30" s="144">
        <v>900352</v>
      </c>
      <c r="G30" s="144">
        <v>968921</v>
      </c>
      <c r="H30" s="144">
        <v>1233550</v>
      </c>
      <c r="I30" s="144">
        <v>1151763</v>
      </c>
      <c r="J30" s="144">
        <v>1269418</v>
      </c>
      <c r="K30" s="144">
        <v>1301899</v>
      </c>
      <c r="L30" s="144">
        <v>1546938</v>
      </c>
      <c r="M30" s="144">
        <v>1516522</v>
      </c>
      <c r="N30" s="144">
        <v>1531447</v>
      </c>
      <c r="O30" s="144">
        <v>1532715</v>
      </c>
      <c r="P30" s="144">
        <v>1656042</v>
      </c>
      <c r="Q30" s="144">
        <v>1756839</v>
      </c>
      <c r="R30" s="144">
        <v>2036368</v>
      </c>
      <c r="S30" s="144">
        <v>1862425</v>
      </c>
      <c r="T30" s="144">
        <v>2397972</v>
      </c>
      <c r="U30" s="144">
        <v>2063350</v>
      </c>
      <c r="V30" s="144">
        <v>2386328</v>
      </c>
      <c r="W30" s="144">
        <v>2578416</v>
      </c>
    </row>
    <row r="31" spans="1:23" ht="15" customHeight="1">
      <c r="A31" s="582" t="s">
        <v>58</v>
      </c>
      <c r="B31" s="144">
        <v>765270</v>
      </c>
      <c r="C31" s="144">
        <v>931868</v>
      </c>
      <c r="D31" s="144">
        <v>881580</v>
      </c>
      <c r="E31" s="144">
        <v>990608</v>
      </c>
      <c r="F31" s="144">
        <v>852242</v>
      </c>
      <c r="G31" s="144">
        <v>1049642</v>
      </c>
      <c r="H31" s="144">
        <v>1133030</v>
      </c>
      <c r="I31" s="144">
        <v>1210133</v>
      </c>
      <c r="J31" s="144">
        <v>1203330</v>
      </c>
      <c r="K31" s="144">
        <v>1278144</v>
      </c>
      <c r="L31" s="144">
        <v>1458269</v>
      </c>
      <c r="M31" s="144">
        <v>1421026</v>
      </c>
      <c r="N31" s="144">
        <v>1566490</v>
      </c>
      <c r="O31" s="144">
        <v>1638430</v>
      </c>
      <c r="P31" s="144">
        <v>1772005</v>
      </c>
      <c r="Q31" s="144">
        <v>1721733</v>
      </c>
      <c r="R31" s="144">
        <v>1900261</v>
      </c>
      <c r="S31" s="144">
        <v>2073694</v>
      </c>
      <c r="T31" s="144">
        <v>2193319</v>
      </c>
      <c r="U31" s="144">
        <v>2103284</v>
      </c>
      <c r="V31" s="144">
        <v>1916995</v>
      </c>
      <c r="W31" s="144">
        <v>2704931</v>
      </c>
    </row>
    <row r="32" spans="1:23" ht="15" customHeight="1">
      <c r="A32" s="582" t="s">
        <v>59</v>
      </c>
      <c r="B32" s="144">
        <v>919196</v>
      </c>
      <c r="C32" s="144">
        <v>899095</v>
      </c>
      <c r="D32" s="144">
        <v>934623</v>
      </c>
      <c r="E32" s="144">
        <v>876577</v>
      </c>
      <c r="F32" s="144">
        <v>826823</v>
      </c>
      <c r="G32" s="144">
        <v>969565</v>
      </c>
      <c r="H32" s="144">
        <v>1227949</v>
      </c>
      <c r="I32" s="144">
        <v>1265295</v>
      </c>
      <c r="J32" s="144">
        <v>1253157</v>
      </c>
      <c r="K32" s="144">
        <v>1304586</v>
      </c>
      <c r="L32" s="144">
        <v>1362438</v>
      </c>
      <c r="M32" s="144">
        <v>1457793</v>
      </c>
      <c r="N32" s="144">
        <v>1647857</v>
      </c>
      <c r="O32" s="144">
        <v>1696153</v>
      </c>
      <c r="P32" s="144">
        <v>1740734</v>
      </c>
      <c r="Q32" s="144">
        <v>1820381</v>
      </c>
      <c r="R32" s="144">
        <v>1814026</v>
      </c>
      <c r="S32" s="144">
        <v>2026771</v>
      </c>
      <c r="T32" s="144">
        <v>2639342</v>
      </c>
      <c r="U32" s="144">
        <v>1904276</v>
      </c>
      <c r="V32" s="144">
        <v>2219284</v>
      </c>
      <c r="W32" s="144">
        <v>2663562</v>
      </c>
    </row>
    <row r="33" spans="1:23" ht="15" customHeight="1">
      <c r="A33" s="582" t="s">
        <v>60</v>
      </c>
      <c r="B33" s="144">
        <v>851017</v>
      </c>
      <c r="C33" s="144">
        <v>841104</v>
      </c>
      <c r="D33" s="144">
        <v>894577</v>
      </c>
      <c r="E33" s="144">
        <v>848588</v>
      </c>
      <c r="F33" s="144">
        <v>986192</v>
      </c>
      <c r="G33" s="144">
        <v>1027275</v>
      </c>
      <c r="H33" s="144">
        <v>1150717</v>
      </c>
      <c r="I33" s="144">
        <v>1290385</v>
      </c>
      <c r="J33" s="144">
        <v>1117451</v>
      </c>
      <c r="K33" s="144">
        <v>1110192</v>
      </c>
      <c r="L33" s="144">
        <v>1479423</v>
      </c>
      <c r="M33" s="144">
        <v>1140804</v>
      </c>
      <c r="N33" s="144">
        <v>1625104</v>
      </c>
      <c r="O33" s="144">
        <v>1423787</v>
      </c>
      <c r="P33" s="144">
        <v>1762458</v>
      </c>
      <c r="Q33" s="144">
        <v>1683142</v>
      </c>
      <c r="R33" s="144">
        <v>1873443</v>
      </c>
      <c r="S33" s="144">
        <v>1892288</v>
      </c>
      <c r="T33" s="144">
        <v>2314905</v>
      </c>
      <c r="U33" s="144">
        <v>1965667</v>
      </c>
      <c r="V33" s="144">
        <v>2298037</v>
      </c>
      <c r="W33" s="144">
        <v>2596663</v>
      </c>
    </row>
    <row r="34" spans="1:23" ht="15" customHeight="1">
      <c r="A34" s="582" t="s">
        <v>61</v>
      </c>
      <c r="B34" s="144">
        <v>910825</v>
      </c>
      <c r="C34" s="144">
        <v>945067</v>
      </c>
      <c r="D34" s="144">
        <v>896351</v>
      </c>
      <c r="E34" s="144">
        <v>862790</v>
      </c>
      <c r="F34" s="144">
        <v>848472</v>
      </c>
      <c r="G34" s="144">
        <v>1112924</v>
      </c>
      <c r="H34" s="144">
        <v>1089630</v>
      </c>
      <c r="I34" s="144">
        <v>1296524</v>
      </c>
      <c r="J34" s="144">
        <v>1153814</v>
      </c>
      <c r="K34" s="144">
        <v>1373625</v>
      </c>
      <c r="L34" s="144">
        <v>1512173</v>
      </c>
      <c r="M34" s="144">
        <v>1202094</v>
      </c>
      <c r="N34" s="144">
        <v>1811222</v>
      </c>
      <c r="O34" s="144">
        <v>1483712</v>
      </c>
      <c r="P34" s="144">
        <v>1665873</v>
      </c>
      <c r="Q34" s="144">
        <v>1842340</v>
      </c>
      <c r="R34" s="144">
        <v>2148830</v>
      </c>
      <c r="S34" s="144">
        <v>1956948</v>
      </c>
      <c r="T34" s="144">
        <v>2314960</v>
      </c>
      <c r="U34" s="144">
        <v>2253191</v>
      </c>
      <c r="V34" s="144">
        <v>2173700</v>
      </c>
      <c r="W34" s="144">
        <v>2616794</v>
      </c>
    </row>
    <row r="35" spans="1:23" ht="15" customHeight="1">
      <c r="A35" s="582" t="s">
        <v>62</v>
      </c>
      <c r="B35" s="144">
        <v>888807</v>
      </c>
      <c r="C35" s="144">
        <v>991769</v>
      </c>
      <c r="D35" s="144">
        <v>911229</v>
      </c>
      <c r="E35" s="144">
        <v>881306</v>
      </c>
      <c r="F35" s="144">
        <v>903673</v>
      </c>
      <c r="G35" s="144">
        <v>1258369</v>
      </c>
      <c r="H35" s="144">
        <v>1202103</v>
      </c>
      <c r="I35" s="144">
        <v>1295457</v>
      </c>
      <c r="J35" s="144">
        <v>1127866</v>
      </c>
      <c r="K35" s="144">
        <v>1185698</v>
      </c>
      <c r="L35" s="144">
        <v>1523885</v>
      </c>
      <c r="M35" s="144">
        <v>1372645</v>
      </c>
      <c r="N35" s="144">
        <v>1648580</v>
      </c>
      <c r="O35" s="144">
        <v>1796746</v>
      </c>
      <c r="P35" s="144">
        <v>1771321</v>
      </c>
      <c r="Q35" s="144">
        <v>1913158</v>
      </c>
      <c r="R35" s="144">
        <v>1959765</v>
      </c>
      <c r="S35" s="144">
        <v>2115552</v>
      </c>
      <c r="T35" s="144">
        <v>2362451</v>
      </c>
      <c r="U35" s="144">
        <v>2358577</v>
      </c>
      <c r="V35" s="144">
        <v>2423381</v>
      </c>
      <c r="W35" s="144">
        <v>2596272</v>
      </c>
    </row>
    <row r="36" spans="1:23" ht="15" customHeight="1">
      <c r="A36" s="582" t="s">
        <v>63</v>
      </c>
      <c r="B36" s="144">
        <v>861678</v>
      </c>
      <c r="C36" s="144">
        <v>833660</v>
      </c>
      <c r="D36" s="144">
        <v>928960</v>
      </c>
      <c r="E36" s="144">
        <v>858384</v>
      </c>
      <c r="F36" s="144">
        <v>1029704</v>
      </c>
      <c r="G36" s="144">
        <v>1314867</v>
      </c>
      <c r="H36" s="144">
        <v>1257384</v>
      </c>
      <c r="I36" s="144">
        <v>1129395</v>
      </c>
      <c r="J36" s="144">
        <v>1138594</v>
      </c>
      <c r="K36" s="144">
        <v>1350468</v>
      </c>
      <c r="L36" s="144">
        <v>1520969</v>
      </c>
      <c r="M36" s="144">
        <v>1426797</v>
      </c>
      <c r="N36" s="144">
        <v>1522391</v>
      </c>
      <c r="O36" s="144">
        <v>1703118</v>
      </c>
      <c r="P36" s="144">
        <v>1889555</v>
      </c>
      <c r="Q36" s="144">
        <v>1901937</v>
      </c>
      <c r="R36" s="144">
        <v>1889768</v>
      </c>
      <c r="S36" s="144">
        <v>2185816</v>
      </c>
      <c r="T36" s="144">
        <v>2475970</v>
      </c>
      <c r="U36" s="144">
        <v>2359478</v>
      </c>
      <c r="V36" s="144">
        <v>2749624</v>
      </c>
      <c r="W36" s="144">
        <v>2473318</v>
      </c>
    </row>
    <row r="37" spans="1:23" ht="15" customHeight="1">
      <c r="A37" s="582" t="s">
        <v>64</v>
      </c>
      <c r="B37" s="144">
        <v>856494</v>
      </c>
      <c r="C37" s="144">
        <v>818475</v>
      </c>
      <c r="D37" s="144">
        <v>965411</v>
      </c>
      <c r="E37" s="144">
        <v>921904</v>
      </c>
      <c r="F37" s="144">
        <v>1031394</v>
      </c>
      <c r="G37" s="144">
        <v>1235154</v>
      </c>
      <c r="H37" s="144">
        <v>1276421</v>
      </c>
      <c r="I37" s="144">
        <v>1296954</v>
      </c>
      <c r="J37" s="144">
        <v>1271585</v>
      </c>
      <c r="K37" s="144">
        <v>1312318</v>
      </c>
      <c r="L37" s="144">
        <v>1598668</v>
      </c>
      <c r="M37" s="144">
        <v>1455818</v>
      </c>
      <c r="N37" s="144">
        <v>1809472</v>
      </c>
      <c r="O37" s="144">
        <v>1844197</v>
      </c>
      <c r="P37" s="144">
        <v>2005502</v>
      </c>
      <c r="Q37" s="144">
        <v>2035995</v>
      </c>
      <c r="R37" s="144">
        <v>1929638</v>
      </c>
      <c r="S37" s="144">
        <v>2370227</v>
      </c>
      <c r="T37" s="144">
        <v>2543178</v>
      </c>
      <c r="U37" s="144">
        <v>2519026</v>
      </c>
      <c r="V37" s="144">
        <v>2869209</v>
      </c>
      <c r="W37" s="144">
        <v>2421574</v>
      </c>
    </row>
    <row r="38" spans="1:23" ht="15" customHeight="1">
      <c r="A38" s="582" t="s">
        <v>65</v>
      </c>
      <c r="B38" s="144">
        <v>917278</v>
      </c>
      <c r="C38" s="144">
        <v>811598</v>
      </c>
      <c r="D38" s="144">
        <v>992630</v>
      </c>
      <c r="E38" s="144">
        <v>874105</v>
      </c>
      <c r="F38" s="144">
        <v>1049108</v>
      </c>
      <c r="G38" s="144">
        <v>1317612</v>
      </c>
      <c r="H38" s="144">
        <v>1170486</v>
      </c>
      <c r="I38" s="144">
        <v>1342764</v>
      </c>
      <c r="J38" s="144">
        <v>1320898</v>
      </c>
      <c r="K38" s="144">
        <v>1218744</v>
      </c>
      <c r="L38" s="144">
        <v>1492380</v>
      </c>
      <c r="M38" s="144">
        <v>1571726</v>
      </c>
      <c r="N38" s="144">
        <v>1708808</v>
      </c>
      <c r="O38" s="144">
        <v>1802465</v>
      </c>
      <c r="P38" s="144">
        <v>1912273</v>
      </c>
      <c r="Q38" s="144">
        <v>1821917</v>
      </c>
      <c r="R38" s="144">
        <v>1800852</v>
      </c>
      <c r="S38" s="144">
        <v>2269296</v>
      </c>
      <c r="T38" s="144">
        <v>2173332</v>
      </c>
      <c r="U38" s="144">
        <v>2472526</v>
      </c>
      <c r="V38" s="144">
        <v>2704997</v>
      </c>
      <c r="W38" s="144">
        <v>1959519</v>
      </c>
    </row>
    <row r="39" spans="1:23" ht="15" customHeight="1" thickBot="1">
      <c r="A39" s="120" t="s">
        <v>66</v>
      </c>
      <c r="B39" s="145">
        <v>900202</v>
      </c>
      <c r="C39" s="145">
        <v>811770</v>
      </c>
      <c r="D39" s="145">
        <v>977486</v>
      </c>
      <c r="E39" s="145">
        <v>946085</v>
      </c>
      <c r="F39" s="145">
        <v>1050768</v>
      </c>
      <c r="G39" s="145">
        <v>1337870</v>
      </c>
      <c r="H39" s="145">
        <v>1058644</v>
      </c>
      <c r="I39" s="145">
        <v>1326550</v>
      </c>
      <c r="J39" s="145">
        <v>1469914</v>
      </c>
      <c r="K39" s="145">
        <v>1402433</v>
      </c>
      <c r="L39" s="145">
        <v>1606726</v>
      </c>
      <c r="M39" s="145">
        <v>1524952</v>
      </c>
      <c r="N39" s="145">
        <v>1611383</v>
      </c>
      <c r="O39" s="145">
        <v>1740112</v>
      </c>
      <c r="P39" s="145">
        <v>1618330</v>
      </c>
      <c r="Q39" s="145">
        <v>1870634</v>
      </c>
      <c r="R39" s="145">
        <v>1897268</v>
      </c>
      <c r="S39" s="145">
        <v>2278805</v>
      </c>
      <c r="T39" s="145">
        <v>2234204</v>
      </c>
      <c r="U39" s="145">
        <v>2221235</v>
      </c>
      <c r="V39" s="145">
        <v>2636531</v>
      </c>
      <c r="W39" s="145">
        <v>1978993</v>
      </c>
    </row>
    <row r="40" spans="1:23" ht="9" customHeight="1">
      <c r="A40" s="999" t="s">
        <v>538</v>
      </c>
      <c r="B40" s="1018"/>
      <c r="C40" s="1018"/>
      <c r="D40" s="1018"/>
      <c r="E40" s="1018"/>
      <c r="F40" s="1018"/>
      <c r="G40" s="1018"/>
      <c r="H40" s="1018"/>
      <c r="I40" s="1018"/>
      <c r="J40" s="1018"/>
      <c r="K40" s="1018"/>
      <c r="L40" s="1018"/>
      <c r="M40" s="1018"/>
      <c r="N40" s="1018"/>
      <c r="O40" s="1018"/>
      <c r="P40" s="1018"/>
      <c r="Q40" s="1018"/>
      <c r="R40" s="294"/>
    </row>
    <row r="41" spans="1:23" ht="9" customHeight="1">
      <c r="A41" s="1111" t="s">
        <v>386</v>
      </c>
      <c r="B41" s="1018"/>
      <c r="C41" s="1018"/>
      <c r="D41" s="1018"/>
      <c r="E41" s="1018"/>
      <c r="F41" s="1018"/>
      <c r="G41" s="1018"/>
      <c r="H41" s="1018"/>
      <c r="I41" s="1018"/>
      <c r="J41" s="1018"/>
      <c r="K41" s="1018"/>
      <c r="L41" s="1018"/>
      <c r="M41" s="1018"/>
      <c r="N41" s="1018"/>
      <c r="O41" s="1018"/>
      <c r="P41" s="1018"/>
      <c r="Q41" s="1018"/>
      <c r="R41" s="294"/>
    </row>
    <row r="42" spans="1:23" ht="9" customHeight="1">
      <c r="A42" s="1001" t="s">
        <v>366</v>
      </c>
      <c r="B42" s="1018"/>
      <c r="C42" s="1018"/>
      <c r="D42" s="1018"/>
      <c r="E42" s="1018"/>
      <c r="F42" s="1018"/>
      <c r="G42" s="1018"/>
      <c r="H42" s="1018"/>
      <c r="I42" s="1018"/>
      <c r="J42" s="1018"/>
      <c r="K42" s="1018"/>
      <c r="L42" s="1018"/>
      <c r="M42" s="1018"/>
      <c r="N42" s="1018"/>
      <c r="O42" s="1018"/>
      <c r="P42" s="1018"/>
      <c r="Q42" s="1018"/>
      <c r="R42" s="294"/>
    </row>
    <row r="43" spans="1:23" ht="13" customHeight="1">
      <c r="A43" s="1018"/>
      <c r="B43" s="1018"/>
      <c r="C43" s="1018"/>
      <c r="D43" s="1018"/>
      <c r="E43" s="1018"/>
      <c r="F43" s="1018"/>
      <c r="G43" s="1018"/>
      <c r="H43" s="1018"/>
      <c r="I43" s="1018"/>
      <c r="J43" s="1018"/>
      <c r="K43" s="1018"/>
      <c r="L43" s="1018"/>
      <c r="M43" s="1018"/>
      <c r="N43" s="1018"/>
      <c r="O43" s="1018"/>
      <c r="P43" s="1018"/>
      <c r="Q43" s="1018"/>
    </row>
    <row r="44" spans="1:23" ht="13" customHeight="1">
      <c r="A44" s="1018"/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</row>
    <row r="45" spans="1:23" ht="13" customHeight="1">
      <c r="A45" s="1018"/>
      <c r="B45" s="1018"/>
      <c r="C45" s="1018"/>
      <c r="D45" s="1018"/>
      <c r="E45" s="1018"/>
      <c r="F45" s="1018"/>
      <c r="G45" s="1018"/>
      <c r="H45" s="1018"/>
      <c r="I45" s="1018"/>
      <c r="J45" s="1018"/>
      <c r="K45" s="1018"/>
      <c r="L45" s="1018"/>
      <c r="M45" s="1018"/>
      <c r="N45" s="1018"/>
      <c r="O45" s="1018"/>
      <c r="P45" s="1018"/>
      <c r="Q45" s="1018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Hoja126">
    <tabColor theme="9" tint="0.59999389629810485"/>
  </sheetPr>
  <dimension ref="A1:O43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3.3984375" style="140" customWidth="1"/>
    <col min="2" max="2" width="10.3984375" style="140" customWidth="1"/>
    <col min="3" max="14" width="9" style="140" customWidth="1"/>
    <col min="15" max="16384" width="7" style="140"/>
  </cols>
  <sheetData>
    <row r="1" spans="1:14" ht="13" customHeight="1">
      <c r="A1" s="65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 ht="19" customHeight="1">
      <c r="A2" s="603" t="s">
        <v>492</v>
      </c>
      <c r="B2" s="605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</row>
    <row r="3" spans="1:14" ht="13" customHeight="1">
      <c r="A3" s="600" t="s">
        <v>306</v>
      </c>
      <c r="B3" s="606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</row>
    <row r="4" spans="1:14" ht="4" customHeight="1" thickBo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4" ht="15" customHeight="1">
      <c r="A5" s="968" t="s">
        <v>18</v>
      </c>
      <c r="B5" s="969" t="s">
        <v>106</v>
      </c>
      <c r="C5" s="969" t="s">
        <v>55</v>
      </c>
      <c r="D5" s="969" t="s">
        <v>56</v>
      </c>
      <c r="E5" s="969" t="s">
        <v>57</v>
      </c>
      <c r="F5" s="969" t="s">
        <v>58</v>
      </c>
      <c r="G5" s="969" t="s">
        <v>59</v>
      </c>
      <c r="H5" s="969" t="s">
        <v>60</v>
      </c>
      <c r="I5" s="969" t="s">
        <v>61</v>
      </c>
      <c r="J5" s="969" t="s">
        <v>62</v>
      </c>
      <c r="K5" s="969" t="s">
        <v>63</v>
      </c>
      <c r="L5" s="969" t="s">
        <v>64</v>
      </c>
      <c r="M5" s="969" t="s">
        <v>65</v>
      </c>
      <c r="N5" s="969" t="s">
        <v>66</v>
      </c>
    </row>
    <row r="6" spans="1:14" ht="15" customHeight="1">
      <c r="A6" s="954" t="s">
        <v>90</v>
      </c>
      <c r="B6" s="955">
        <f>SUM(C6:N6)</f>
        <v>6867336</v>
      </c>
      <c r="C6" s="955">
        <f t="shared" ref="C6:N6" si="0">+C8+C16+C25+C34</f>
        <v>498542</v>
      </c>
      <c r="D6" s="955">
        <f t="shared" si="0"/>
        <v>438223</v>
      </c>
      <c r="E6" s="955">
        <f t="shared" si="0"/>
        <v>681004</v>
      </c>
      <c r="F6" s="955">
        <f t="shared" si="0"/>
        <v>636162</v>
      </c>
      <c r="G6" s="955">
        <f t="shared" si="0"/>
        <v>507483</v>
      </c>
      <c r="H6" s="955">
        <f t="shared" si="0"/>
        <v>511504</v>
      </c>
      <c r="I6" s="955">
        <f t="shared" si="0"/>
        <v>616103</v>
      </c>
      <c r="J6" s="955">
        <f t="shared" si="0"/>
        <v>560510</v>
      </c>
      <c r="K6" s="955">
        <f t="shared" si="0"/>
        <v>613640</v>
      </c>
      <c r="L6" s="955">
        <f t="shared" si="0"/>
        <v>603351</v>
      </c>
      <c r="M6" s="955">
        <f t="shared" si="0"/>
        <v>544074</v>
      </c>
      <c r="N6" s="955">
        <f t="shared" si="0"/>
        <v>656740</v>
      </c>
    </row>
    <row r="7" spans="1:14" ht="1" hidden="1" customHeight="1">
      <c r="A7" s="956"/>
      <c r="B7" s="957"/>
      <c r="C7" s="957"/>
      <c r="D7" s="957"/>
      <c r="E7" s="957"/>
      <c r="F7" s="957"/>
      <c r="G7" s="957"/>
      <c r="H7" s="957"/>
      <c r="I7" s="957"/>
      <c r="J7" s="957"/>
      <c r="K7" s="957"/>
      <c r="L7" s="957"/>
      <c r="M7" s="957"/>
      <c r="N7" s="957"/>
    </row>
    <row r="8" spans="1:14" ht="13" customHeight="1">
      <c r="A8" s="958" t="s">
        <v>144</v>
      </c>
      <c r="B8" s="959">
        <f>SUM(C8:N8)</f>
        <v>1982580</v>
      </c>
      <c r="C8" s="960">
        <f t="shared" ref="C8:N8" si="1">SUM(C9:C14)</f>
        <v>153278</v>
      </c>
      <c r="D8" s="960">
        <f t="shared" si="1"/>
        <v>143317</v>
      </c>
      <c r="E8" s="960">
        <f t="shared" si="1"/>
        <v>144254</v>
      </c>
      <c r="F8" s="960">
        <f t="shared" si="1"/>
        <v>137037</v>
      </c>
      <c r="G8" s="960">
        <f t="shared" si="1"/>
        <v>166458</v>
      </c>
      <c r="H8" s="960">
        <f t="shared" si="1"/>
        <v>154158</v>
      </c>
      <c r="I8" s="960">
        <f t="shared" si="1"/>
        <v>206544</v>
      </c>
      <c r="J8" s="960">
        <f t="shared" si="1"/>
        <v>117297</v>
      </c>
      <c r="K8" s="960">
        <f t="shared" si="1"/>
        <v>260675</v>
      </c>
      <c r="L8" s="960">
        <f t="shared" si="1"/>
        <v>133357</v>
      </c>
      <c r="M8" s="960">
        <f t="shared" si="1"/>
        <v>199187</v>
      </c>
      <c r="N8" s="960">
        <f t="shared" si="1"/>
        <v>167018</v>
      </c>
    </row>
    <row r="9" spans="1:14" ht="13" customHeight="1">
      <c r="A9" s="140" t="s">
        <v>21</v>
      </c>
      <c r="B9" s="961">
        <f t="shared" ref="B9:B14" si="2">SUM(C9:N9)</f>
        <v>0</v>
      </c>
      <c r="C9" s="687">
        <v>0</v>
      </c>
      <c r="D9" s="687">
        <v>0</v>
      </c>
      <c r="E9" s="687">
        <v>0</v>
      </c>
      <c r="F9" s="687">
        <v>0</v>
      </c>
      <c r="G9" s="687">
        <v>0</v>
      </c>
      <c r="H9" s="687">
        <v>0</v>
      </c>
      <c r="I9" s="687">
        <v>0</v>
      </c>
      <c r="J9" s="687">
        <v>0</v>
      </c>
      <c r="K9" s="687">
        <v>0</v>
      </c>
      <c r="L9" s="687">
        <v>0</v>
      </c>
      <c r="M9" s="687">
        <v>0</v>
      </c>
      <c r="N9" s="687">
        <v>0</v>
      </c>
    </row>
    <row r="10" spans="1:14" ht="13" customHeight="1">
      <c r="A10" s="140" t="s">
        <v>22</v>
      </c>
      <c r="B10" s="961">
        <f t="shared" si="2"/>
        <v>0</v>
      </c>
      <c r="C10" s="687">
        <v>0</v>
      </c>
      <c r="D10" s="687">
        <v>0</v>
      </c>
      <c r="E10" s="687">
        <v>0</v>
      </c>
      <c r="F10" s="687">
        <v>0</v>
      </c>
      <c r="G10" s="687">
        <v>0</v>
      </c>
      <c r="H10" s="687">
        <v>0</v>
      </c>
      <c r="I10" s="687">
        <v>0</v>
      </c>
      <c r="J10" s="687">
        <v>0</v>
      </c>
      <c r="K10" s="687">
        <v>0</v>
      </c>
      <c r="L10" s="687">
        <v>0</v>
      </c>
      <c r="M10" s="687">
        <v>0</v>
      </c>
      <c r="N10" s="687">
        <v>0</v>
      </c>
    </row>
    <row r="11" spans="1:14" ht="13" customHeight="1">
      <c r="A11" s="140" t="s">
        <v>23</v>
      </c>
      <c r="B11" s="961">
        <f t="shared" si="2"/>
        <v>0</v>
      </c>
      <c r="C11" s="687">
        <v>0</v>
      </c>
      <c r="D11" s="687">
        <v>0</v>
      </c>
      <c r="E11" s="687">
        <v>0</v>
      </c>
      <c r="F11" s="687">
        <v>0</v>
      </c>
      <c r="G11" s="687">
        <v>0</v>
      </c>
      <c r="H11" s="687">
        <v>0</v>
      </c>
      <c r="I11" s="687">
        <v>0</v>
      </c>
      <c r="J11" s="687">
        <v>0</v>
      </c>
      <c r="K11" s="687">
        <v>0</v>
      </c>
      <c r="L11" s="687">
        <v>0</v>
      </c>
      <c r="M11" s="687">
        <v>0</v>
      </c>
      <c r="N11" s="687">
        <v>0</v>
      </c>
    </row>
    <row r="12" spans="1:14" ht="13" customHeight="1">
      <c r="A12" s="140" t="s">
        <v>24</v>
      </c>
      <c r="B12" s="961">
        <f t="shared" si="2"/>
        <v>6120</v>
      </c>
      <c r="C12" s="687">
        <v>0</v>
      </c>
      <c r="D12" s="687">
        <v>0</v>
      </c>
      <c r="E12" s="687">
        <v>0</v>
      </c>
      <c r="F12" s="687">
        <v>0</v>
      </c>
      <c r="G12" s="687">
        <v>0</v>
      </c>
      <c r="H12" s="687">
        <v>0</v>
      </c>
      <c r="I12" s="687">
        <v>3060</v>
      </c>
      <c r="J12" s="687">
        <v>0</v>
      </c>
      <c r="K12" s="687">
        <v>0</v>
      </c>
      <c r="L12" s="687">
        <v>3060</v>
      </c>
      <c r="M12" s="687">
        <v>0</v>
      </c>
      <c r="N12" s="687">
        <v>0</v>
      </c>
    </row>
    <row r="13" spans="1:14" ht="13" customHeight="1">
      <c r="A13" s="140" t="s">
        <v>25</v>
      </c>
      <c r="B13" s="961">
        <f t="shared" si="2"/>
        <v>1972750</v>
      </c>
      <c r="C13" s="687">
        <v>152016</v>
      </c>
      <c r="D13" s="687">
        <v>143317</v>
      </c>
      <c r="E13" s="687">
        <v>144254</v>
      </c>
      <c r="F13" s="687">
        <v>137037</v>
      </c>
      <c r="G13" s="687">
        <v>166458</v>
      </c>
      <c r="H13" s="687">
        <v>152934</v>
      </c>
      <c r="I13" s="687">
        <v>203484</v>
      </c>
      <c r="J13" s="687">
        <v>117297</v>
      </c>
      <c r="K13" s="687">
        <v>260675</v>
      </c>
      <c r="L13" s="687">
        <v>130297</v>
      </c>
      <c r="M13" s="687">
        <v>199187</v>
      </c>
      <c r="N13" s="687">
        <v>165794</v>
      </c>
    </row>
    <row r="14" spans="1:14" ht="13" customHeight="1">
      <c r="A14" s="140" t="s">
        <v>29</v>
      </c>
      <c r="B14" s="961">
        <f t="shared" si="2"/>
        <v>3710</v>
      </c>
      <c r="C14" s="687">
        <v>1262</v>
      </c>
      <c r="D14" s="687">
        <v>0</v>
      </c>
      <c r="E14" s="687">
        <v>0</v>
      </c>
      <c r="F14" s="687">
        <v>0</v>
      </c>
      <c r="G14" s="687">
        <v>0</v>
      </c>
      <c r="H14" s="687">
        <v>1224</v>
      </c>
      <c r="I14" s="687">
        <v>0</v>
      </c>
      <c r="J14" s="687">
        <v>0</v>
      </c>
      <c r="K14" s="687">
        <v>0</v>
      </c>
      <c r="L14" s="687">
        <v>0</v>
      </c>
      <c r="M14" s="687">
        <v>0</v>
      </c>
      <c r="N14" s="687">
        <v>1224</v>
      </c>
    </row>
    <row r="15" spans="1:14" ht="13" customHeight="1">
      <c r="B15" s="961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7"/>
      <c r="N15" s="687"/>
    </row>
    <row r="16" spans="1:14" ht="13" customHeight="1">
      <c r="A16" s="964" t="s">
        <v>150</v>
      </c>
      <c r="B16" s="961">
        <f>SUM(C16:N16)</f>
        <v>4393735</v>
      </c>
      <c r="C16" s="965">
        <f>SUM(C17:C23)</f>
        <v>291204</v>
      </c>
      <c r="D16" s="965">
        <f t="shared" ref="D16:N16" si="3">SUM(D17:D23)</f>
        <v>260106</v>
      </c>
      <c r="E16" s="965">
        <f t="shared" si="3"/>
        <v>508670</v>
      </c>
      <c r="F16" s="965">
        <f t="shared" si="3"/>
        <v>456805</v>
      </c>
      <c r="G16" s="965">
        <f t="shared" si="3"/>
        <v>312505</v>
      </c>
      <c r="H16" s="965">
        <f t="shared" si="3"/>
        <v>337456</v>
      </c>
      <c r="I16" s="965">
        <f t="shared" si="3"/>
        <v>354479</v>
      </c>
      <c r="J16" s="965">
        <f t="shared" si="3"/>
        <v>392443</v>
      </c>
      <c r="K16" s="965">
        <f t="shared" si="3"/>
        <v>305754</v>
      </c>
      <c r="L16" s="965">
        <f t="shared" si="3"/>
        <v>413384</v>
      </c>
      <c r="M16" s="965">
        <f t="shared" si="3"/>
        <v>304794</v>
      </c>
      <c r="N16" s="965">
        <f t="shared" si="3"/>
        <v>456135</v>
      </c>
    </row>
    <row r="17" spans="1:14" ht="13" customHeight="1">
      <c r="A17" s="140" t="s">
        <v>30</v>
      </c>
      <c r="B17" s="961">
        <f t="shared" ref="B17:B23" si="4">SUM(C17:N17)</f>
        <v>1384828</v>
      </c>
      <c r="C17" s="687">
        <v>0</v>
      </c>
      <c r="D17" s="687">
        <v>78692</v>
      </c>
      <c r="E17" s="687">
        <v>139891</v>
      </c>
      <c r="F17" s="687">
        <v>42328</v>
      </c>
      <c r="G17" s="687">
        <v>116846</v>
      </c>
      <c r="H17" s="687">
        <v>141073</v>
      </c>
      <c r="I17" s="687">
        <v>161999</v>
      </c>
      <c r="J17" s="687">
        <v>143173</v>
      </c>
      <c r="K17" s="687">
        <v>87333</v>
      </c>
      <c r="L17" s="687">
        <v>88385</v>
      </c>
      <c r="M17" s="687">
        <v>128518</v>
      </c>
      <c r="N17" s="687">
        <v>256590</v>
      </c>
    </row>
    <row r="18" spans="1:14" ht="13" customHeight="1">
      <c r="A18" s="140" t="s">
        <v>31</v>
      </c>
      <c r="B18" s="961">
        <f t="shared" si="4"/>
        <v>2145812</v>
      </c>
      <c r="C18" s="687">
        <v>117854</v>
      </c>
      <c r="D18" s="687">
        <v>123544</v>
      </c>
      <c r="E18" s="687">
        <v>264267</v>
      </c>
      <c r="F18" s="687">
        <v>414477</v>
      </c>
      <c r="G18" s="687">
        <v>86513</v>
      </c>
      <c r="H18" s="687">
        <v>195509</v>
      </c>
      <c r="I18" s="687">
        <v>145913</v>
      </c>
      <c r="J18" s="687">
        <v>139940</v>
      </c>
      <c r="K18" s="687">
        <v>73982</v>
      </c>
      <c r="L18" s="687">
        <v>269602</v>
      </c>
      <c r="M18" s="687">
        <v>134791</v>
      </c>
      <c r="N18" s="687">
        <v>179420</v>
      </c>
    </row>
    <row r="19" spans="1:14" ht="13" customHeight="1">
      <c r="A19" s="142" t="s">
        <v>32</v>
      </c>
      <c r="B19" s="961">
        <f t="shared" si="4"/>
        <v>863095</v>
      </c>
      <c r="C19" s="687">
        <v>173350</v>
      </c>
      <c r="D19" s="687">
        <v>57870</v>
      </c>
      <c r="E19" s="687">
        <v>104512</v>
      </c>
      <c r="F19" s="687">
        <v>0</v>
      </c>
      <c r="G19" s="687">
        <v>109146</v>
      </c>
      <c r="H19" s="687">
        <v>874</v>
      </c>
      <c r="I19" s="687">
        <v>46567</v>
      </c>
      <c r="J19" s="687">
        <v>109330</v>
      </c>
      <c r="K19" s="687">
        <v>144439</v>
      </c>
      <c r="L19" s="687">
        <v>55397</v>
      </c>
      <c r="M19" s="687">
        <v>41485</v>
      </c>
      <c r="N19" s="687">
        <v>20125</v>
      </c>
    </row>
    <row r="20" spans="1:14" ht="13" customHeight="1">
      <c r="A20" s="142" t="s">
        <v>33</v>
      </c>
      <c r="B20" s="961">
        <f t="shared" si="4"/>
        <v>0</v>
      </c>
      <c r="C20" s="687">
        <v>0</v>
      </c>
      <c r="D20" s="687">
        <v>0</v>
      </c>
      <c r="E20" s="687">
        <v>0</v>
      </c>
      <c r="F20" s="687">
        <v>0</v>
      </c>
      <c r="G20" s="687">
        <v>0</v>
      </c>
      <c r="H20" s="687">
        <v>0</v>
      </c>
      <c r="I20" s="687">
        <v>0</v>
      </c>
      <c r="J20" s="687">
        <v>0</v>
      </c>
      <c r="K20" s="687">
        <v>0</v>
      </c>
      <c r="L20" s="687">
        <v>0</v>
      </c>
      <c r="M20" s="687">
        <v>0</v>
      </c>
      <c r="N20" s="687">
        <v>0</v>
      </c>
    </row>
    <row r="21" spans="1:14" ht="13" customHeight="1">
      <c r="A21" s="142" t="s">
        <v>36</v>
      </c>
      <c r="B21" s="961">
        <f t="shared" si="4"/>
        <v>0</v>
      </c>
      <c r="C21" s="687">
        <v>0</v>
      </c>
      <c r="D21" s="687">
        <v>0</v>
      </c>
      <c r="E21" s="687">
        <v>0</v>
      </c>
      <c r="F21" s="687">
        <v>0</v>
      </c>
      <c r="G21" s="687">
        <v>0</v>
      </c>
      <c r="H21" s="687">
        <v>0</v>
      </c>
      <c r="I21" s="687">
        <v>0</v>
      </c>
      <c r="J21" s="687">
        <v>0</v>
      </c>
      <c r="K21" s="687">
        <v>0</v>
      </c>
      <c r="L21" s="687">
        <v>0</v>
      </c>
      <c r="M21" s="687">
        <v>0</v>
      </c>
      <c r="N21" s="687">
        <v>0</v>
      </c>
    </row>
    <row r="22" spans="1:14" ht="13" customHeight="1">
      <c r="A22" s="142" t="s">
        <v>35</v>
      </c>
      <c r="B22" s="961">
        <f t="shared" si="4"/>
        <v>0</v>
      </c>
      <c r="C22" s="687">
        <v>0</v>
      </c>
      <c r="D22" s="687">
        <v>0</v>
      </c>
      <c r="E22" s="687">
        <v>0</v>
      </c>
      <c r="F22" s="687">
        <v>0</v>
      </c>
      <c r="G22" s="687">
        <v>0</v>
      </c>
      <c r="H22" s="687">
        <v>0</v>
      </c>
      <c r="I22" s="687">
        <v>0</v>
      </c>
      <c r="J22" s="687">
        <v>0</v>
      </c>
      <c r="K22" s="687">
        <v>0</v>
      </c>
      <c r="L22" s="687">
        <v>0</v>
      </c>
      <c r="M22" s="687">
        <v>0</v>
      </c>
      <c r="N22" s="687">
        <v>0</v>
      </c>
    </row>
    <row r="23" spans="1:14" ht="13" customHeight="1">
      <c r="A23" s="140" t="s">
        <v>34</v>
      </c>
      <c r="B23" s="961">
        <f t="shared" si="4"/>
        <v>0</v>
      </c>
      <c r="C23" s="687">
        <v>0</v>
      </c>
      <c r="D23" s="687">
        <v>0</v>
      </c>
      <c r="E23" s="687">
        <v>0</v>
      </c>
      <c r="F23" s="687">
        <v>0</v>
      </c>
      <c r="G23" s="687">
        <v>0</v>
      </c>
      <c r="H23" s="687">
        <v>0</v>
      </c>
      <c r="I23" s="687">
        <v>0</v>
      </c>
      <c r="J23" s="687">
        <v>0</v>
      </c>
      <c r="K23" s="687">
        <v>0</v>
      </c>
      <c r="L23" s="687">
        <v>0</v>
      </c>
      <c r="M23" s="687">
        <v>0</v>
      </c>
      <c r="N23" s="687">
        <v>0</v>
      </c>
    </row>
    <row r="24" spans="1:14" ht="13" customHeight="1">
      <c r="B24" s="961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</row>
    <row r="25" spans="1:14" ht="13" customHeight="1">
      <c r="A25" s="964" t="s">
        <v>151</v>
      </c>
      <c r="B25" s="961">
        <f>SUM(C25:N25)</f>
        <v>409951</v>
      </c>
      <c r="C25" s="965">
        <f>SUM(C26:C32)</f>
        <v>42840</v>
      </c>
      <c r="D25" s="965">
        <f t="shared" ref="D25:N25" si="5">SUM(D26:D32)</f>
        <v>29190</v>
      </c>
      <c r="E25" s="965">
        <f t="shared" si="5"/>
        <v>28080</v>
      </c>
      <c r="F25" s="965">
        <f t="shared" si="5"/>
        <v>25000</v>
      </c>
      <c r="G25" s="965">
        <f t="shared" si="5"/>
        <v>28520</v>
      </c>
      <c r="H25" s="965">
        <f t="shared" si="5"/>
        <v>14280</v>
      </c>
      <c r="I25" s="965">
        <f t="shared" si="5"/>
        <v>42840</v>
      </c>
      <c r="J25" s="965">
        <f t="shared" si="5"/>
        <v>45160</v>
      </c>
      <c r="K25" s="965">
        <f t="shared" si="5"/>
        <v>47211</v>
      </c>
      <c r="L25" s="965">
        <f t="shared" si="5"/>
        <v>38760</v>
      </c>
      <c r="M25" s="965">
        <f t="shared" si="5"/>
        <v>38490</v>
      </c>
      <c r="N25" s="965">
        <f t="shared" si="5"/>
        <v>29580</v>
      </c>
    </row>
    <row r="26" spans="1:14" ht="13" customHeight="1">
      <c r="A26" s="142" t="s">
        <v>320</v>
      </c>
      <c r="B26" s="961">
        <f t="shared" ref="B26:B32" si="6">SUM(C26:N26)</f>
        <v>370780</v>
      </c>
      <c r="C26" s="687">
        <v>42840</v>
      </c>
      <c r="D26" s="687">
        <v>22950</v>
      </c>
      <c r="E26" s="687">
        <v>24000</v>
      </c>
      <c r="F26" s="687">
        <v>25000</v>
      </c>
      <c r="G26" s="687">
        <v>28520</v>
      </c>
      <c r="H26" s="687">
        <v>4080</v>
      </c>
      <c r="I26" s="687">
        <v>42840</v>
      </c>
      <c r="J26" s="687">
        <v>45160</v>
      </c>
      <c r="K26" s="687">
        <v>38760</v>
      </c>
      <c r="L26" s="687">
        <v>38760</v>
      </c>
      <c r="M26" s="687">
        <v>32370</v>
      </c>
      <c r="N26" s="687">
        <v>25500</v>
      </c>
    </row>
    <row r="27" spans="1:14" ht="13" customHeight="1">
      <c r="A27" s="142" t="s">
        <v>38</v>
      </c>
      <c r="B27" s="962">
        <v>0</v>
      </c>
      <c r="C27" s="687">
        <v>0</v>
      </c>
      <c r="D27" s="687">
        <v>0</v>
      </c>
      <c r="E27" s="687">
        <v>0</v>
      </c>
      <c r="F27" s="687">
        <v>0</v>
      </c>
      <c r="G27" s="687">
        <v>0</v>
      </c>
      <c r="H27" s="687">
        <v>0</v>
      </c>
      <c r="I27" s="687">
        <v>0</v>
      </c>
      <c r="J27" s="687">
        <v>0</v>
      </c>
      <c r="K27" s="687">
        <v>0</v>
      </c>
      <c r="L27" s="687">
        <v>0</v>
      </c>
      <c r="M27" s="687">
        <v>0</v>
      </c>
      <c r="N27" s="687">
        <v>0</v>
      </c>
    </row>
    <row r="28" spans="1:14" ht="13" customHeight="1">
      <c r="A28" s="142" t="s">
        <v>39</v>
      </c>
      <c r="B28" s="961">
        <f t="shared" si="6"/>
        <v>39171</v>
      </c>
      <c r="C28" s="687">
        <v>0</v>
      </c>
      <c r="D28" s="687">
        <v>6240</v>
      </c>
      <c r="E28" s="687">
        <v>4080</v>
      </c>
      <c r="F28" s="687">
        <v>0</v>
      </c>
      <c r="G28" s="687">
        <v>0</v>
      </c>
      <c r="H28" s="687">
        <v>10200</v>
      </c>
      <c r="I28" s="687">
        <v>0</v>
      </c>
      <c r="J28" s="687">
        <v>0</v>
      </c>
      <c r="K28" s="687">
        <v>8451</v>
      </c>
      <c r="L28" s="687">
        <v>0</v>
      </c>
      <c r="M28" s="687">
        <v>6120</v>
      </c>
      <c r="N28" s="687">
        <v>4080</v>
      </c>
    </row>
    <row r="29" spans="1:14" ht="13" customHeight="1">
      <c r="A29" s="142" t="s">
        <v>40</v>
      </c>
      <c r="B29" s="961">
        <f t="shared" si="6"/>
        <v>0</v>
      </c>
      <c r="C29" s="687">
        <v>0</v>
      </c>
      <c r="D29" s="687">
        <v>0</v>
      </c>
      <c r="E29" s="687">
        <v>0</v>
      </c>
      <c r="F29" s="687">
        <v>0</v>
      </c>
      <c r="G29" s="687">
        <v>0</v>
      </c>
      <c r="H29" s="687">
        <v>0</v>
      </c>
      <c r="I29" s="687">
        <v>0</v>
      </c>
      <c r="J29" s="687">
        <v>0</v>
      </c>
      <c r="K29" s="687">
        <v>0</v>
      </c>
      <c r="L29" s="687">
        <v>0</v>
      </c>
      <c r="M29" s="687">
        <v>0</v>
      </c>
      <c r="N29" s="687">
        <v>0</v>
      </c>
    </row>
    <row r="30" spans="1:14" ht="13" customHeight="1">
      <c r="A30" s="142" t="s">
        <v>41</v>
      </c>
      <c r="B30" s="961">
        <f t="shared" si="6"/>
        <v>0</v>
      </c>
      <c r="C30" s="687">
        <v>0</v>
      </c>
      <c r="D30" s="687">
        <v>0</v>
      </c>
      <c r="E30" s="687">
        <v>0</v>
      </c>
      <c r="F30" s="687">
        <v>0</v>
      </c>
      <c r="G30" s="687">
        <v>0</v>
      </c>
      <c r="H30" s="687">
        <v>0</v>
      </c>
      <c r="I30" s="687">
        <v>0</v>
      </c>
      <c r="J30" s="687">
        <v>0</v>
      </c>
      <c r="K30" s="687">
        <v>0</v>
      </c>
      <c r="L30" s="687">
        <v>0</v>
      </c>
      <c r="M30" s="687">
        <v>0</v>
      </c>
      <c r="N30" s="687">
        <v>0</v>
      </c>
    </row>
    <row r="31" spans="1:14" ht="13" customHeight="1">
      <c r="A31" s="142" t="s">
        <v>44</v>
      </c>
      <c r="B31" s="961">
        <f t="shared" si="6"/>
        <v>0</v>
      </c>
      <c r="C31" s="687">
        <v>0</v>
      </c>
      <c r="D31" s="687">
        <v>0</v>
      </c>
      <c r="E31" s="687">
        <v>0</v>
      </c>
      <c r="F31" s="687">
        <v>0</v>
      </c>
      <c r="G31" s="687">
        <v>0</v>
      </c>
      <c r="H31" s="687">
        <v>0</v>
      </c>
      <c r="I31" s="687">
        <v>0</v>
      </c>
      <c r="J31" s="687">
        <v>0</v>
      </c>
      <c r="K31" s="687">
        <v>0</v>
      </c>
      <c r="L31" s="687">
        <v>0</v>
      </c>
      <c r="M31" s="687">
        <v>0</v>
      </c>
      <c r="N31" s="687">
        <v>0</v>
      </c>
    </row>
    <row r="32" spans="1:14" ht="13" customHeight="1">
      <c r="A32" s="142" t="s">
        <v>45</v>
      </c>
      <c r="B32" s="961">
        <f t="shared" si="6"/>
        <v>0</v>
      </c>
      <c r="C32" s="687">
        <v>0</v>
      </c>
      <c r="D32" s="687">
        <v>0</v>
      </c>
      <c r="E32" s="687">
        <v>0</v>
      </c>
      <c r="F32" s="687">
        <v>0</v>
      </c>
      <c r="G32" s="687">
        <v>0</v>
      </c>
      <c r="H32" s="687">
        <v>0</v>
      </c>
      <c r="I32" s="687">
        <v>0</v>
      </c>
      <c r="J32" s="687">
        <v>0</v>
      </c>
      <c r="K32" s="687">
        <v>0</v>
      </c>
      <c r="L32" s="687">
        <v>0</v>
      </c>
      <c r="M32" s="687">
        <v>0</v>
      </c>
      <c r="N32" s="687">
        <v>0</v>
      </c>
    </row>
    <row r="33" spans="1:15" ht="13" customHeight="1">
      <c r="B33" s="961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</row>
    <row r="34" spans="1:15" ht="13" customHeight="1">
      <c r="A34" s="964" t="s">
        <v>157</v>
      </c>
      <c r="B34" s="961">
        <f>SUM(C34:N34)</f>
        <v>81070</v>
      </c>
      <c r="C34" s="965">
        <f>SUM(C35:C38)</f>
        <v>11220</v>
      </c>
      <c r="D34" s="965">
        <f t="shared" ref="D34:N34" si="7">SUM(D35:D38)</f>
        <v>5610</v>
      </c>
      <c r="E34" s="965">
        <f t="shared" si="7"/>
        <v>0</v>
      </c>
      <c r="F34" s="965">
        <f t="shared" si="7"/>
        <v>17320</v>
      </c>
      <c r="G34" s="965">
        <f t="shared" si="7"/>
        <v>0</v>
      </c>
      <c r="H34" s="965">
        <f t="shared" si="7"/>
        <v>5610</v>
      </c>
      <c r="I34" s="965">
        <f t="shared" si="7"/>
        <v>12240</v>
      </c>
      <c r="J34" s="965">
        <f t="shared" si="7"/>
        <v>5610</v>
      </c>
      <c r="K34" s="965">
        <f t="shared" si="7"/>
        <v>0</v>
      </c>
      <c r="L34" s="965">
        <f t="shared" si="7"/>
        <v>17850</v>
      </c>
      <c r="M34" s="965">
        <f t="shared" si="7"/>
        <v>1603</v>
      </c>
      <c r="N34" s="965">
        <f t="shared" si="7"/>
        <v>4007</v>
      </c>
    </row>
    <row r="35" spans="1:15" ht="13" customHeight="1">
      <c r="A35" s="142" t="s">
        <v>46</v>
      </c>
      <c r="B35" s="961">
        <f>SUM(C35:N35)</f>
        <v>35700</v>
      </c>
      <c r="C35" s="687">
        <v>0</v>
      </c>
      <c r="D35" s="687">
        <v>0</v>
      </c>
      <c r="E35" s="687">
        <v>0</v>
      </c>
      <c r="F35" s="687">
        <v>11220</v>
      </c>
      <c r="G35" s="687">
        <v>0</v>
      </c>
      <c r="H35" s="687">
        <v>0</v>
      </c>
      <c r="I35" s="687">
        <v>12240</v>
      </c>
      <c r="J35" s="687">
        <v>0</v>
      </c>
      <c r="K35" s="687">
        <v>0</v>
      </c>
      <c r="L35" s="687">
        <v>12240</v>
      </c>
      <c r="M35" s="687">
        <v>0</v>
      </c>
      <c r="N35" s="687">
        <v>0</v>
      </c>
    </row>
    <row r="36" spans="1:15" ht="13" customHeight="1">
      <c r="A36" s="142" t="s">
        <v>47</v>
      </c>
      <c r="B36" s="961">
        <f>SUM(C36:N36)</f>
        <v>0</v>
      </c>
      <c r="C36" s="687">
        <v>0</v>
      </c>
      <c r="D36" s="687">
        <v>0</v>
      </c>
      <c r="E36" s="687">
        <v>0</v>
      </c>
      <c r="F36" s="687">
        <v>0</v>
      </c>
      <c r="G36" s="687">
        <v>0</v>
      </c>
      <c r="H36" s="687">
        <v>0</v>
      </c>
      <c r="I36" s="687">
        <v>0</v>
      </c>
      <c r="J36" s="687">
        <v>0</v>
      </c>
      <c r="K36" s="687">
        <v>0</v>
      </c>
      <c r="L36" s="687">
        <v>0</v>
      </c>
      <c r="M36" s="687">
        <v>0</v>
      </c>
      <c r="N36" s="687">
        <v>0</v>
      </c>
    </row>
    <row r="37" spans="1:15" ht="13" customHeight="1">
      <c r="A37" s="142" t="s">
        <v>48</v>
      </c>
      <c r="B37" s="961">
        <f>SUM(C37:N37)</f>
        <v>0</v>
      </c>
      <c r="C37" s="687">
        <v>0</v>
      </c>
      <c r="D37" s="687">
        <v>0</v>
      </c>
      <c r="E37" s="687">
        <v>0</v>
      </c>
      <c r="F37" s="687">
        <v>0</v>
      </c>
      <c r="G37" s="687">
        <v>0</v>
      </c>
      <c r="H37" s="687">
        <v>0</v>
      </c>
      <c r="I37" s="687">
        <v>0</v>
      </c>
      <c r="J37" s="687">
        <v>0</v>
      </c>
      <c r="K37" s="687">
        <v>0</v>
      </c>
      <c r="L37" s="687">
        <v>0</v>
      </c>
      <c r="M37" s="687">
        <v>0</v>
      </c>
      <c r="N37" s="687">
        <v>0</v>
      </c>
    </row>
    <row r="38" spans="1:15" ht="13" customHeight="1">
      <c r="A38" s="142" t="s">
        <v>49</v>
      </c>
      <c r="B38" s="961">
        <f>SUM(C38:N38)</f>
        <v>45370</v>
      </c>
      <c r="C38" s="687">
        <v>11220</v>
      </c>
      <c r="D38" s="687">
        <v>5610</v>
      </c>
      <c r="E38" s="687">
        <v>0</v>
      </c>
      <c r="F38" s="687">
        <v>6100</v>
      </c>
      <c r="G38" s="687">
        <v>0</v>
      </c>
      <c r="H38" s="687">
        <v>5610</v>
      </c>
      <c r="I38" s="687">
        <v>0</v>
      </c>
      <c r="J38" s="687">
        <v>5610</v>
      </c>
      <c r="K38" s="687">
        <v>0</v>
      </c>
      <c r="L38" s="687">
        <v>5610</v>
      </c>
      <c r="M38" s="687">
        <v>1603</v>
      </c>
      <c r="N38" s="687">
        <v>4007</v>
      </c>
    </row>
    <row r="39" spans="1:15" ht="4" customHeight="1" thickBot="1">
      <c r="A39" s="143"/>
      <c r="B39" s="963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</row>
    <row r="40" spans="1:15" ht="9" customHeight="1">
      <c r="A40" s="999" t="s">
        <v>538</v>
      </c>
      <c r="B40" s="1109"/>
      <c r="C40" s="1109"/>
      <c r="D40" s="1109"/>
      <c r="E40" s="590"/>
      <c r="F40" s="590"/>
      <c r="G40" s="590"/>
      <c r="H40" s="590"/>
      <c r="I40" s="590"/>
      <c r="J40" s="590"/>
      <c r="K40" s="590"/>
      <c r="L40" s="590"/>
      <c r="M40" s="590"/>
      <c r="N40" s="590"/>
      <c r="O40" s="590"/>
    </row>
    <row r="41" spans="1:15" ht="9" customHeight="1">
      <c r="A41" s="1111" t="s">
        <v>386</v>
      </c>
      <c r="B41" s="1109"/>
      <c r="C41" s="1109"/>
      <c r="D41" s="1109"/>
      <c r="E41" s="590"/>
      <c r="F41" s="590"/>
      <c r="G41" s="590"/>
      <c r="H41" s="590"/>
      <c r="I41" s="590"/>
      <c r="J41" s="590"/>
      <c r="K41" s="590"/>
      <c r="L41" s="590"/>
      <c r="M41" s="590"/>
      <c r="N41" s="590"/>
      <c r="O41" s="590"/>
    </row>
    <row r="42" spans="1:15" ht="9" customHeight="1">
      <c r="A42" s="1001" t="s">
        <v>366</v>
      </c>
      <c r="B42" s="1109"/>
      <c r="C42" s="1109"/>
      <c r="D42" s="1109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</row>
    <row r="43" spans="1:15" ht="13" customHeight="1">
      <c r="A43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Hoja127">
    <tabColor theme="9" tint="0.59999389629810485"/>
  </sheetPr>
  <dimension ref="A2:O43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3.3984375" style="140" customWidth="1"/>
    <col min="2" max="2" width="10.3984375" style="140" customWidth="1"/>
    <col min="3" max="14" width="9" style="140" customWidth="1"/>
    <col min="15" max="16384" width="7" style="140"/>
  </cols>
  <sheetData>
    <row r="2" spans="1:14" ht="19" customHeight="1">
      <c r="A2" s="607" t="s">
        <v>491</v>
      </c>
      <c r="B2" s="608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</row>
    <row r="3" spans="1:14" ht="13" customHeight="1">
      <c r="A3" s="600" t="s">
        <v>306</v>
      </c>
      <c r="B3" s="60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</row>
    <row r="4" spans="1:14" ht="4" customHeight="1" thickBo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4" ht="15" customHeight="1">
      <c r="A5" s="966" t="s">
        <v>18</v>
      </c>
      <c r="B5" s="967" t="s">
        <v>106</v>
      </c>
      <c r="C5" s="967" t="s">
        <v>55</v>
      </c>
      <c r="D5" s="967" t="s">
        <v>56</v>
      </c>
      <c r="E5" s="967" t="s">
        <v>57</v>
      </c>
      <c r="F5" s="967" t="s">
        <v>58</v>
      </c>
      <c r="G5" s="967" t="s">
        <v>59</v>
      </c>
      <c r="H5" s="967" t="s">
        <v>60</v>
      </c>
      <c r="I5" s="967" t="s">
        <v>61</v>
      </c>
      <c r="J5" s="967" t="s">
        <v>62</v>
      </c>
      <c r="K5" s="967" t="s">
        <v>63</v>
      </c>
      <c r="L5" s="967" t="s">
        <v>64</v>
      </c>
      <c r="M5" s="967" t="s">
        <v>65</v>
      </c>
      <c r="N5" s="967" t="s">
        <v>66</v>
      </c>
    </row>
    <row r="6" spans="1:14" ht="15" customHeight="1">
      <c r="A6" s="970" t="s">
        <v>90</v>
      </c>
      <c r="B6" s="976">
        <f>SUM(C6:N6)</f>
        <v>772876344</v>
      </c>
      <c r="C6" s="971">
        <f t="shared" ref="C6:N6" si="0">+C8+C16+C25+C34</f>
        <v>61653106</v>
      </c>
      <c r="D6" s="971">
        <f t="shared" si="0"/>
        <v>56185223</v>
      </c>
      <c r="E6" s="971">
        <f t="shared" si="0"/>
        <v>63645817</v>
      </c>
      <c r="F6" s="971">
        <f t="shared" si="0"/>
        <v>62262107</v>
      </c>
      <c r="G6" s="971">
        <f t="shared" si="0"/>
        <v>64261014</v>
      </c>
      <c r="H6" s="971">
        <f t="shared" si="0"/>
        <v>63452889</v>
      </c>
      <c r="I6" s="971">
        <f t="shared" si="0"/>
        <v>65191829</v>
      </c>
      <c r="J6" s="971">
        <f t="shared" si="0"/>
        <v>66191579</v>
      </c>
      <c r="K6" s="971">
        <f t="shared" si="0"/>
        <v>64780787</v>
      </c>
      <c r="L6" s="971">
        <f t="shared" si="0"/>
        <v>67571911</v>
      </c>
      <c r="M6" s="971">
        <f t="shared" si="0"/>
        <v>67995450</v>
      </c>
      <c r="N6" s="971">
        <f t="shared" si="0"/>
        <v>69684632</v>
      </c>
    </row>
    <row r="7" spans="1:14" ht="1" hidden="1" customHeight="1">
      <c r="A7" s="956"/>
      <c r="B7" s="956"/>
      <c r="C7" s="972"/>
      <c r="D7" s="972"/>
      <c r="E7" s="972"/>
      <c r="F7" s="972"/>
      <c r="G7" s="972"/>
      <c r="H7" s="972"/>
      <c r="I7" s="972"/>
      <c r="J7" s="972"/>
      <c r="K7" s="972"/>
      <c r="L7" s="972"/>
      <c r="M7" s="972"/>
      <c r="N7" s="972"/>
    </row>
    <row r="8" spans="1:14" ht="13" customHeight="1">
      <c r="A8" s="973" t="s">
        <v>144</v>
      </c>
      <c r="B8" s="977">
        <f>SUM(B9:B14)</f>
        <v>179469501</v>
      </c>
      <c r="C8" s="975">
        <f>SUM(C9:C14)</f>
        <v>14541264</v>
      </c>
      <c r="D8" s="975">
        <f t="shared" ref="D8:N8" si="1">SUM(D9:D14)</f>
        <v>11620852</v>
      </c>
      <c r="E8" s="975">
        <f t="shared" si="1"/>
        <v>15364140</v>
      </c>
      <c r="F8" s="975">
        <f t="shared" si="1"/>
        <v>15151405</v>
      </c>
      <c r="G8" s="975">
        <f t="shared" si="1"/>
        <v>14637549</v>
      </c>
      <c r="H8" s="975">
        <f t="shared" si="1"/>
        <v>14020937</v>
      </c>
      <c r="I8" s="975">
        <f t="shared" si="1"/>
        <v>15330537</v>
      </c>
      <c r="J8" s="975">
        <f t="shared" si="1"/>
        <v>15666491</v>
      </c>
      <c r="K8" s="975">
        <f t="shared" si="1"/>
        <v>15430485</v>
      </c>
      <c r="L8" s="975">
        <f t="shared" si="1"/>
        <v>15703704</v>
      </c>
      <c r="M8" s="975">
        <f t="shared" si="1"/>
        <v>16225780</v>
      </c>
      <c r="N8" s="975">
        <f t="shared" si="1"/>
        <v>15776357</v>
      </c>
    </row>
    <row r="9" spans="1:14" ht="13" customHeight="1">
      <c r="A9" s="138" t="s">
        <v>145</v>
      </c>
      <c r="B9" s="980">
        <f t="shared" ref="B9:B14" si="2">SUM(C9:N9)</f>
        <v>1800</v>
      </c>
      <c r="C9" s="638">
        <v>0</v>
      </c>
      <c r="D9" s="638">
        <v>1200</v>
      </c>
      <c r="E9" s="638">
        <v>0</v>
      </c>
      <c r="F9" s="638">
        <v>0</v>
      </c>
      <c r="G9" s="638">
        <v>0</v>
      </c>
      <c r="H9" s="638">
        <v>0</v>
      </c>
      <c r="I9" s="638">
        <v>0</v>
      </c>
      <c r="J9" s="638">
        <v>0</v>
      </c>
      <c r="K9" s="638">
        <v>0</v>
      </c>
      <c r="L9" s="638">
        <v>0</v>
      </c>
      <c r="M9" s="638">
        <v>57</v>
      </c>
      <c r="N9" s="638">
        <v>543</v>
      </c>
    </row>
    <row r="10" spans="1:14" ht="13" customHeight="1">
      <c r="A10" s="138" t="s">
        <v>146</v>
      </c>
      <c r="B10" s="980">
        <f t="shared" si="2"/>
        <v>13853503</v>
      </c>
      <c r="C10" s="638">
        <v>283272</v>
      </c>
      <c r="D10" s="638">
        <v>1969522</v>
      </c>
      <c r="E10" s="638">
        <v>733447</v>
      </c>
      <c r="F10" s="638">
        <v>717543</v>
      </c>
      <c r="G10" s="638">
        <v>1105251</v>
      </c>
      <c r="H10" s="638">
        <v>1619535</v>
      </c>
      <c r="I10" s="638">
        <v>1226866</v>
      </c>
      <c r="J10" s="638">
        <v>1448240</v>
      </c>
      <c r="K10" s="638">
        <v>1360240</v>
      </c>
      <c r="L10" s="638">
        <v>594500</v>
      </c>
      <c r="M10" s="638">
        <v>1799757</v>
      </c>
      <c r="N10" s="638">
        <v>995330</v>
      </c>
    </row>
    <row r="11" spans="1:14" ht="13" customHeight="1">
      <c r="A11" s="138" t="s">
        <v>147</v>
      </c>
      <c r="B11" s="980">
        <f t="shared" si="2"/>
        <v>15885852</v>
      </c>
      <c r="C11" s="638">
        <v>2193593</v>
      </c>
      <c r="D11" s="638">
        <v>22500</v>
      </c>
      <c r="E11" s="638">
        <v>1687147</v>
      </c>
      <c r="F11" s="638">
        <v>1672713</v>
      </c>
      <c r="G11" s="638">
        <v>1455983</v>
      </c>
      <c r="H11" s="638">
        <v>933854</v>
      </c>
      <c r="I11" s="638">
        <v>1326452</v>
      </c>
      <c r="J11" s="638">
        <v>1217226</v>
      </c>
      <c r="K11" s="638">
        <v>1118973</v>
      </c>
      <c r="L11" s="638">
        <v>1917600</v>
      </c>
      <c r="M11" s="638">
        <v>831197</v>
      </c>
      <c r="N11" s="638">
        <v>1508614</v>
      </c>
    </row>
    <row r="12" spans="1:14" ht="13" customHeight="1">
      <c r="A12" s="138" t="s">
        <v>148</v>
      </c>
      <c r="B12" s="980">
        <f t="shared" si="2"/>
        <v>149389982</v>
      </c>
      <c r="C12" s="638">
        <v>12039917</v>
      </c>
      <c r="D12" s="638">
        <v>9601122</v>
      </c>
      <c r="E12" s="638">
        <v>12924683</v>
      </c>
      <c r="F12" s="638">
        <v>12747302</v>
      </c>
      <c r="G12" s="638">
        <v>12053639</v>
      </c>
      <c r="H12" s="638">
        <v>11445571</v>
      </c>
      <c r="I12" s="638">
        <v>12748667</v>
      </c>
      <c r="J12" s="638">
        <v>12965510</v>
      </c>
      <c r="K12" s="638">
        <v>12929558</v>
      </c>
      <c r="L12" s="638">
        <v>13148462</v>
      </c>
      <c r="M12" s="638">
        <v>13555760</v>
      </c>
      <c r="N12" s="638">
        <v>13229791</v>
      </c>
    </row>
    <row r="13" spans="1:14" ht="13" customHeight="1">
      <c r="A13" s="138" t="s">
        <v>91</v>
      </c>
      <c r="B13" s="980">
        <f t="shared" si="2"/>
        <v>338364</v>
      </c>
      <c r="C13" s="638">
        <v>24482</v>
      </c>
      <c r="D13" s="638">
        <v>26508</v>
      </c>
      <c r="E13" s="638">
        <v>18863</v>
      </c>
      <c r="F13" s="638">
        <v>13847</v>
      </c>
      <c r="G13" s="638">
        <v>22676</v>
      </c>
      <c r="H13" s="638">
        <v>21977</v>
      </c>
      <c r="I13" s="638">
        <v>28552</v>
      </c>
      <c r="J13" s="638">
        <v>35515</v>
      </c>
      <c r="K13" s="638">
        <v>21714</v>
      </c>
      <c r="L13" s="638">
        <v>43142</v>
      </c>
      <c r="M13" s="638">
        <v>39009</v>
      </c>
      <c r="N13" s="638">
        <v>42079</v>
      </c>
    </row>
    <row r="14" spans="1:14" ht="13" customHeight="1">
      <c r="A14" s="138" t="s">
        <v>149</v>
      </c>
      <c r="B14" s="980">
        <f t="shared" si="2"/>
        <v>0</v>
      </c>
      <c r="C14" s="638">
        <v>0</v>
      </c>
      <c r="D14" s="638">
        <v>0</v>
      </c>
      <c r="E14" s="638">
        <v>0</v>
      </c>
      <c r="F14" s="638">
        <v>0</v>
      </c>
      <c r="G14" s="638">
        <v>0</v>
      </c>
      <c r="H14" s="638">
        <v>0</v>
      </c>
      <c r="I14" s="638">
        <v>0</v>
      </c>
      <c r="J14" s="638">
        <v>0</v>
      </c>
      <c r="K14" s="638">
        <v>0</v>
      </c>
      <c r="L14" s="638">
        <v>0</v>
      </c>
      <c r="M14" s="638">
        <v>0</v>
      </c>
      <c r="N14" s="638">
        <v>0</v>
      </c>
    </row>
    <row r="15" spans="1:14" ht="13" customHeight="1">
      <c r="A15" s="138"/>
      <c r="B15" s="980"/>
      <c r="C15" s="637"/>
      <c r="D15" s="637"/>
      <c r="E15" s="637"/>
      <c r="F15" s="637"/>
      <c r="G15" s="637"/>
      <c r="H15" s="637"/>
      <c r="I15" s="637"/>
      <c r="J15" s="637"/>
      <c r="K15" s="637"/>
      <c r="L15" s="637"/>
      <c r="M15" s="637"/>
      <c r="N15" s="637"/>
    </row>
    <row r="16" spans="1:14" ht="13" customHeight="1">
      <c r="A16" s="982" t="s">
        <v>150</v>
      </c>
      <c r="B16" s="981">
        <f>SUM(B17:B23)</f>
        <v>473374168</v>
      </c>
      <c r="C16" s="983">
        <f t="shared" ref="C16:N16" si="3">SUM(C17:C23)</f>
        <v>37362024</v>
      </c>
      <c r="D16" s="983">
        <f t="shared" si="3"/>
        <v>35882500</v>
      </c>
      <c r="E16" s="983">
        <f t="shared" si="3"/>
        <v>38706183</v>
      </c>
      <c r="F16" s="983">
        <f t="shared" si="3"/>
        <v>37671844</v>
      </c>
      <c r="G16" s="983">
        <f t="shared" si="3"/>
        <v>39649295</v>
      </c>
      <c r="H16" s="983">
        <f t="shared" si="3"/>
        <v>39519588</v>
      </c>
      <c r="I16" s="983">
        <f t="shared" si="3"/>
        <v>39814400</v>
      </c>
      <c r="J16" s="983">
        <f t="shared" si="3"/>
        <v>40224440</v>
      </c>
      <c r="K16" s="983">
        <f t="shared" si="3"/>
        <v>39120155</v>
      </c>
      <c r="L16" s="983">
        <f t="shared" si="3"/>
        <v>41229774</v>
      </c>
      <c r="M16" s="983">
        <f t="shared" si="3"/>
        <v>40891543</v>
      </c>
      <c r="N16" s="983">
        <f t="shared" si="3"/>
        <v>43302422</v>
      </c>
    </row>
    <row r="17" spans="1:14" ht="13" customHeight="1">
      <c r="A17" s="138" t="s">
        <v>161</v>
      </c>
      <c r="B17" s="980">
        <f t="shared" ref="B17:B23" si="4">SUM(C17:N17)</f>
        <v>15724843</v>
      </c>
      <c r="C17" s="638">
        <v>758846</v>
      </c>
      <c r="D17" s="638">
        <v>1959552</v>
      </c>
      <c r="E17" s="638">
        <v>987027</v>
      </c>
      <c r="F17" s="638">
        <v>1069587</v>
      </c>
      <c r="G17" s="638">
        <v>1490632</v>
      </c>
      <c r="H17" s="638">
        <v>1495213</v>
      </c>
      <c r="I17" s="638">
        <v>1182961</v>
      </c>
      <c r="J17" s="638">
        <v>1249491</v>
      </c>
      <c r="K17" s="638">
        <v>1115649</v>
      </c>
      <c r="L17" s="638">
        <v>1680479</v>
      </c>
      <c r="M17" s="638">
        <v>734443</v>
      </c>
      <c r="N17" s="638">
        <v>2000963</v>
      </c>
    </row>
    <row r="18" spans="1:14" ht="13" customHeight="1">
      <c r="A18" s="138" t="s">
        <v>162</v>
      </c>
      <c r="B18" s="980">
        <f t="shared" si="4"/>
        <v>439581123</v>
      </c>
      <c r="C18" s="638">
        <v>35053778</v>
      </c>
      <c r="D18" s="638">
        <v>32497846</v>
      </c>
      <c r="E18" s="638">
        <v>36189556</v>
      </c>
      <c r="F18" s="638">
        <v>35122757</v>
      </c>
      <c r="G18" s="638">
        <v>36613463</v>
      </c>
      <c r="H18" s="638">
        <v>36550975</v>
      </c>
      <c r="I18" s="638">
        <v>37114739</v>
      </c>
      <c r="J18" s="638">
        <v>37455749</v>
      </c>
      <c r="K18" s="638">
        <v>36522506</v>
      </c>
      <c r="L18" s="638">
        <v>38014395</v>
      </c>
      <c r="M18" s="638">
        <v>38659200</v>
      </c>
      <c r="N18" s="638">
        <v>39786159</v>
      </c>
    </row>
    <row r="19" spans="1:14" ht="13" customHeight="1">
      <c r="A19" s="138" t="s">
        <v>163</v>
      </c>
      <c r="B19" s="980">
        <f t="shared" si="4"/>
        <v>17740000</v>
      </c>
      <c r="C19" s="638">
        <v>1540000</v>
      </c>
      <c r="D19" s="638">
        <v>1400000</v>
      </c>
      <c r="E19" s="638">
        <v>1500000</v>
      </c>
      <c r="F19" s="638">
        <v>1450000</v>
      </c>
      <c r="G19" s="638">
        <v>1500000</v>
      </c>
      <c r="H19" s="638">
        <v>1450000</v>
      </c>
      <c r="I19" s="638">
        <v>1500000</v>
      </c>
      <c r="J19" s="638">
        <v>1500000</v>
      </c>
      <c r="K19" s="638">
        <v>1450000</v>
      </c>
      <c r="L19" s="638">
        <v>1500000</v>
      </c>
      <c r="M19" s="638">
        <v>1450000</v>
      </c>
      <c r="N19" s="638">
        <v>1500000</v>
      </c>
    </row>
    <row r="20" spans="1:14" ht="13" customHeight="1">
      <c r="A20" s="138" t="s">
        <v>164</v>
      </c>
      <c r="B20" s="980">
        <f t="shared" si="4"/>
        <v>41002</v>
      </c>
      <c r="C20" s="638">
        <v>5000</v>
      </c>
      <c r="D20" s="638">
        <v>1902</v>
      </c>
      <c r="E20" s="638">
        <v>0</v>
      </c>
      <c r="F20" s="638">
        <v>4100</v>
      </c>
      <c r="G20" s="638">
        <v>3900</v>
      </c>
      <c r="H20" s="638">
        <v>700</v>
      </c>
      <c r="I20" s="638">
        <v>1200</v>
      </c>
      <c r="J20" s="638">
        <v>1900</v>
      </c>
      <c r="K20" s="638">
        <v>0</v>
      </c>
      <c r="L20" s="638">
        <v>7600</v>
      </c>
      <c r="M20" s="638">
        <v>5800</v>
      </c>
      <c r="N20" s="638">
        <v>8900</v>
      </c>
    </row>
    <row r="21" spans="1:14" ht="13" customHeight="1">
      <c r="A21" s="138" t="s">
        <v>165</v>
      </c>
      <c r="B21" s="980">
        <f t="shared" si="4"/>
        <v>0</v>
      </c>
      <c r="C21" s="638">
        <v>0</v>
      </c>
      <c r="D21" s="638">
        <v>0</v>
      </c>
      <c r="E21" s="638">
        <v>0</v>
      </c>
      <c r="F21" s="638">
        <v>0</v>
      </c>
      <c r="G21" s="638">
        <v>0</v>
      </c>
      <c r="H21" s="638">
        <v>0</v>
      </c>
      <c r="I21" s="638">
        <v>0</v>
      </c>
      <c r="J21" s="638">
        <v>0</v>
      </c>
      <c r="K21" s="638">
        <v>0</v>
      </c>
      <c r="L21" s="638">
        <v>0</v>
      </c>
      <c r="M21" s="638">
        <v>0</v>
      </c>
      <c r="N21" s="638">
        <v>0</v>
      </c>
    </row>
    <row r="22" spans="1:14" ht="13" customHeight="1">
      <c r="A22" s="138" t="s">
        <v>166</v>
      </c>
      <c r="B22" s="980">
        <f t="shared" si="4"/>
        <v>222600</v>
      </c>
      <c r="C22" s="638">
        <v>1100</v>
      </c>
      <c r="D22" s="638">
        <v>18100</v>
      </c>
      <c r="E22" s="638">
        <v>24300</v>
      </c>
      <c r="F22" s="638">
        <v>25200</v>
      </c>
      <c r="G22" s="638">
        <v>33000</v>
      </c>
      <c r="H22" s="638">
        <v>19500</v>
      </c>
      <c r="I22" s="638">
        <v>10300</v>
      </c>
      <c r="J22" s="638">
        <v>14200</v>
      </c>
      <c r="K22" s="638">
        <v>21800</v>
      </c>
      <c r="L22" s="638">
        <v>24100</v>
      </c>
      <c r="M22" s="638">
        <v>24800</v>
      </c>
      <c r="N22" s="638">
        <v>6200</v>
      </c>
    </row>
    <row r="23" spans="1:14" ht="13" customHeight="1">
      <c r="A23" s="138" t="s">
        <v>167</v>
      </c>
      <c r="B23" s="980">
        <f t="shared" si="4"/>
        <v>64600</v>
      </c>
      <c r="C23" s="638">
        <v>3300</v>
      </c>
      <c r="D23" s="638">
        <v>5100</v>
      </c>
      <c r="E23" s="638">
        <v>5300</v>
      </c>
      <c r="F23" s="638">
        <v>200</v>
      </c>
      <c r="G23" s="638">
        <v>8300</v>
      </c>
      <c r="H23" s="638">
        <v>3200</v>
      </c>
      <c r="I23" s="638">
        <v>5200</v>
      </c>
      <c r="J23" s="638">
        <v>3100</v>
      </c>
      <c r="K23" s="638">
        <v>10200</v>
      </c>
      <c r="L23" s="638">
        <v>3200</v>
      </c>
      <c r="M23" s="638">
        <v>17300</v>
      </c>
      <c r="N23" s="638">
        <v>200</v>
      </c>
    </row>
    <row r="24" spans="1:14" ht="13" customHeight="1">
      <c r="A24" s="138"/>
      <c r="B24" s="980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</row>
    <row r="25" spans="1:14" ht="13" customHeight="1">
      <c r="A25" s="982" t="s">
        <v>151</v>
      </c>
      <c r="B25" s="981">
        <f>SUM(B26:B32)</f>
        <v>82911477</v>
      </c>
      <c r="C25" s="983">
        <f t="shared" ref="C25:N25" si="5">SUM(C26:C32)</f>
        <v>6896361</v>
      </c>
      <c r="D25" s="983">
        <f t="shared" si="5"/>
        <v>5966539</v>
      </c>
      <c r="E25" s="983">
        <f t="shared" si="5"/>
        <v>6726636</v>
      </c>
      <c r="F25" s="983">
        <f t="shared" si="5"/>
        <v>6740423</v>
      </c>
      <c r="G25" s="983">
        <f t="shared" si="5"/>
        <v>7063754</v>
      </c>
      <c r="H25" s="983">
        <f t="shared" si="5"/>
        <v>6750418</v>
      </c>
      <c r="I25" s="983">
        <f t="shared" si="5"/>
        <v>6994220</v>
      </c>
      <c r="J25" s="983">
        <f t="shared" si="5"/>
        <v>6949569</v>
      </c>
      <c r="K25" s="983">
        <f t="shared" si="5"/>
        <v>6959024</v>
      </c>
      <c r="L25" s="983">
        <f t="shared" si="5"/>
        <v>7294328</v>
      </c>
      <c r="M25" s="983">
        <f t="shared" si="5"/>
        <v>7365843</v>
      </c>
      <c r="N25" s="983">
        <f t="shared" si="5"/>
        <v>7204362</v>
      </c>
    </row>
    <row r="26" spans="1:14" ht="13" customHeight="1">
      <c r="A26" s="138" t="s">
        <v>168</v>
      </c>
      <c r="B26" s="980">
        <f t="shared" ref="B26:B32" si="6">SUM(C26:N26)</f>
        <v>77607351</v>
      </c>
      <c r="C26" s="638">
        <v>6502367</v>
      </c>
      <c r="D26" s="638">
        <v>5558689</v>
      </c>
      <c r="E26" s="638">
        <v>6356891</v>
      </c>
      <c r="F26" s="638">
        <v>6312175</v>
      </c>
      <c r="G26" s="638">
        <v>6592934</v>
      </c>
      <c r="H26" s="638">
        <v>6384002</v>
      </c>
      <c r="I26" s="638">
        <v>6581418</v>
      </c>
      <c r="J26" s="638">
        <v>6546925</v>
      </c>
      <c r="K26" s="638">
        <v>6513766</v>
      </c>
      <c r="L26" s="638">
        <v>6768331</v>
      </c>
      <c r="M26" s="638">
        <v>6756422</v>
      </c>
      <c r="N26" s="638">
        <v>6733431</v>
      </c>
    </row>
    <row r="27" spans="1:14" ht="13" customHeight="1">
      <c r="A27" s="138" t="s">
        <v>152</v>
      </c>
      <c r="B27" s="980">
        <f t="shared" si="6"/>
        <v>8700</v>
      </c>
      <c r="C27" s="638">
        <v>0</v>
      </c>
      <c r="D27" s="638">
        <v>2000</v>
      </c>
      <c r="E27" s="638">
        <v>1200</v>
      </c>
      <c r="F27" s="638">
        <v>1000</v>
      </c>
      <c r="G27" s="638">
        <v>800</v>
      </c>
      <c r="H27" s="638">
        <v>0</v>
      </c>
      <c r="I27" s="638">
        <v>400</v>
      </c>
      <c r="J27" s="638">
        <v>800</v>
      </c>
      <c r="K27" s="638">
        <v>700</v>
      </c>
      <c r="L27" s="638">
        <v>600</v>
      </c>
      <c r="M27" s="638">
        <v>0</v>
      </c>
      <c r="N27" s="638">
        <v>1200</v>
      </c>
    </row>
    <row r="28" spans="1:14" ht="13" customHeight="1">
      <c r="A28" s="138" t="s">
        <v>169</v>
      </c>
      <c r="B28" s="980">
        <f t="shared" si="6"/>
        <v>3936885</v>
      </c>
      <c r="C28" s="638">
        <v>308280</v>
      </c>
      <c r="D28" s="638">
        <v>324064</v>
      </c>
      <c r="E28" s="638">
        <v>301670</v>
      </c>
      <c r="F28" s="638">
        <v>298588</v>
      </c>
      <c r="G28" s="638">
        <v>334020</v>
      </c>
      <c r="H28" s="638">
        <v>281136</v>
      </c>
      <c r="I28" s="638">
        <v>268378</v>
      </c>
      <c r="J28" s="638">
        <v>256405</v>
      </c>
      <c r="K28" s="638">
        <v>300823</v>
      </c>
      <c r="L28" s="638">
        <v>375940</v>
      </c>
      <c r="M28" s="638">
        <v>476621</v>
      </c>
      <c r="N28" s="638">
        <v>410960</v>
      </c>
    </row>
    <row r="29" spans="1:14" ht="13" customHeight="1">
      <c r="A29" s="138" t="s">
        <v>153</v>
      </c>
      <c r="B29" s="980">
        <f t="shared" si="6"/>
        <v>1000</v>
      </c>
      <c r="C29" s="638">
        <v>0</v>
      </c>
      <c r="D29" s="638">
        <v>0</v>
      </c>
      <c r="E29" s="638">
        <v>0</v>
      </c>
      <c r="F29" s="638">
        <v>0</v>
      </c>
      <c r="G29" s="638">
        <v>1000</v>
      </c>
      <c r="H29" s="638">
        <v>0</v>
      </c>
      <c r="I29" s="638">
        <v>0</v>
      </c>
      <c r="J29" s="638">
        <v>0</v>
      </c>
      <c r="K29" s="638">
        <v>0</v>
      </c>
      <c r="L29" s="638">
        <v>0</v>
      </c>
      <c r="M29" s="638">
        <v>0</v>
      </c>
      <c r="N29" s="638">
        <v>0</v>
      </c>
    </row>
    <row r="30" spans="1:14" ht="13" customHeight="1">
      <c r="A30" s="138" t="s">
        <v>154</v>
      </c>
      <c r="B30" s="980">
        <f t="shared" si="6"/>
        <v>23400</v>
      </c>
      <c r="C30" s="638">
        <v>0</v>
      </c>
      <c r="D30" s="638">
        <v>600</v>
      </c>
      <c r="E30" s="638">
        <v>600</v>
      </c>
      <c r="F30" s="638">
        <v>0</v>
      </c>
      <c r="G30" s="638">
        <v>0</v>
      </c>
      <c r="H30" s="638">
        <v>600</v>
      </c>
      <c r="I30" s="638">
        <v>1000</v>
      </c>
      <c r="J30" s="638">
        <v>600</v>
      </c>
      <c r="K30" s="638">
        <v>0</v>
      </c>
      <c r="L30" s="638">
        <v>10000</v>
      </c>
      <c r="M30" s="638">
        <v>9400</v>
      </c>
      <c r="N30" s="638">
        <v>600</v>
      </c>
    </row>
    <row r="31" spans="1:14" ht="13" customHeight="1">
      <c r="A31" s="138" t="s">
        <v>155</v>
      </c>
      <c r="B31" s="980">
        <f t="shared" si="6"/>
        <v>1330341</v>
      </c>
      <c r="C31" s="638">
        <v>85714</v>
      </c>
      <c r="D31" s="638">
        <v>81186</v>
      </c>
      <c r="E31" s="638">
        <v>65275</v>
      </c>
      <c r="F31" s="637">
        <v>128660</v>
      </c>
      <c r="G31" s="638">
        <v>135000</v>
      </c>
      <c r="H31" s="638">
        <v>84680</v>
      </c>
      <c r="I31" s="638">
        <v>143024</v>
      </c>
      <c r="J31" s="638">
        <v>144839</v>
      </c>
      <c r="K31" s="638">
        <v>143735</v>
      </c>
      <c r="L31" s="638">
        <v>138857</v>
      </c>
      <c r="M31" s="638">
        <v>121800</v>
      </c>
      <c r="N31" s="638">
        <v>57571</v>
      </c>
    </row>
    <row r="32" spans="1:14" ht="13" customHeight="1">
      <c r="A32" s="138" t="s">
        <v>156</v>
      </c>
      <c r="B32" s="980">
        <f t="shared" si="6"/>
        <v>3800</v>
      </c>
      <c r="C32" s="638">
        <v>0</v>
      </c>
      <c r="D32" s="638">
        <v>0</v>
      </c>
      <c r="E32" s="638">
        <v>1000</v>
      </c>
      <c r="F32" s="637">
        <v>0</v>
      </c>
      <c r="G32" s="638">
        <v>0</v>
      </c>
      <c r="H32" s="638">
        <v>0</v>
      </c>
      <c r="I32" s="638">
        <v>0</v>
      </c>
      <c r="J32" s="638">
        <v>0</v>
      </c>
      <c r="K32" s="638">
        <v>0</v>
      </c>
      <c r="L32" s="638">
        <v>600</v>
      </c>
      <c r="M32" s="638">
        <v>1600</v>
      </c>
      <c r="N32" s="638">
        <v>600</v>
      </c>
    </row>
    <row r="33" spans="1:15" ht="13" customHeight="1">
      <c r="B33" s="980"/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</row>
    <row r="34" spans="1:15" ht="13" customHeight="1">
      <c r="A34" s="982" t="s">
        <v>157</v>
      </c>
      <c r="B34" s="981">
        <f>SUM(B35:B38)</f>
        <v>37121198</v>
      </c>
      <c r="C34" s="983">
        <f t="shared" ref="C34:N34" si="7">SUM(C35:C38)</f>
        <v>2853457</v>
      </c>
      <c r="D34" s="983">
        <f t="shared" si="7"/>
        <v>2715332</v>
      </c>
      <c r="E34" s="983">
        <f t="shared" si="7"/>
        <v>2848858</v>
      </c>
      <c r="F34" s="983">
        <f t="shared" si="7"/>
        <v>2698435</v>
      </c>
      <c r="G34" s="983">
        <f t="shared" si="7"/>
        <v>2910416</v>
      </c>
      <c r="H34" s="983">
        <f t="shared" si="7"/>
        <v>3161946</v>
      </c>
      <c r="I34" s="983">
        <f t="shared" si="7"/>
        <v>3052672</v>
      </c>
      <c r="J34" s="983">
        <f t="shared" si="7"/>
        <v>3351079</v>
      </c>
      <c r="K34" s="983">
        <f t="shared" si="7"/>
        <v>3271123</v>
      </c>
      <c r="L34" s="983">
        <f t="shared" si="7"/>
        <v>3344105</v>
      </c>
      <c r="M34" s="983">
        <f t="shared" si="7"/>
        <v>3512284</v>
      </c>
      <c r="N34" s="983">
        <f t="shared" si="7"/>
        <v>3401491</v>
      </c>
    </row>
    <row r="35" spans="1:15" ht="13" customHeight="1">
      <c r="A35" s="138" t="s">
        <v>170</v>
      </c>
      <c r="B35" s="980">
        <f>SUM(C35:N35)</f>
        <v>17090106</v>
      </c>
      <c r="C35" s="638">
        <v>1346545</v>
      </c>
      <c r="D35" s="638">
        <v>1372864</v>
      </c>
      <c r="E35" s="638">
        <v>1201514</v>
      </c>
      <c r="F35" s="638">
        <v>1385913</v>
      </c>
      <c r="G35" s="638">
        <v>1322891</v>
      </c>
      <c r="H35" s="638">
        <v>1413233</v>
      </c>
      <c r="I35" s="638">
        <v>1470266</v>
      </c>
      <c r="J35" s="638">
        <v>1589260</v>
      </c>
      <c r="K35" s="638">
        <v>1556032</v>
      </c>
      <c r="L35" s="638">
        <v>1551465</v>
      </c>
      <c r="M35" s="638">
        <v>1466101</v>
      </c>
      <c r="N35" s="638">
        <v>1414022</v>
      </c>
    </row>
    <row r="36" spans="1:15" ht="13" customHeight="1">
      <c r="A36" s="138" t="s">
        <v>158</v>
      </c>
      <c r="B36" s="980">
        <f>SUM(C36:N36)</f>
        <v>11824699</v>
      </c>
      <c r="C36" s="638">
        <v>910635</v>
      </c>
      <c r="D36" s="638">
        <v>853378</v>
      </c>
      <c r="E36" s="638">
        <v>969693</v>
      </c>
      <c r="F36" s="638">
        <v>895748</v>
      </c>
      <c r="G36" s="638">
        <v>1012957</v>
      </c>
      <c r="H36" s="638">
        <v>954777</v>
      </c>
      <c r="I36" s="638">
        <v>975642</v>
      </c>
      <c r="J36" s="638">
        <v>999264</v>
      </c>
      <c r="K36" s="638">
        <v>1045882</v>
      </c>
      <c r="L36" s="638">
        <v>1087997</v>
      </c>
      <c r="M36" s="638">
        <v>1096666</v>
      </c>
      <c r="N36" s="638">
        <v>1022060</v>
      </c>
    </row>
    <row r="37" spans="1:15" ht="13" customHeight="1">
      <c r="A37" s="138" t="s">
        <v>159</v>
      </c>
      <c r="B37" s="980">
        <f>SUM(C37:N37)</f>
        <v>4415870</v>
      </c>
      <c r="C37" s="638">
        <v>284056</v>
      </c>
      <c r="D37" s="638">
        <v>186800</v>
      </c>
      <c r="E37" s="638">
        <v>307163</v>
      </c>
      <c r="F37" s="638">
        <v>190240</v>
      </c>
      <c r="G37" s="638">
        <v>284998</v>
      </c>
      <c r="H37" s="638">
        <v>452771</v>
      </c>
      <c r="I37" s="638">
        <v>319925</v>
      </c>
      <c r="J37" s="638">
        <v>462556</v>
      </c>
      <c r="K37" s="638">
        <v>401064</v>
      </c>
      <c r="L37" s="638">
        <v>358693</v>
      </c>
      <c r="M37" s="638">
        <v>593363</v>
      </c>
      <c r="N37" s="638">
        <v>574241</v>
      </c>
    </row>
    <row r="38" spans="1:15" ht="13" customHeight="1">
      <c r="A38" s="140" t="s">
        <v>171</v>
      </c>
      <c r="B38" s="980">
        <f>SUM(C38:N38)</f>
        <v>3790523</v>
      </c>
      <c r="C38" s="639">
        <v>312221</v>
      </c>
      <c r="D38" s="639">
        <v>302290</v>
      </c>
      <c r="E38" s="639">
        <v>370488</v>
      </c>
      <c r="F38" s="639">
        <v>226534</v>
      </c>
      <c r="G38" s="639">
        <v>289570</v>
      </c>
      <c r="H38" s="639">
        <v>341165</v>
      </c>
      <c r="I38" s="639">
        <v>286839</v>
      </c>
      <c r="J38" s="639">
        <v>299999</v>
      </c>
      <c r="K38" s="639">
        <v>268145</v>
      </c>
      <c r="L38" s="639">
        <v>345950</v>
      </c>
      <c r="M38" s="639">
        <v>356154</v>
      </c>
      <c r="N38" s="639">
        <v>391168</v>
      </c>
    </row>
    <row r="39" spans="1:15" ht="4" customHeight="1" thickBot="1">
      <c r="A39" s="143"/>
      <c r="B39" s="655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  <c r="N39" s="611"/>
    </row>
    <row r="40" spans="1:15" ht="9" customHeight="1">
      <c r="A40" s="999" t="s">
        <v>538</v>
      </c>
      <c r="B40" s="1109"/>
      <c r="C40" s="1109"/>
      <c r="D40" s="1109"/>
      <c r="E40" s="590"/>
      <c r="F40" s="590"/>
      <c r="G40" s="590"/>
      <c r="H40" s="590"/>
      <c r="I40" s="590"/>
      <c r="J40" s="590"/>
      <c r="K40" s="590"/>
      <c r="L40" s="590"/>
      <c r="M40" s="590"/>
      <c r="N40" s="590"/>
      <c r="O40" s="590"/>
    </row>
    <row r="41" spans="1:15" ht="9" customHeight="1">
      <c r="A41" s="1111" t="s">
        <v>386</v>
      </c>
      <c r="B41" s="1109"/>
      <c r="C41" s="1109"/>
      <c r="D41" s="1109"/>
      <c r="E41" s="590"/>
      <c r="F41" s="590"/>
      <c r="G41" s="590"/>
      <c r="H41" s="590"/>
      <c r="I41" s="590"/>
      <c r="J41" s="590"/>
      <c r="K41" s="590"/>
      <c r="L41" s="590"/>
      <c r="M41" s="590"/>
      <c r="N41" s="590"/>
      <c r="O41" s="590"/>
    </row>
    <row r="42" spans="1:15" ht="9" customHeight="1">
      <c r="A42" s="1001" t="s">
        <v>366</v>
      </c>
      <c r="B42" s="1109"/>
      <c r="C42" s="1109"/>
      <c r="D42" s="1109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</row>
    <row r="43" spans="1:15" ht="13" customHeight="1">
      <c r="A43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Hoja128">
    <tabColor theme="9" tint="0.59999389629810485"/>
  </sheetPr>
  <dimension ref="A2:P43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3.3984375" style="140" customWidth="1"/>
    <col min="2" max="2" width="10.3984375" style="140" customWidth="1"/>
    <col min="3" max="14" width="9" style="140" customWidth="1"/>
    <col min="15" max="16384" width="7" style="140"/>
  </cols>
  <sheetData>
    <row r="2" spans="1:16" ht="19" customHeight="1">
      <c r="A2" s="607" t="s">
        <v>490</v>
      </c>
      <c r="B2" s="608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P2" s="65" t="s">
        <v>160</v>
      </c>
    </row>
    <row r="3" spans="1:16" ht="13" customHeight="1">
      <c r="A3" s="600" t="s">
        <v>306</v>
      </c>
      <c r="B3" s="60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</row>
    <row r="4" spans="1:16" ht="4" customHeight="1" thickBo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6" ht="15" customHeight="1">
      <c r="A5" s="966" t="s">
        <v>18</v>
      </c>
      <c r="B5" s="967" t="s">
        <v>106</v>
      </c>
      <c r="C5" s="967" t="s">
        <v>55</v>
      </c>
      <c r="D5" s="967" t="s">
        <v>56</v>
      </c>
      <c r="E5" s="967" t="s">
        <v>57</v>
      </c>
      <c r="F5" s="967" t="s">
        <v>58</v>
      </c>
      <c r="G5" s="967" t="s">
        <v>59</v>
      </c>
      <c r="H5" s="967" t="s">
        <v>60</v>
      </c>
      <c r="I5" s="967" t="s">
        <v>61</v>
      </c>
      <c r="J5" s="967" t="s">
        <v>62</v>
      </c>
      <c r="K5" s="967" t="s">
        <v>63</v>
      </c>
      <c r="L5" s="967" t="s">
        <v>64</v>
      </c>
      <c r="M5" s="967" t="s">
        <v>65</v>
      </c>
      <c r="N5" s="967" t="s">
        <v>66</v>
      </c>
    </row>
    <row r="6" spans="1:16" ht="15" customHeight="1">
      <c r="A6" s="970" t="s">
        <v>90</v>
      </c>
      <c r="B6" s="971">
        <f>SUM(C6:N6)</f>
        <v>29636130</v>
      </c>
      <c r="C6" s="971">
        <f t="shared" ref="C6:N6" si="0">+C8+C16+C25+C34</f>
        <v>2600927</v>
      </c>
      <c r="D6" s="971">
        <f t="shared" si="0"/>
        <v>2445161</v>
      </c>
      <c r="E6" s="971">
        <f t="shared" si="0"/>
        <v>2578416</v>
      </c>
      <c r="F6" s="971">
        <f t="shared" si="0"/>
        <v>2704931</v>
      </c>
      <c r="G6" s="971">
        <f t="shared" si="0"/>
        <v>2663562</v>
      </c>
      <c r="H6" s="971">
        <f t="shared" si="0"/>
        <v>2596663</v>
      </c>
      <c r="I6" s="971">
        <f t="shared" si="0"/>
        <v>2616794</v>
      </c>
      <c r="J6" s="971">
        <f t="shared" si="0"/>
        <v>2596272</v>
      </c>
      <c r="K6" s="971">
        <f t="shared" si="0"/>
        <v>2473318</v>
      </c>
      <c r="L6" s="971">
        <f t="shared" si="0"/>
        <v>2421574</v>
      </c>
      <c r="M6" s="971">
        <f t="shared" si="0"/>
        <v>1959519</v>
      </c>
      <c r="N6" s="971">
        <f t="shared" si="0"/>
        <v>1978993</v>
      </c>
    </row>
    <row r="7" spans="1:16" ht="1" hidden="1" customHeight="1">
      <c r="A7" s="956"/>
      <c r="B7" s="972"/>
      <c r="C7" s="972"/>
      <c r="D7" s="972"/>
      <c r="E7" s="972"/>
      <c r="F7" s="972"/>
      <c r="G7" s="972"/>
      <c r="H7" s="972"/>
      <c r="I7" s="972"/>
      <c r="J7" s="972"/>
      <c r="K7" s="972"/>
      <c r="L7" s="972"/>
      <c r="M7" s="972"/>
      <c r="N7" s="972"/>
    </row>
    <row r="8" spans="1:16" ht="13" customHeight="1">
      <c r="A8" s="973" t="s">
        <v>144</v>
      </c>
      <c r="B8" s="974">
        <f>SUM(B9:B14)</f>
        <v>5114037</v>
      </c>
      <c r="C8" s="975">
        <f t="shared" ref="C8:N8" si="1">SUM(C9:C14)</f>
        <v>350115</v>
      </c>
      <c r="D8" s="975">
        <f t="shared" si="1"/>
        <v>446628</v>
      </c>
      <c r="E8" s="975">
        <f t="shared" si="1"/>
        <v>568331</v>
      </c>
      <c r="F8" s="975">
        <f t="shared" si="1"/>
        <v>480204</v>
      </c>
      <c r="G8" s="975">
        <f t="shared" si="1"/>
        <v>577870</v>
      </c>
      <c r="H8" s="975">
        <f t="shared" si="1"/>
        <v>392860</v>
      </c>
      <c r="I8" s="975">
        <f t="shared" si="1"/>
        <v>545130</v>
      </c>
      <c r="J8" s="975">
        <f t="shared" si="1"/>
        <v>463174</v>
      </c>
      <c r="K8" s="975">
        <f t="shared" si="1"/>
        <v>281016</v>
      </c>
      <c r="L8" s="975">
        <f t="shared" si="1"/>
        <v>337823</v>
      </c>
      <c r="M8" s="975">
        <f t="shared" si="1"/>
        <v>338585</v>
      </c>
      <c r="N8" s="975">
        <f t="shared" si="1"/>
        <v>332301</v>
      </c>
    </row>
    <row r="9" spans="1:16" ht="13" customHeight="1">
      <c r="A9" s="138" t="s">
        <v>145</v>
      </c>
      <c r="B9" s="978">
        <f t="shared" ref="B9:B14" si="2">SUM(C9:N9)</f>
        <v>5610</v>
      </c>
      <c r="C9" s="637">
        <v>0</v>
      </c>
      <c r="D9" s="637">
        <v>1020</v>
      </c>
      <c r="E9" s="637">
        <v>0</v>
      </c>
      <c r="F9" s="637">
        <v>0</v>
      </c>
      <c r="G9" s="637">
        <v>1020</v>
      </c>
      <c r="H9" s="637">
        <v>0</v>
      </c>
      <c r="I9" s="637">
        <v>0</v>
      </c>
      <c r="J9" s="637">
        <v>0</v>
      </c>
      <c r="K9" s="637">
        <v>3570</v>
      </c>
      <c r="L9" s="637">
        <v>0</v>
      </c>
      <c r="M9" s="637">
        <v>0</v>
      </c>
      <c r="N9" s="637">
        <v>0</v>
      </c>
    </row>
    <row r="10" spans="1:16" ht="13" customHeight="1">
      <c r="A10" s="138" t="s">
        <v>146</v>
      </c>
      <c r="B10" s="978">
        <f t="shared" si="2"/>
        <v>288094</v>
      </c>
      <c r="C10" s="637">
        <v>0</v>
      </c>
      <c r="D10" s="637">
        <v>39180</v>
      </c>
      <c r="E10" s="637">
        <v>5100</v>
      </c>
      <c r="F10" s="637">
        <v>37140</v>
      </c>
      <c r="G10" s="637">
        <v>42750</v>
      </c>
      <c r="H10" s="637">
        <v>4284</v>
      </c>
      <c r="I10" s="637">
        <v>50782</v>
      </c>
      <c r="J10" s="637">
        <v>44076</v>
      </c>
      <c r="K10" s="637">
        <v>816</v>
      </c>
      <c r="L10" s="637">
        <v>26418</v>
      </c>
      <c r="M10" s="637">
        <v>1020</v>
      </c>
      <c r="N10" s="637">
        <v>36528</v>
      </c>
    </row>
    <row r="11" spans="1:16" ht="13" customHeight="1">
      <c r="A11" s="138" t="s">
        <v>147</v>
      </c>
      <c r="B11" s="978">
        <f t="shared" si="2"/>
        <v>227333</v>
      </c>
      <c r="C11" s="637">
        <v>0</v>
      </c>
      <c r="D11" s="637">
        <v>26007</v>
      </c>
      <c r="E11" s="637">
        <v>38250</v>
      </c>
      <c r="F11" s="637">
        <v>0</v>
      </c>
      <c r="G11" s="637">
        <v>36089</v>
      </c>
      <c r="H11" s="637">
        <v>36516</v>
      </c>
      <c r="I11" s="637">
        <v>11217</v>
      </c>
      <c r="J11" s="637">
        <v>33456</v>
      </c>
      <c r="K11" s="637">
        <v>0</v>
      </c>
      <c r="L11" s="637">
        <v>0</v>
      </c>
      <c r="M11" s="637">
        <v>33048</v>
      </c>
      <c r="N11" s="637">
        <v>12750</v>
      </c>
    </row>
    <row r="12" spans="1:16" ht="13" customHeight="1">
      <c r="A12" s="138" t="s">
        <v>148</v>
      </c>
      <c r="B12" s="978">
        <f t="shared" si="2"/>
        <v>4530026</v>
      </c>
      <c r="C12" s="637">
        <v>342261</v>
      </c>
      <c r="D12" s="637">
        <v>370221</v>
      </c>
      <c r="E12" s="637">
        <v>524981</v>
      </c>
      <c r="F12" s="637">
        <v>443064</v>
      </c>
      <c r="G12" s="637">
        <v>490565</v>
      </c>
      <c r="H12" s="637">
        <v>350734</v>
      </c>
      <c r="I12" s="637">
        <v>470891</v>
      </c>
      <c r="J12" s="637">
        <v>378910</v>
      </c>
      <c r="K12" s="637">
        <v>276630</v>
      </c>
      <c r="L12" s="637">
        <v>310385</v>
      </c>
      <c r="M12" s="637">
        <v>295093</v>
      </c>
      <c r="N12" s="637">
        <v>276291</v>
      </c>
    </row>
    <row r="13" spans="1:16" ht="13" customHeight="1">
      <c r="A13" s="138" t="s">
        <v>91</v>
      </c>
      <c r="B13" s="978">
        <f t="shared" si="2"/>
        <v>54774</v>
      </c>
      <c r="C13" s="637">
        <v>7854</v>
      </c>
      <c r="D13" s="637">
        <v>10200</v>
      </c>
      <c r="E13" s="637">
        <v>0</v>
      </c>
      <c r="F13" s="637">
        <v>0</v>
      </c>
      <c r="G13" s="637">
        <v>7446</v>
      </c>
      <c r="H13" s="637">
        <v>1326</v>
      </c>
      <c r="I13" s="637">
        <v>12240</v>
      </c>
      <c r="J13" s="637">
        <v>6732</v>
      </c>
      <c r="K13" s="637">
        <v>0</v>
      </c>
      <c r="L13" s="637">
        <v>1020</v>
      </c>
      <c r="M13" s="637">
        <v>1224</v>
      </c>
      <c r="N13" s="637">
        <v>6732</v>
      </c>
    </row>
    <row r="14" spans="1:16" ht="13" customHeight="1">
      <c r="A14" s="138" t="s">
        <v>149</v>
      </c>
      <c r="B14" s="978">
        <f t="shared" si="2"/>
        <v>8200</v>
      </c>
      <c r="C14" s="637">
        <v>0</v>
      </c>
      <c r="D14" s="637">
        <v>0</v>
      </c>
      <c r="E14" s="637">
        <v>0</v>
      </c>
      <c r="F14" s="637">
        <v>0</v>
      </c>
      <c r="G14" s="637">
        <v>0</v>
      </c>
      <c r="H14" s="637">
        <v>0</v>
      </c>
      <c r="I14" s="637">
        <v>0</v>
      </c>
      <c r="J14" s="637">
        <v>0</v>
      </c>
      <c r="K14" s="637">
        <v>0</v>
      </c>
      <c r="L14" s="637">
        <v>0</v>
      </c>
      <c r="M14" s="637">
        <v>8200</v>
      </c>
      <c r="N14" s="637">
        <v>0</v>
      </c>
    </row>
    <row r="15" spans="1:16" ht="13" customHeight="1">
      <c r="A15" s="138"/>
      <c r="B15" s="978"/>
      <c r="C15" s="637"/>
      <c r="D15" s="637">
        <v>0</v>
      </c>
      <c r="E15" s="637">
        <v>0</v>
      </c>
      <c r="F15" s="637">
        <v>0</v>
      </c>
      <c r="G15" s="637">
        <v>0</v>
      </c>
      <c r="H15" s="637">
        <v>0</v>
      </c>
      <c r="I15" s="637">
        <v>0</v>
      </c>
      <c r="J15" s="637">
        <v>0</v>
      </c>
      <c r="K15" s="637">
        <v>0</v>
      </c>
      <c r="L15" s="637">
        <v>0</v>
      </c>
      <c r="M15" s="637">
        <v>0</v>
      </c>
      <c r="N15" s="637">
        <v>0</v>
      </c>
    </row>
    <row r="16" spans="1:16" ht="13" customHeight="1">
      <c r="A16" s="982" t="s">
        <v>150</v>
      </c>
      <c r="B16" s="979">
        <f>SUM(B17:B23)</f>
        <v>20769043</v>
      </c>
      <c r="C16" s="983">
        <f t="shared" ref="C16:N16" si="3">SUM(C17:C23)</f>
        <v>1844528</v>
      </c>
      <c r="D16" s="983">
        <f t="shared" si="3"/>
        <v>1699959</v>
      </c>
      <c r="E16" s="983">
        <f t="shared" si="3"/>
        <v>1666984</v>
      </c>
      <c r="F16" s="983">
        <f t="shared" si="3"/>
        <v>1971763</v>
      </c>
      <c r="G16" s="983">
        <f t="shared" si="3"/>
        <v>1745490</v>
      </c>
      <c r="H16" s="983">
        <f t="shared" si="3"/>
        <v>1752049</v>
      </c>
      <c r="I16" s="983">
        <f t="shared" si="3"/>
        <v>1692574</v>
      </c>
      <c r="J16" s="983">
        <f t="shared" si="3"/>
        <v>1872831</v>
      </c>
      <c r="K16" s="983">
        <f t="shared" si="3"/>
        <v>1931954</v>
      </c>
      <c r="L16" s="983">
        <f t="shared" si="3"/>
        <v>1809127</v>
      </c>
      <c r="M16" s="983">
        <f t="shared" si="3"/>
        <v>1339582</v>
      </c>
      <c r="N16" s="983">
        <f t="shared" si="3"/>
        <v>1442202</v>
      </c>
    </row>
    <row r="17" spans="1:14" ht="13" customHeight="1">
      <c r="A17" s="138" t="s">
        <v>161</v>
      </c>
      <c r="B17" s="978">
        <f t="shared" ref="B17:B23" si="4">SUM(C17:N17)</f>
        <v>37942</v>
      </c>
      <c r="C17" s="637">
        <v>918</v>
      </c>
      <c r="D17" s="637">
        <v>0</v>
      </c>
      <c r="E17" s="637">
        <v>3060</v>
      </c>
      <c r="F17" s="637">
        <v>12240</v>
      </c>
      <c r="G17" s="637">
        <v>408</v>
      </c>
      <c r="H17" s="637">
        <v>510</v>
      </c>
      <c r="I17" s="637">
        <v>3876</v>
      </c>
      <c r="J17" s="637">
        <v>0</v>
      </c>
      <c r="K17" s="637">
        <v>7243</v>
      </c>
      <c r="L17" s="637">
        <v>4590</v>
      </c>
      <c r="M17" s="637">
        <v>3567</v>
      </c>
      <c r="N17" s="637">
        <v>1530</v>
      </c>
    </row>
    <row r="18" spans="1:14" ht="13" customHeight="1">
      <c r="A18" s="138" t="s">
        <v>162</v>
      </c>
      <c r="B18" s="978">
        <f t="shared" si="4"/>
        <v>8287454</v>
      </c>
      <c r="C18" s="637">
        <v>653411</v>
      </c>
      <c r="D18" s="637">
        <v>709067</v>
      </c>
      <c r="E18" s="637">
        <v>569322</v>
      </c>
      <c r="F18" s="637">
        <v>919061</v>
      </c>
      <c r="G18" s="637">
        <v>683901</v>
      </c>
      <c r="H18" s="637">
        <v>732742</v>
      </c>
      <c r="I18" s="637">
        <v>612944</v>
      </c>
      <c r="J18" s="637">
        <v>775577</v>
      </c>
      <c r="K18" s="637">
        <v>962746</v>
      </c>
      <c r="L18" s="637">
        <v>715861</v>
      </c>
      <c r="M18" s="637">
        <v>484756</v>
      </c>
      <c r="N18" s="637">
        <v>468066</v>
      </c>
    </row>
    <row r="19" spans="1:14" ht="13" customHeight="1">
      <c r="A19" s="138" t="s">
        <v>163</v>
      </c>
      <c r="B19" s="978">
        <f t="shared" si="4"/>
        <v>12340162</v>
      </c>
      <c r="C19" s="637">
        <v>1189155</v>
      </c>
      <c r="D19" s="637">
        <v>984262</v>
      </c>
      <c r="E19" s="637">
        <v>1091746</v>
      </c>
      <c r="F19" s="637">
        <v>1038504</v>
      </c>
      <c r="G19" s="637">
        <v>1037109</v>
      </c>
      <c r="H19" s="637">
        <v>1013595</v>
      </c>
      <c r="I19" s="637">
        <v>1056782</v>
      </c>
      <c r="J19" s="637">
        <v>1092584</v>
      </c>
      <c r="K19" s="637">
        <v>935716</v>
      </c>
      <c r="L19" s="637">
        <v>1087146</v>
      </c>
      <c r="M19" s="637">
        <v>847689</v>
      </c>
      <c r="N19" s="637">
        <v>965874</v>
      </c>
    </row>
    <row r="20" spans="1:14" ht="13" customHeight="1">
      <c r="A20" s="138" t="s">
        <v>164</v>
      </c>
      <c r="B20" s="978">
        <f t="shared" si="4"/>
        <v>39576</v>
      </c>
      <c r="C20" s="637">
        <v>0</v>
      </c>
      <c r="D20" s="637">
        <v>0</v>
      </c>
      <c r="E20" s="637">
        <v>0</v>
      </c>
      <c r="F20" s="637">
        <v>0</v>
      </c>
      <c r="G20" s="637">
        <v>15606</v>
      </c>
      <c r="H20" s="637">
        <v>510</v>
      </c>
      <c r="I20" s="637">
        <v>11730</v>
      </c>
      <c r="J20" s="637">
        <v>0</v>
      </c>
      <c r="K20" s="637">
        <v>11730</v>
      </c>
      <c r="L20" s="637">
        <v>0</v>
      </c>
      <c r="M20" s="637">
        <v>0</v>
      </c>
      <c r="N20" s="637">
        <v>0</v>
      </c>
    </row>
    <row r="21" spans="1:14" ht="13" customHeight="1">
      <c r="A21" s="138" t="s">
        <v>165</v>
      </c>
      <c r="B21" s="978">
        <f t="shared" si="4"/>
        <v>0</v>
      </c>
      <c r="C21" s="637">
        <v>0</v>
      </c>
      <c r="D21" s="637">
        <v>0</v>
      </c>
      <c r="E21" s="637">
        <v>0</v>
      </c>
      <c r="F21" s="637">
        <v>0</v>
      </c>
      <c r="G21" s="637">
        <v>0</v>
      </c>
      <c r="H21" s="637">
        <v>0</v>
      </c>
      <c r="I21" s="637">
        <v>0</v>
      </c>
      <c r="J21" s="637">
        <v>0</v>
      </c>
      <c r="K21" s="637">
        <v>0</v>
      </c>
      <c r="L21" s="637">
        <v>0</v>
      </c>
      <c r="M21" s="637">
        <v>0</v>
      </c>
      <c r="N21" s="637">
        <v>0</v>
      </c>
    </row>
    <row r="22" spans="1:14" ht="13" customHeight="1">
      <c r="A22" s="138" t="s">
        <v>166</v>
      </c>
      <c r="B22" s="978">
        <f t="shared" si="4"/>
        <v>63705</v>
      </c>
      <c r="C22" s="637">
        <v>1044</v>
      </c>
      <c r="D22" s="637">
        <v>6630</v>
      </c>
      <c r="E22" s="637">
        <v>2856</v>
      </c>
      <c r="F22" s="637">
        <v>1958</v>
      </c>
      <c r="G22" s="637">
        <v>8466</v>
      </c>
      <c r="H22" s="637">
        <v>4488</v>
      </c>
      <c r="I22" s="637">
        <v>7242</v>
      </c>
      <c r="J22" s="637">
        <v>4670</v>
      </c>
      <c r="K22" s="637">
        <v>14519</v>
      </c>
      <c r="L22" s="637">
        <v>1530</v>
      </c>
      <c r="M22" s="637">
        <v>3570</v>
      </c>
      <c r="N22" s="637">
        <v>6732</v>
      </c>
    </row>
    <row r="23" spans="1:14" ht="13" customHeight="1">
      <c r="A23" s="138" t="s">
        <v>167</v>
      </c>
      <c r="B23" s="978">
        <f t="shared" si="4"/>
        <v>204</v>
      </c>
      <c r="C23" s="637">
        <v>0</v>
      </c>
      <c r="D23" s="637">
        <v>0</v>
      </c>
      <c r="E23" s="637">
        <v>0</v>
      </c>
      <c r="F23" s="637">
        <v>0</v>
      </c>
      <c r="G23" s="637">
        <v>0</v>
      </c>
      <c r="H23" s="637">
        <v>204</v>
      </c>
      <c r="I23" s="637">
        <v>0</v>
      </c>
      <c r="J23" s="637">
        <v>0</v>
      </c>
      <c r="K23" s="637">
        <v>0</v>
      </c>
      <c r="L23" s="637">
        <v>0</v>
      </c>
      <c r="M23" s="637">
        <v>0</v>
      </c>
      <c r="N23" s="637">
        <v>0</v>
      </c>
    </row>
    <row r="24" spans="1:14" ht="13" customHeight="1">
      <c r="A24" s="138"/>
      <c r="B24" s="978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</row>
    <row r="25" spans="1:14" ht="13" customHeight="1">
      <c r="A25" s="982" t="s">
        <v>151</v>
      </c>
      <c r="B25" s="979">
        <f>SUM(B26:B32)</f>
        <v>1404367</v>
      </c>
      <c r="C25" s="983">
        <f t="shared" ref="C25:N25" si="5">SUM(C26:C32)</f>
        <v>113295</v>
      </c>
      <c r="D25" s="983">
        <f t="shared" si="5"/>
        <v>98274</v>
      </c>
      <c r="E25" s="983">
        <f t="shared" si="5"/>
        <v>156592</v>
      </c>
      <c r="F25" s="983">
        <f t="shared" si="5"/>
        <v>100603</v>
      </c>
      <c r="G25" s="983">
        <f t="shared" si="5"/>
        <v>152005</v>
      </c>
      <c r="H25" s="983">
        <f t="shared" si="5"/>
        <v>113500</v>
      </c>
      <c r="I25" s="983">
        <f t="shared" si="5"/>
        <v>141401</v>
      </c>
      <c r="J25" s="983">
        <f t="shared" si="5"/>
        <v>121344</v>
      </c>
      <c r="K25" s="983">
        <f t="shared" si="5"/>
        <v>121971</v>
      </c>
      <c r="L25" s="983">
        <f t="shared" si="5"/>
        <v>145315</v>
      </c>
      <c r="M25" s="983">
        <f t="shared" si="5"/>
        <v>47014</v>
      </c>
      <c r="N25" s="983">
        <f t="shared" si="5"/>
        <v>93053</v>
      </c>
    </row>
    <row r="26" spans="1:14" ht="13" customHeight="1">
      <c r="A26" s="138" t="s">
        <v>168</v>
      </c>
      <c r="B26" s="978">
        <f t="shared" ref="B26:B32" si="6">SUM(C26:N26)</f>
        <v>1012003</v>
      </c>
      <c r="C26" s="637">
        <v>93395</v>
      </c>
      <c r="D26" s="637">
        <v>59873</v>
      </c>
      <c r="E26" s="637">
        <v>130402</v>
      </c>
      <c r="F26" s="637">
        <v>70152</v>
      </c>
      <c r="G26" s="637">
        <v>98557</v>
      </c>
      <c r="H26" s="637">
        <v>88612</v>
      </c>
      <c r="I26" s="637">
        <v>104681</v>
      </c>
      <c r="J26" s="637">
        <v>67388</v>
      </c>
      <c r="K26" s="637">
        <v>65561</v>
      </c>
      <c r="L26" s="637">
        <v>130219</v>
      </c>
      <c r="M26" s="637">
        <v>23166</v>
      </c>
      <c r="N26" s="637">
        <v>79997</v>
      </c>
    </row>
    <row r="27" spans="1:14" ht="13" customHeight="1">
      <c r="A27" s="138" t="s">
        <v>152</v>
      </c>
      <c r="B27" s="978">
        <f t="shared" si="6"/>
        <v>38760</v>
      </c>
      <c r="C27" s="637">
        <v>6120</v>
      </c>
      <c r="D27" s="637">
        <v>0</v>
      </c>
      <c r="E27" s="637">
        <v>6120</v>
      </c>
      <c r="F27" s="637">
        <v>0</v>
      </c>
      <c r="G27" s="637">
        <v>6120</v>
      </c>
      <c r="H27" s="637">
        <v>0</v>
      </c>
      <c r="I27" s="637">
        <v>6120</v>
      </c>
      <c r="J27" s="637">
        <v>6120</v>
      </c>
      <c r="K27" s="637">
        <v>0</v>
      </c>
      <c r="L27" s="637">
        <v>0</v>
      </c>
      <c r="M27" s="637">
        <v>8160</v>
      </c>
      <c r="N27" s="637">
        <v>0</v>
      </c>
    </row>
    <row r="28" spans="1:14" ht="13" customHeight="1">
      <c r="A28" s="138" t="s">
        <v>169</v>
      </c>
      <c r="B28" s="978">
        <f t="shared" si="6"/>
        <v>318532</v>
      </c>
      <c r="C28" s="637">
        <v>12760</v>
      </c>
      <c r="D28" s="637">
        <v>36381</v>
      </c>
      <c r="E28" s="637">
        <v>20070</v>
      </c>
      <c r="F28" s="637">
        <v>30451</v>
      </c>
      <c r="G28" s="637">
        <v>40290</v>
      </c>
      <c r="H28" s="637">
        <v>23460</v>
      </c>
      <c r="I28" s="637">
        <v>25500</v>
      </c>
      <c r="J28" s="637">
        <v>46510</v>
      </c>
      <c r="K28" s="637">
        <v>43350</v>
      </c>
      <c r="L28" s="637">
        <v>11526</v>
      </c>
      <c r="M28" s="637">
        <v>15178</v>
      </c>
      <c r="N28" s="637">
        <v>13056</v>
      </c>
    </row>
    <row r="29" spans="1:14" ht="13" customHeight="1">
      <c r="A29" s="138" t="s">
        <v>153</v>
      </c>
      <c r="B29" s="978">
        <f t="shared" si="6"/>
        <v>29074</v>
      </c>
      <c r="C29" s="640">
        <v>1020</v>
      </c>
      <c r="D29" s="640">
        <v>1020</v>
      </c>
      <c r="E29" s="640">
        <v>0</v>
      </c>
      <c r="F29" s="640">
        <v>0</v>
      </c>
      <c r="G29" s="640">
        <v>7038</v>
      </c>
      <c r="H29" s="640">
        <v>1224</v>
      </c>
      <c r="I29" s="640">
        <v>2346</v>
      </c>
      <c r="J29" s="640">
        <v>1326</v>
      </c>
      <c r="K29" s="640">
        <v>11530</v>
      </c>
      <c r="L29" s="640">
        <v>3570</v>
      </c>
      <c r="M29" s="640">
        <v>0</v>
      </c>
      <c r="N29" s="640">
        <v>0</v>
      </c>
    </row>
    <row r="30" spans="1:14" ht="13" customHeight="1">
      <c r="A30" s="138" t="s">
        <v>154</v>
      </c>
      <c r="B30" s="978">
        <f t="shared" si="6"/>
        <v>1530</v>
      </c>
      <c r="C30" s="640">
        <v>0</v>
      </c>
      <c r="D30" s="640">
        <v>0</v>
      </c>
      <c r="E30" s="640">
        <v>0</v>
      </c>
      <c r="F30" s="640">
        <v>0</v>
      </c>
      <c r="G30" s="640">
        <v>0</v>
      </c>
      <c r="H30" s="640">
        <v>0</v>
      </c>
      <c r="I30" s="640">
        <v>1530</v>
      </c>
      <c r="J30" s="640">
        <v>0</v>
      </c>
      <c r="K30" s="640">
        <v>0</v>
      </c>
      <c r="L30" s="640">
        <v>0</v>
      </c>
      <c r="M30" s="640">
        <v>0</v>
      </c>
      <c r="N30" s="640">
        <v>0</v>
      </c>
    </row>
    <row r="31" spans="1:14" ht="13" customHeight="1">
      <c r="A31" s="138" t="s">
        <v>155</v>
      </c>
      <c r="B31" s="978">
        <f t="shared" si="6"/>
        <v>3754</v>
      </c>
      <c r="C31" s="640">
        <v>0</v>
      </c>
      <c r="D31" s="640">
        <v>1000</v>
      </c>
      <c r="E31" s="640">
        <v>0</v>
      </c>
      <c r="F31" s="640">
        <v>0</v>
      </c>
      <c r="G31" s="640">
        <v>0</v>
      </c>
      <c r="H31" s="640">
        <v>0</v>
      </c>
      <c r="I31" s="640">
        <v>1224</v>
      </c>
      <c r="J31" s="640">
        <v>0</v>
      </c>
      <c r="K31" s="640">
        <v>1530</v>
      </c>
      <c r="L31" s="640">
        <v>0</v>
      </c>
      <c r="M31" s="640">
        <v>0</v>
      </c>
      <c r="N31" s="640">
        <v>0</v>
      </c>
    </row>
    <row r="32" spans="1:14" ht="13" customHeight="1">
      <c r="A32" s="138" t="s">
        <v>156</v>
      </c>
      <c r="B32" s="978">
        <f t="shared" si="6"/>
        <v>714</v>
      </c>
      <c r="C32" s="640">
        <v>0</v>
      </c>
      <c r="D32" s="640">
        <v>0</v>
      </c>
      <c r="E32" s="640">
        <v>0</v>
      </c>
      <c r="F32" s="640">
        <v>0</v>
      </c>
      <c r="G32" s="640">
        <v>0</v>
      </c>
      <c r="H32" s="640">
        <v>204</v>
      </c>
      <c r="I32" s="640">
        <v>0</v>
      </c>
      <c r="J32" s="640">
        <v>0</v>
      </c>
      <c r="K32" s="640">
        <v>0</v>
      </c>
      <c r="L32" s="640">
        <v>0</v>
      </c>
      <c r="M32" s="640">
        <v>510</v>
      </c>
      <c r="N32" s="640">
        <v>0</v>
      </c>
    </row>
    <row r="33" spans="1:15" ht="13" customHeight="1">
      <c r="B33" s="978"/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</row>
    <row r="34" spans="1:15" ht="13" customHeight="1">
      <c r="A34" s="982" t="s">
        <v>157</v>
      </c>
      <c r="B34" s="979">
        <f>SUM(B35:B38)</f>
        <v>2348683</v>
      </c>
      <c r="C34" s="983">
        <f t="shared" ref="C34:N34" si="7">SUM(C35:C38)</f>
        <v>292989</v>
      </c>
      <c r="D34" s="983">
        <f t="shared" si="7"/>
        <v>200300</v>
      </c>
      <c r="E34" s="983">
        <f t="shared" si="7"/>
        <v>186509</v>
      </c>
      <c r="F34" s="983">
        <f t="shared" si="7"/>
        <v>152361</v>
      </c>
      <c r="G34" s="983">
        <f t="shared" si="7"/>
        <v>188197</v>
      </c>
      <c r="H34" s="983">
        <f t="shared" si="7"/>
        <v>338254</v>
      </c>
      <c r="I34" s="983">
        <f t="shared" si="7"/>
        <v>237689</v>
      </c>
      <c r="J34" s="983">
        <f t="shared" si="7"/>
        <v>138923</v>
      </c>
      <c r="K34" s="983">
        <f t="shared" si="7"/>
        <v>138377</v>
      </c>
      <c r="L34" s="983">
        <f t="shared" si="7"/>
        <v>129309</v>
      </c>
      <c r="M34" s="983">
        <f t="shared" si="7"/>
        <v>234338</v>
      </c>
      <c r="N34" s="983">
        <f t="shared" si="7"/>
        <v>111437</v>
      </c>
    </row>
    <row r="35" spans="1:15" ht="13" customHeight="1">
      <c r="A35" s="138" t="s">
        <v>170</v>
      </c>
      <c r="B35" s="978">
        <f>SUM(C35:N35)</f>
        <v>1609297</v>
      </c>
      <c r="C35" s="637">
        <v>205669</v>
      </c>
      <c r="D35" s="637">
        <v>103630</v>
      </c>
      <c r="E35" s="637">
        <v>141009</v>
      </c>
      <c r="F35" s="637">
        <v>91185</v>
      </c>
      <c r="G35" s="637">
        <v>115201</v>
      </c>
      <c r="H35" s="637">
        <v>224154</v>
      </c>
      <c r="I35" s="637">
        <v>173751</v>
      </c>
      <c r="J35" s="637">
        <v>65993</v>
      </c>
      <c r="K35" s="637">
        <v>108787</v>
      </c>
      <c r="L35" s="637">
        <v>93915</v>
      </c>
      <c r="M35" s="637">
        <v>207308</v>
      </c>
      <c r="N35" s="637">
        <v>78695</v>
      </c>
    </row>
    <row r="36" spans="1:15" ht="13" customHeight="1">
      <c r="A36" s="138" t="s">
        <v>158</v>
      </c>
      <c r="B36" s="978">
        <f>SUM(C36:N36)</f>
        <v>353134</v>
      </c>
      <c r="C36" s="637">
        <v>57120</v>
      </c>
      <c r="D36" s="637">
        <v>35470</v>
      </c>
      <c r="E36" s="637">
        <v>25500</v>
      </c>
      <c r="F36" s="637">
        <v>9180</v>
      </c>
      <c r="G36" s="637">
        <v>39576</v>
      </c>
      <c r="H36" s="637">
        <v>56100</v>
      </c>
      <c r="I36" s="637">
        <v>21038</v>
      </c>
      <c r="J36" s="637">
        <v>33150</v>
      </c>
      <c r="K36" s="637">
        <v>28570</v>
      </c>
      <c r="L36" s="637">
        <v>35394</v>
      </c>
      <c r="M36" s="637">
        <v>3060</v>
      </c>
      <c r="N36" s="637">
        <v>8976</v>
      </c>
    </row>
    <row r="37" spans="1:15" ht="13" customHeight="1">
      <c r="A37" s="138" t="s">
        <v>159</v>
      </c>
      <c r="B37" s="978">
        <f>SUM(C37:N37)</f>
        <v>190380</v>
      </c>
      <c r="C37" s="637">
        <v>30200</v>
      </c>
      <c r="D37" s="637">
        <v>61200</v>
      </c>
      <c r="E37" s="637">
        <v>20000</v>
      </c>
      <c r="F37" s="637">
        <v>0</v>
      </c>
      <c r="G37" s="637">
        <v>33420</v>
      </c>
      <c r="H37" s="637">
        <v>20000</v>
      </c>
      <c r="I37" s="637">
        <v>23520</v>
      </c>
      <c r="J37" s="637">
        <v>1020</v>
      </c>
      <c r="K37" s="637">
        <v>1020</v>
      </c>
      <c r="L37" s="637">
        <v>0</v>
      </c>
      <c r="M37" s="637">
        <v>0</v>
      </c>
      <c r="N37" s="637">
        <v>0</v>
      </c>
    </row>
    <row r="38" spans="1:15" ht="13" customHeight="1">
      <c r="A38" s="140" t="s">
        <v>171</v>
      </c>
      <c r="B38" s="978">
        <f>SUM(C38:N38)</f>
        <v>195872</v>
      </c>
      <c r="C38" s="637">
        <v>0</v>
      </c>
      <c r="D38" s="637">
        <v>0</v>
      </c>
      <c r="E38" s="637">
        <v>0</v>
      </c>
      <c r="F38" s="637">
        <v>51996</v>
      </c>
      <c r="G38" s="637">
        <v>0</v>
      </c>
      <c r="H38" s="637">
        <v>38000</v>
      </c>
      <c r="I38" s="637">
        <v>19380</v>
      </c>
      <c r="J38" s="637">
        <v>38760</v>
      </c>
      <c r="K38" s="637">
        <v>0</v>
      </c>
      <c r="L38" s="637">
        <v>0</v>
      </c>
      <c r="M38" s="637">
        <v>23970</v>
      </c>
      <c r="N38" s="637">
        <v>23766</v>
      </c>
    </row>
    <row r="39" spans="1:15" ht="4" customHeight="1" thickBot="1">
      <c r="A39" s="143"/>
      <c r="B39" s="655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  <c r="N39" s="611"/>
    </row>
    <row r="40" spans="1:15" ht="9" customHeight="1">
      <c r="A40" s="999" t="s">
        <v>538</v>
      </c>
      <c r="B40" s="1109"/>
      <c r="C40" s="1109"/>
      <c r="D40" s="1109"/>
      <c r="E40" s="590"/>
      <c r="F40" s="590"/>
      <c r="G40" s="590"/>
      <c r="H40" s="590"/>
      <c r="I40" s="590"/>
      <c r="J40" s="590"/>
      <c r="K40" s="590"/>
      <c r="L40" s="590"/>
      <c r="M40" s="590"/>
      <c r="N40" s="590"/>
      <c r="O40" s="590"/>
    </row>
    <row r="41" spans="1:15" ht="9" customHeight="1">
      <c r="A41" s="1111" t="s">
        <v>386</v>
      </c>
      <c r="B41" s="1109"/>
      <c r="C41" s="1109"/>
      <c r="D41" s="1109"/>
      <c r="E41" s="590"/>
      <c r="F41" s="590"/>
      <c r="G41" s="590"/>
      <c r="H41" s="590"/>
      <c r="I41" s="590"/>
      <c r="J41" s="590"/>
      <c r="K41" s="590"/>
      <c r="L41" s="590"/>
      <c r="M41" s="590"/>
      <c r="N41" s="590"/>
      <c r="O41" s="590"/>
    </row>
    <row r="42" spans="1:15" ht="9" customHeight="1">
      <c r="A42" s="1001" t="s">
        <v>366</v>
      </c>
      <c r="B42" s="1109"/>
      <c r="C42" s="1109"/>
      <c r="D42" s="1109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</row>
    <row r="43" spans="1:15" ht="13" customHeight="1">
      <c r="A43" s="11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Hoja129">
    <tabColor theme="9" tint="0.59999389629810485"/>
  </sheetPr>
  <dimension ref="A2:T36"/>
  <sheetViews>
    <sheetView showGridLines="0" tabSelected="1" topLeftCell="H1" zoomScaleNormal="100" workbookViewId="0">
      <selection activeCell="C6" sqref="C6:E44"/>
    </sheetView>
  </sheetViews>
  <sheetFormatPr baseColWidth="10" defaultColWidth="7" defaultRowHeight="13" customHeight="1"/>
  <cols>
    <col min="1" max="1" width="1.796875" style="123" customWidth="1"/>
    <col min="2" max="2" width="10.3984375" style="123" customWidth="1"/>
    <col min="3" max="5" width="8" style="123" hidden="1" customWidth="1"/>
    <col min="6" max="20" width="8.796875" style="123" customWidth="1"/>
    <col min="21" max="16384" width="7" style="123"/>
  </cols>
  <sheetData>
    <row r="2" spans="1:20" ht="15" customHeight="1">
      <c r="A2" s="331" t="s">
        <v>489</v>
      </c>
      <c r="B2" s="329"/>
      <c r="C2" s="329"/>
      <c r="D2" s="329"/>
      <c r="E2" s="329"/>
      <c r="F2" s="329"/>
    </row>
    <row r="3" spans="1:20" ht="13" customHeight="1">
      <c r="A3" s="612" t="s">
        <v>323</v>
      </c>
      <c r="B3" s="329"/>
      <c r="C3" s="329"/>
      <c r="D3" s="329"/>
      <c r="E3" s="329"/>
      <c r="F3" s="329"/>
    </row>
    <row r="4" spans="1:20" ht="4" customHeight="1" thickBo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spans="1:20" ht="15" customHeight="1">
      <c r="A5" s="1178" t="s">
        <v>18</v>
      </c>
      <c r="B5" s="1178"/>
      <c r="C5" s="759">
        <v>2005</v>
      </c>
      <c r="D5" s="759">
        <v>2006</v>
      </c>
      <c r="E5" s="759">
        <v>2007</v>
      </c>
      <c r="F5" s="759">
        <v>2008</v>
      </c>
      <c r="G5" s="759">
        <v>2009</v>
      </c>
      <c r="H5" s="759">
        <v>2010</v>
      </c>
      <c r="I5" s="759">
        <v>2011</v>
      </c>
      <c r="J5" s="759">
        <v>2012</v>
      </c>
      <c r="K5" s="759">
        <v>2013</v>
      </c>
      <c r="L5" s="759">
        <v>2014</v>
      </c>
      <c r="M5" s="759">
        <v>2015</v>
      </c>
      <c r="N5" s="759">
        <v>2016</v>
      </c>
      <c r="O5" s="759">
        <v>2017</v>
      </c>
      <c r="P5" s="759" t="s">
        <v>197</v>
      </c>
      <c r="Q5" s="759" t="s">
        <v>352</v>
      </c>
      <c r="R5" s="759" t="s">
        <v>351</v>
      </c>
      <c r="S5" s="759" t="s">
        <v>402</v>
      </c>
    </row>
    <row r="6" spans="1:20" ht="15" customHeight="1">
      <c r="A6" s="1179" t="s">
        <v>96</v>
      </c>
      <c r="B6" s="1179"/>
      <c r="C6" s="985">
        <f>(C8+C9+C10+C11+C12+C13+C14+C15+C16+C17+C18+C19+C20+C21+C22+C23+C24+C25+C26+C27+C28+C29+C30+C31)</f>
        <v>5249783</v>
      </c>
      <c r="D6" s="985">
        <f>(D8+D9+D10+D11+D12+D13+D14+D15+D16+D17+D18+D19+D20+D21+D22+D23+D24+D25+D26+D27+D28+D29+D30+D31)</f>
        <v>5241101</v>
      </c>
      <c r="E6" s="986">
        <v>120227.6</v>
      </c>
      <c r="F6" s="989">
        <v>131179.1</v>
      </c>
      <c r="G6" s="989">
        <v>137838</v>
      </c>
      <c r="H6" s="989">
        <v>130779</v>
      </c>
      <c r="I6" s="989">
        <v>128943.5</v>
      </c>
      <c r="J6" s="989">
        <v>138554.1</v>
      </c>
      <c r="K6" s="989">
        <v>138179.79999999999</v>
      </c>
      <c r="L6" s="989">
        <v>144703.70000000001</v>
      </c>
      <c r="M6" s="989">
        <v>151000.9</v>
      </c>
      <c r="N6" s="989">
        <v>158263.20000000001</v>
      </c>
      <c r="O6" s="989">
        <f t="shared" ref="O6:R6" si="0">SUM(O8:O31)</f>
        <v>156637.5</v>
      </c>
      <c r="P6" s="989">
        <f t="shared" si="0"/>
        <v>160959.31899999999</v>
      </c>
      <c r="Q6" s="989">
        <f t="shared" si="0"/>
        <v>168172.63503948963</v>
      </c>
      <c r="R6" s="989">
        <f t="shared" si="0"/>
        <v>178159.63009999995</v>
      </c>
      <c r="S6" s="989">
        <f>SUM(S8:S31)</f>
        <v>189374.75383195284</v>
      </c>
    </row>
    <row r="7" spans="1:20" ht="4" customHeight="1">
      <c r="A7" s="124"/>
      <c r="B7" s="125"/>
      <c r="C7" s="133"/>
      <c r="D7" s="133"/>
      <c r="E7" s="133"/>
      <c r="F7" s="688"/>
      <c r="G7" s="688"/>
      <c r="H7" s="688"/>
      <c r="I7" s="688"/>
      <c r="J7" s="688"/>
      <c r="K7" s="688"/>
      <c r="L7" s="688"/>
      <c r="M7" s="688"/>
      <c r="N7" s="688"/>
      <c r="O7" s="688"/>
      <c r="P7" s="688"/>
      <c r="Q7" s="688"/>
      <c r="R7" s="688"/>
      <c r="S7" s="688"/>
    </row>
    <row r="8" spans="1:20" ht="14" customHeight="1">
      <c r="A8" s="124"/>
      <c r="B8" s="28" t="s">
        <v>21</v>
      </c>
      <c r="C8" s="134">
        <v>13800</v>
      </c>
      <c r="D8" s="134">
        <v>14000</v>
      </c>
      <c r="E8" s="137">
        <v>97.2</v>
      </c>
      <c r="F8" s="689">
        <v>80.900000000000006</v>
      </c>
      <c r="G8" s="689">
        <v>89.5</v>
      </c>
      <c r="H8" s="689">
        <v>90.1</v>
      </c>
      <c r="I8" s="689">
        <v>199.5</v>
      </c>
      <c r="J8" s="689">
        <v>190.5</v>
      </c>
      <c r="K8" s="689">
        <v>199.5</v>
      </c>
      <c r="L8" s="689">
        <v>195.3</v>
      </c>
      <c r="M8" s="689">
        <v>175.4</v>
      </c>
      <c r="N8" s="689">
        <v>159.80000000000001</v>
      </c>
      <c r="O8" s="689">
        <v>154.30000000000001</v>
      </c>
      <c r="P8" s="689">
        <v>160.16999999999999</v>
      </c>
      <c r="Q8" s="689">
        <v>157.22</v>
      </c>
      <c r="R8" s="689">
        <v>183.42</v>
      </c>
      <c r="S8" s="689">
        <v>180.35</v>
      </c>
    </row>
    <row r="9" spans="1:20" ht="14" customHeight="1">
      <c r="A9" s="124"/>
      <c r="B9" s="28" t="s">
        <v>22</v>
      </c>
      <c r="C9" s="134">
        <v>234260</v>
      </c>
      <c r="D9" s="134">
        <v>234260</v>
      </c>
      <c r="E9" s="137">
        <v>6494.4</v>
      </c>
      <c r="F9" s="689">
        <v>5800</v>
      </c>
      <c r="G9" s="689">
        <v>5358.8</v>
      </c>
      <c r="H9" s="689">
        <v>4791.5</v>
      </c>
      <c r="I9" s="689">
        <v>5088.6000000000004</v>
      </c>
      <c r="J9" s="689">
        <v>4373.6000000000004</v>
      </c>
      <c r="K9" s="689">
        <v>5581</v>
      </c>
      <c r="L9" s="689">
        <v>6136</v>
      </c>
      <c r="M9" s="689">
        <v>6015.3</v>
      </c>
      <c r="N9" s="689">
        <v>6049.9</v>
      </c>
      <c r="O9" s="689">
        <v>6138.3</v>
      </c>
      <c r="P9" s="690">
        <v>5987.0730000000003</v>
      </c>
      <c r="Q9" s="690">
        <v>5858.23</v>
      </c>
      <c r="R9" s="690">
        <v>5987.0479999999998</v>
      </c>
      <c r="S9" s="690">
        <v>3905.7738319528735</v>
      </c>
    </row>
    <row r="10" spans="1:20" ht="14" customHeight="1">
      <c r="A10" s="124"/>
      <c r="B10" s="28" t="s">
        <v>23</v>
      </c>
      <c r="C10" s="134">
        <v>86000</v>
      </c>
      <c r="D10" s="134">
        <v>87500</v>
      </c>
      <c r="E10" s="137">
        <v>2084.6999999999998</v>
      </c>
      <c r="F10" s="689">
        <v>2138.8000000000002</v>
      </c>
      <c r="G10" s="689">
        <v>2480.5</v>
      </c>
      <c r="H10" s="689">
        <v>2215.5</v>
      </c>
      <c r="I10" s="689">
        <v>2502.1999999999998</v>
      </c>
      <c r="J10" s="689">
        <v>1865.2</v>
      </c>
      <c r="K10" s="689">
        <v>2295.8000000000002</v>
      </c>
      <c r="L10" s="689">
        <v>2387.6999999999998</v>
      </c>
      <c r="M10" s="689">
        <v>2410.4</v>
      </c>
      <c r="N10" s="689">
        <v>1865.2</v>
      </c>
      <c r="O10" s="689">
        <v>1868.5</v>
      </c>
      <c r="P10" s="690">
        <v>2048.0300000000002</v>
      </c>
      <c r="Q10" s="690">
        <v>2489.462</v>
      </c>
      <c r="R10" s="690">
        <v>2626.0329999999999</v>
      </c>
      <c r="S10" s="690">
        <v>2557.7399999999998</v>
      </c>
    </row>
    <row r="11" spans="1:20" ht="14" customHeight="1">
      <c r="A11" s="124"/>
      <c r="B11" s="28" t="s">
        <v>24</v>
      </c>
      <c r="C11" s="134">
        <v>253482</v>
      </c>
      <c r="D11" s="134">
        <v>253925</v>
      </c>
      <c r="E11" s="137">
        <v>13000.9</v>
      </c>
      <c r="F11" s="689">
        <v>13581.5</v>
      </c>
      <c r="G11" s="689">
        <v>14270.2</v>
      </c>
      <c r="H11" s="689">
        <v>15837.4</v>
      </c>
      <c r="I11" s="689">
        <v>17116.900000000001</v>
      </c>
      <c r="J11" s="689">
        <v>20057.5</v>
      </c>
      <c r="K11" s="689">
        <v>20270.599999999999</v>
      </c>
      <c r="L11" s="689">
        <v>24038.6</v>
      </c>
      <c r="M11" s="689">
        <v>24045</v>
      </c>
      <c r="N11" s="689">
        <v>26281.5</v>
      </c>
      <c r="O11" s="689">
        <v>25241.200000000001</v>
      </c>
      <c r="P11" s="690">
        <v>24685.343000000001</v>
      </c>
      <c r="Q11" s="690">
        <v>24963.293000000001</v>
      </c>
      <c r="R11" s="690">
        <v>24980.325000000001</v>
      </c>
      <c r="S11" s="690">
        <v>25462.692999999999</v>
      </c>
    </row>
    <row r="12" spans="1:20" ht="14" customHeight="1">
      <c r="A12" s="124"/>
      <c r="B12" s="28" t="s">
        <v>25</v>
      </c>
      <c r="C12" s="134">
        <v>567252</v>
      </c>
      <c r="D12" s="134">
        <v>585191</v>
      </c>
      <c r="E12" s="137">
        <v>1268.3</v>
      </c>
      <c r="F12" s="689">
        <v>1101.2</v>
      </c>
      <c r="G12" s="689">
        <v>1140.5999999999999</v>
      </c>
      <c r="H12" s="689">
        <v>1119.5</v>
      </c>
      <c r="I12" s="689">
        <v>1332</v>
      </c>
      <c r="J12" s="689">
        <v>1105.2</v>
      </c>
      <c r="K12" s="689">
        <v>1046.3</v>
      </c>
      <c r="L12" s="689">
        <v>1056.4000000000001</v>
      </c>
      <c r="M12" s="689">
        <v>1052.4000000000001</v>
      </c>
      <c r="N12" s="689">
        <v>899.9</v>
      </c>
      <c r="O12" s="689">
        <v>839.4</v>
      </c>
      <c r="P12" s="690">
        <v>901.6</v>
      </c>
      <c r="Q12" s="690">
        <v>870.49435550894657</v>
      </c>
      <c r="R12" s="690">
        <v>887.06700000000001</v>
      </c>
      <c r="S12" s="690">
        <v>890.39700000000005</v>
      </c>
    </row>
    <row r="13" spans="1:20" ht="14" customHeight="1">
      <c r="A13" s="124"/>
      <c r="B13" s="28" t="s">
        <v>29</v>
      </c>
      <c r="C13" s="134">
        <v>201868</v>
      </c>
      <c r="D13" s="134">
        <v>203000</v>
      </c>
      <c r="E13" s="137">
        <v>953.6</v>
      </c>
      <c r="F13" s="689">
        <v>1008.2</v>
      </c>
      <c r="G13" s="689">
        <v>1200</v>
      </c>
      <c r="H13" s="689">
        <v>1106.3</v>
      </c>
      <c r="I13" s="689">
        <v>1374</v>
      </c>
      <c r="J13" s="689">
        <v>1137.4000000000001</v>
      </c>
      <c r="K13" s="689">
        <v>1379.9</v>
      </c>
      <c r="L13" s="689">
        <v>1389.7</v>
      </c>
      <c r="M13" s="689">
        <v>1423.3</v>
      </c>
      <c r="N13" s="689">
        <v>1471.6</v>
      </c>
      <c r="O13" s="689">
        <v>1521.5</v>
      </c>
      <c r="P13" s="690">
        <v>1530.41</v>
      </c>
      <c r="Q13" s="690">
        <v>1525.9685241560742</v>
      </c>
      <c r="R13" s="690">
        <v>1528.4110000000001</v>
      </c>
      <c r="S13" s="690">
        <v>1530.1890000000001</v>
      </c>
      <c r="T13" s="104"/>
    </row>
    <row r="14" spans="1:20" ht="14" customHeight="1">
      <c r="A14" s="124"/>
      <c r="B14" s="28" t="s">
        <v>30</v>
      </c>
      <c r="C14" s="134">
        <v>342051</v>
      </c>
      <c r="D14" s="134">
        <v>301166</v>
      </c>
      <c r="E14" s="137">
        <v>1705.7</v>
      </c>
      <c r="F14" s="689">
        <v>1714</v>
      </c>
      <c r="G14" s="689">
        <v>3250.5</v>
      </c>
      <c r="H14" s="689">
        <v>3013.8</v>
      </c>
      <c r="I14" s="689">
        <v>1713.1</v>
      </c>
      <c r="J14" s="689">
        <v>2863.5</v>
      </c>
      <c r="K14" s="689">
        <v>2620.6</v>
      </c>
      <c r="L14" s="689">
        <v>2619.9</v>
      </c>
      <c r="M14" s="689">
        <v>2620.1999999999998</v>
      </c>
      <c r="N14" s="689">
        <v>2630.2</v>
      </c>
      <c r="O14" s="689">
        <v>2640.3</v>
      </c>
      <c r="P14" s="690">
        <v>2625.38</v>
      </c>
      <c r="Q14" s="690">
        <v>2632.8578200685606</v>
      </c>
      <c r="R14" s="690">
        <v>2629.0329999999999</v>
      </c>
      <c r="S14" s="690">
        <v>2640.982</v>
      </c>
      <c r="T14" s="104"/>
    </row>
    <row r="15" spans="1:20" ht="14" customHeight="1">
      <c r="A15" s="124"/>
      <c r="B15" s="28" t="s">
        <v>31</v>
      </c>
      <c r="C15" s="134">
        <v>263480</v>
      </c>
      <c r="D15" s="134">
        <v>258000</v>
      </c>
      <c r="E15" s="137">
        <v>36554</v>
      </c>
      <c r="F15" s="689">
        <v>42522.6</v>
      </c>
      <c r="G15" s="689">
        <v>43800.5</v>
      </c>
      <c r="H15" s="689">
        <v>41334.300000000003</v>
      </c>
      <c r="I15" s="689">
        <v>40320.1</v>
      </c>
      <c r="J15" s="689">
        <v>52827.199999999997</v>
      </c>
      <c r="K15" s="689">
        <v>50450.7</v>
      </c>
      <c r="L15" s="689">
        <v>51973.3</v>
      </c>
      <c r="M15" s="689">
        <v>56920.3</v>
      </c>
      <c r="N15" s="689">
        <v>60602.3</v>
      </c>
      <c r="O15" s="689">
        <v>58064.4</v>
      </c>
      <c r="P15" s="690">
        <v>60834.269</v>
      </c>
      <c r="Q15" s="690">
        <v>68879.429999999993</v>
      </c>
      <c r="R15" s="690">
        <v>78917.84</v>
      </c>
      <c r="S15" s="690">
        <v>90509.067999999999</v>
      </c>
      <c r="T15" s="104"/>
    </row>
    <row r="16" spans="1:20" ht="14" customHeight="1">
      <c r="A16" s="124"/>
      <c r="B16" s="28" t="s">
        <v>32</v>
      </c>
      <c r="C16" s="134">
        <v>36448</v>
      </c>
      <c r="D16" s="135">
        <v>36595</v>
      </c>
      <c r="E16" s="137">
        <v>7140.3</v>
      </c>
      <c r="F16" s="689">
        <v>8131</v>
      </c>
      <c r="G16" s="689">
        <v>10300</v>
      </c>
      <c r="H16" s="689">
        <v>10725.3</v>
      </c>
      <c r="I16" s="689">
        <v>11340.6</v>
      </c>
      <c r="J16" s="689">
        <v>9340.6</v>
      </c>
      <c r="K16" s="689">
        <v>10450.700000000001</v>
      </c>
      <c r="L16" s="689">
        <v>10901.9</v>
      </c>
      <c r="M16" s="689">
        <v>12536.8</v>
      </c>
      <c r="N16" s="689">
        <v>13527.8</v>
      </c>
      <c r="O16" s="689">
        <v>14767.1</v>
      </c>
      <c r="P16" s="690">
        <v>16492.388999999999</v>
      </c>
      <c r="Q16" s="690">
        <v>17467.343000000001</v>
      </c>
      <c r="R16" s="690">
        <v>16978.544999999998</v>
      </c>
      <c r="S16" s="690">
        <v>17230.945</v>
      </c>
      <c r="T16" s="104"/>
    </row>
    <row r="17" spans="1:20" ht="14" customHeight="1">
      <c r="A17" s="124"/>
      <c r="B17" s="28" t="s">
        <v>33</v>
      </c>
      <c r="C17" s="134">
        <v>269149</v>
      </c>
      <c r="D17" s="134">
        <v>293273</v>
      </c>
      <c r="E17" s="137">
        <v>1684</v>
      </c>
      <c r="F17" s="689">
        <v>1714.3</v>
      </c>
      <c r="G17" s="689">
        <v>1860</v>
      </c>
      <c r="H17" s="689">
        <v>1677.7</v>
      </c>
      <c r="I17" s="689">
        <v>1720.4</v>
      </c>
      <c r="J17" s="689">
        <v>1530.4</v>
      </c>
      <c r="K17" s="689">
        <v>1670.9</v>
      </c>
      <c r="L17" s="689">
        <v>1729.4</v>
      </c>
      <c r="M17" s="689">
        <v>1750.4</v>
      </c>
      <c r="N17" s="689">
        <v>1756.9</v>
      </c>
      <c r="O17" s="689">
        <v>1763.4</v>
      </c>
      <c r="P17" s="690">
        <v>1759.47</v>
      </c>
      <c r="Q17" s="690">
        <v>1761.4323791994834</v>
      </c>
      <c r="R17" s="690">
        <v>1750.45</v>
      </c>
      <c r="S17" s="690">
        <v>1758.941</v>
      </c>
      <c r="T17" s="104"/>
    </row>
    <row r="18" spans="1:20" ht="14" customHeight="1">
      <c r="A18" s="124"/>
      <c r="B18" s="28" t="s">
        <v>34</v>
      </c>
      <c r="C18" s="134">
        <v>101588</v>
      </c>
      <c r="D18" s="134">
        <v>124095</v>
      </c>
      <c r="E18" s="137">
        <v>105.4</v>
      </c>
      <c r="F18" s="689">
        <v>105.8</v>
      </c>
      <c r="G18" s="689">
        <v>106.8</v>
      </c>
      <c r="H18" s="689">
        <v>109.7</v>
      </c>
      <c r="I18" s="689">
        <v>110.8</v>
      </c>
      <c r="J18" s="689">
        <v>120.1</v>
      </c>
      <c r="K18" s="689">
        <v>130.5</v>
      </c>
      <c r="L18" s="689">
        <v>135</v>
      </c>
      <c r="M18" s="689">
        <v>136.5</v>
      </c>
      <c r="N18" s="689">
        <v>139</v>
      </c>
      <c r="O18" s="689">
        <v>141.5</v>
      </c>
      <c r="P18" s="690">
        <v>138.26</v>
      </c>
      <c r="Q18" s="690">
        <v>139.89484891683898</v>
      </c>
      <c r="R18" s="690">
        <v>140.55799999999999</v>
      </c>
      <c r="S18" s="690">
        <v>139.084</v>
      </c>
      <c r="T18" s="104"/>
    </row>
    <row r="19" spans="1:20" ht="14" customHeight="1">
      <c r="A19" s="124"/>
      <c r="B19" s="28" t="s">
        <v>35</v>
      </c>
      <c r="C19" s="134">
        <v>222660</v>
      </c>
      <c r="D19" s="134">
        <v>221770</v>
      </c>
      <c r="E19" s="137">
        <v>4850.1000000000004</v>
      </c>
      <c r="F19" s="689">
        <v>3311.1</v>
      </c>
      <c r="G19" s="689">
        <v>3600</v>
      </c>
      <c r="H19" s="689">
        <v>3198.5</v>
      </c>
      <c r="I19" s="689">
        <v>3510.8</v>
      </c>
      <c r="J19" s="689">
        <v>2939.4</v>
      </c>
      <c r="K19" s="689">
        <v>3450.3</v>
      </c>
      <c r="L19" s="689">
        <v>3588.3</v>
      </c>
      <c r="M19" s="689">
        <v>3650.4</v>
      </c>
      <c r="N19" s="689">
        <v>3563</v>
      </c>
      <c r="O19" s="689">
        <v>3554.4</v>
      </c>
      <c r="P19" s="690">
        <v>3570.42</v>
      </c>
      <c r="Q19" s="690">
        <v>3562.4228048760174</v>
      </c>
      <c r="R19" s="690">
        <v>2567.4549999999999</v>
      </c>
      <c r="S19" s="690">
        <v>2568.9430000000002</v>
      </c>
      <c r="T19" s="104"/>
    </row>
    <row r="20" spans="1:20" ht="14" customHeight="1">
      <c r="A20" s="124"/>
      <c r="B20" s="28" t="s">
        <v>36</v>
      </c>
      <c r="C20" s="134">
        <v>190580</v>
      </c>
      <c r="D20" s="134">
        <v>192967</v>
      </c>
      <c r="E20" s="137">
        <v>416.7</v>
      </c>
      <c r="F20" s="689">
        <v>409.9</v>
      </c>
      <c r="G20" s="689">
        <v>422.5</v>
      </c>
      <c r="H20" s="689">
        <v>421.2</v>
      </c>
      <c r="I20" s="689">
        <v>401.2</v>
      </c>
      <c r="J20" s="689">
        <v>390.2</v>
      </c>
      <c r="K20" s="689">
        <v>392.1</v>
      </c>
      <c r="L20" s="689">
        <v>405.8</v>
      </c>
      <c r="M20" s="689">
        <v>355.3</v>
      </c>
      <c r="N20" s="689">
        <v>384.4</v>
      </c>
      <c r="O20" s="689">
        <v>392.9</v>
      </c>
      <c r="P20" s="690">
        <v>385.19</v>
      </c>
      <c r="Q20" s="690">
        <v>389.03308315432128</v>
      </c>
      <c r="R20" s="690">
        <v>387.42500000000001</v>
      </c>
      <c r="S20" s="690">
        <v>388.64699999999999</v>
      </c>
      <c r="T20" s="104"/>
    </row>
    <row r="21" spans="1:20" ht="14" customHeight="1">
      <c r="A21" s="124"/>
      <c r="B21" s="28" t="s">
        <v>37</v>
      </c>
      <c r="C21" s="134">
        <v>268845</v>
      </c>
      <c r="D21" s="134">
        <v>263905</v>
      </c>
      <c r="E21" s="137">
        <v>31940.400000000001</v>
      </c>
      <c r="F21" s="689">
        <v>33050.300000000003</v>
      </c>
      <c r="G21" s="689">
        <v>32220.400000000001</v>
      </c>
      <c r="H21" s="689">
        <v>27076.7</v>
      </c>
      <c r="I21" s="689">
        <v>23026.5</v>
      </c>
      <c r="J21" s="689">
        <v>20835.8</v>
      </c>
      <c r="K21" s="689">
        <v>19743.400000000001</v>
      </c>
      <c r="L21" s="689">
        <v>19475.900000000001</v>
      </c>
      <c r="M21" s="689">
        <v>18079.400000000001</v>
      </c>
      <c r="N21" s="689">
        <v>18854.599999999999</v>
      </c>
      <c r="O21" s="689">
        <v>19046.599999999999</v>
      </c>
      <c r="P21" s="690">
        <v>19470.309000000001</v>
      </c>
      <c r="Q21" s="690">
        <v>17146.598000000002</v>
      </c>
      <c r="R21" s="690">
        <v>18305.432000000001</v>
      </c>
      <c r="S21" s="690">
        <v>19026.567999999999</v>
      </c>
      <c r="T21" s="104"/>
    </row>
    <row r="22" spans="1:20" ht="14" customHeight="1">
      <c r="A22" s="124"/>
      <c r="B22" s="28" t="s">
        <v>38</v>
      </c>
      <c r="C22" s="134">
        <v>31022</v>
      </c>
      <c r="D22" s="134">
        <v>30221</v>
      </c>
      <c r="E22" s="137">
        <v>103.1</v>
      </c>
      <c r="F22" s="689">
        <v>110.2</v>
      </c>
      <c r="G22" s="689">
        <v>120.3</v>
      </c>
      <c r="H22" s="689">
        <v>112.6</v>
      </c>
      <c r="I22" s="689">
        <v>105.9</v>
      </c>
      <c r="J22" s="689">
        <v>104.2</v>
      </c>
      <c r="K22" s="689">
        <v>110.5</v>
      </c>
      <c r="L22" s="689">
        <v>34.4</v>
      </c>
      <c r="M22" s="689">
        <v>50.1</v>
      </c>
      <c r="N22" s="689">
        <v>55</v>
      </c>
      <c r="O22" s="689">
        <v>60.3</v>
      </c>
      <c r="P22" s="690">
        <v>59.765000000000001</v>
      </c>
      <c r="Q22" s="690">
        <v>60.03384961813795</v>
      </c>
      <c r="R22" s="690">
        <v>59.84</v>
      </c>
      <c r="S22" s="690">
        <v>60.646999999999998</v>
      </c>
      <c r="T22" s="104"/>
    </row>
    <row r="23" spans="1:20" ht="14" customHeight="1">
      <c r="A23" s="124"/>
      <c r="B23" s="28" t="s">
        <v>39</v>
      </c>
      <c r="C23" s="134">
        <v>29706</v>
      </c>
      <c r="D23" s="134">
        <v>29250</v>
      </c>
      <c r="E23" s="137">
        <v>607</v>
      </c>
      <c r="F23" s="689">
        <v>665.7</v>
      </c>
      <c r="G23" s="689">
        <v>690</v>
      </c>
      <c r="H23" s="689">
        <v>730</v>
      </c>
      <c r="I23" s="689">
        <v>822</v>
      </c>
      <c r="J23" s="689">
        <v>905</v>
      </c>
      <c r="K23" s="689">
        <v>851</v>
      </c>
      <c r="L23" s="689">
        <v>883.5</v>
      </c>
      <c r="M23" s="689">
        <v>1118</v>
      </c>
      <c r="N23" s="689">
        <v>1150.8</v>
      </c>
      <c r="O23" s="689">
        <v>1184.5999999999999</v>
      </c>
      <c r="P23" s="690">
        <v>1185.4449999999999</v>
      </c>
      <c r="Q23" s="690">
        <v>1185.0379566686506</v>
      </c>
      <c r="R23" s="690">
        <v>1184.8979999999999</v>
      </c>
      <c r="S23" s="690">
        <v>1190.6780000000001</v>
      </c>
      <c r="T23" s="104"/>
    </row>
    <row r="24" spans="1:20" ht="14" customHeight="1">
      <c r="A24" s="124"/>
      <c r="B24" s="28" t="s">
        <v>40</v>
      </c>
      <c r="C24" s="134">
        <v>445510</v>
      </c>
      <c r="D24" s="134">
        <v>402448</v>
      </c>
      <c r="E24" s="137">
        <v>596.1</v>
      </c>
      <c r="F24" s="689">
        <v>553.4</v>
      </c>
      <c r="G24" s="689">
        <v>650.20000000000005</v>
      </c>
      <c r="H24" s="689">
        <v>509.1</v>
      </c>
      <c r="I24" s="689">
        <v>610.1</v>
      </c>
      <c r="J24" s="689">
        <v>720.1</v>
      </c>
      <c r="K24" s="689">
        <v>750.5</v>
      </c>
      <c r="L24" s="689">
        <v>820.4</v>
      </c>
      <c r="M24" s="689">
        <v>850.1</v>
      </c>
      <c r="N24" s="689">
        <v>847</v>
      </c>
      <c r="O24" s="689">
        <v>843.9</v>
      </c>
      <c r="P24" s="690">
        <v>485.12</v>
      </c>
      <c r="Q24" s="690">
        <v>664.51068873439908</v>
      </c>
      <c r="R24" s="690">
        <v>570.44100000000003</v>
      </c>
      <c r="S24" s="690">
        <v>580.69100000000003</v>
      </c>
      <c r="T24" s="104"/>
    </row>
    <row r="25" spans="1:20" ht="14" customHeight="1">
      <c r="A25" s="124"/>
      <c r="B25" s="28" t="s">
        <v>41</v>
      </c>
      <c r="C25" s="134">
        <v>323150</v>
      </c>
      <c r="D25" s="134">
        <v>324950</v>
      </c>
      <c r="E25" s="137">
        <v>578.1</v>
      </c>
      <c r="F25" s="689">
        <v>580.6</v>
      </c>
      <c r="G25" s="689">
        <v>599.29999999999995</v>
      </c>
      <c r="H25" s="689">
        <v>559.6</v>
      </c>
      <c r="I25" s="689">
        <v>531.4</v>
      </c>
      <c r="J25" s="689">
        <v>546.5</v>
      </c>
      <c r="K25" s="689">
        <v>302.7</v>
      </c>
      <c r="L25" s="689">
        <v>311.8</v>
      </c>
      <c r="M25" s="689">
        <v>319.8</v>
      </c>
      <c r="N25" s="689">
        <v>311.39999999999998</v>
      </c>
      <c r="O25" s="689">
        <v>307.60000000000002</v>
      </c>
      <c r="P25" s="690">
        <v>311.85000000000002</v>
      </c>
      <c r="Q25" s="690">
        <v>309.73932239590681</v>
      </c>
      <c r="R25" s="690">
        <v>305.02</v>
      </c>
      <c r="S25" s="690">
        <v>307.09899999999999</v>
      </c>
      <c r="T25" s="99"/>
    </row>
    <row r="26" spans="1:20" ht="14" customHeight="1">
      <c r="A26" s="124"/>
      <c r="B26" s="28" t="s">
        <v>44</v>
      </c>
      <c r="C26" s="134">
        <v>511848</v>
      </c>
      <c r="D26" s="134">
        <v>513739</v>
      </c>
      <c r="E26" s="137">
        <v>900</v>
      </c>
      <c r="F26" s="689">
        <v>1200</v>
      </c>
      <c r="G26" s="689">
        <v>1620</v>
      </c>
      <c r="H26" s="689">
        <v>1241.5</v>
      </c>
      <c r="I26" s="689">
        <v>933</v>
      </c>
      <c r="J26" s="689">
        <v>910.3</v>
      </c>
      <c r="K26" s="689">
        <v>950.5</v>
      </c>
      <c r="L26" s="689">
        <v>1120.5</v>
      </c>
      <c r="M26" s="689">
        <v>1240.7</v>
      </c>
      <c r="N26" s="689">
        <v>1203.9000000000001</v>
      </c>
      <c r="O26" s="689">
        <v>1192.2</v>
      </c>
      <c r="P26" s="690">
        <v>1210.308</v>
      </c>
      <c r="Q26" s="690">
        <v>1201.2785652255218</v>
      </c>
      <c r="R26" s="690">
        <v>1205.779</v>
      </c>
      <c r="S26" s="690">
        <v>1202.6949999999999</v>
      </c>
    </row>
    <row r="27" spans="1:20" ht="14" customHeight="1">
      <c r="A27" s="124"/>
      <c r="B27" s="28" t="s">
        <v>45</v>
      </c>
      <c r="C27" s="134">
        <v>608200</v>
      </c>
      <c r="D27" s="134">
        <v>617340</v>
      </c>
      <c r="E27" s="137">
        <v>1809.9</v>
      </c>
      <c r="F27" s="689">
        <v>1897.2</v>
      </c>
      <c r="G27" s="689">
        <v>1889.1</v>
      </c>
      <c r="H27" s="689">
        <v>1926.1</v>
      </c>
      <c r="I27" s="689">
        <v>1941.2</v>
      </c>
      <c r="J27" s="689">
        <v>1949</v>
      </c>
      <c r="K27" s="689">
        <v>2010.5</v>
      </c>
      <c r="L27" s="689">
        <v>1856.3</v>
      </c>
      <c r="M27" s="689">
        <v>1856.3</v>
      </c>
      <c r="N27" s="689">
        <v>1726.6</v>
      </c>
      <c r="O27" s="689">
        <v>1727.2</v>
      </c>
      <c r="P27" s="690">
        <v>1687.22</v>
      </c>
      <c r="Q27" s="690">
        <v>1698.7650000000001</v>
      </c>
      <c r="R27" s="690">
        <v>1699.105</v>
      </c>
      <c r="S27" s="690">
        <v>1597.4749999999999</v>
      </c>
    </row>
    <row r="28" spans="1:20" ht="14" customHeight="1">
      <c r="A28" s="124"/>
      <c r="B28" s="123" t="s">
        <v>46</v>
      </c>
      <c r="C28" s="134">
        <v>128598</v>
      </c>
      <c r="D28" s="134">
        <v>135292</v>
      </c>
      <c r="E28" s="137">
        <v>2599.1999999999998</v>
      </c>
      <c r="F28" s="689">
        <v>2832</v>
      </c>
      <c r="G28" s="689">
        <v>3250</v>
      </c>
      <c r="H28" s="689">
        <v>3283.9</v>
      </c>
      <c r="I28" s="689">
        <v>4114.3999999999996</v>
      </c>
      <c r="J28" s="689">
        <v>3905.1</v>
      </c>
      <c r="K28" s="689">
        <v>4025.1</v>
      </c>
      <c r="L28" s="689">
        <v>4186.1000000000004</v>
      </c>
      <c r="M28" s="689">
        <v>4250.3</v>
      </c>
      <c r="N28" s="689">
        <v>4366</v>
      </c>
      <c r="O28" s="689">
        <v>4484.8999999999996</v>
      </c>
      <c r="P28" s="690">
        <v>4589.0439999999999</v>
      </c>
      <c r="Q28" s="690">
        <v>4536.9660076089558</v>
      </c>
      <c r="R28" s="690">
        <v>4565.2129999999997</v>
      </c>
      <c r="S28" s="690">
        <v>4751.6319999999996</v>
      </c>
    </row>
    <row r="29" spans="1:20" ht="14" customHeight="1">
      <c r="A29" s="124"/>
      <c r="B29" s="29" t="s">
        <v>47</v>
      </c>
      <c r="C29" s="134">
        <v>31586</v>
      </c>
      <c r="D29" s="134">
        <v>31586</v>
      </c>
      <c r="E29" s="137">
        <v>1021.9</v>
      </c>
      <c r="F29" s="689">
        <v>2050.9</v>
      </c>
      <c r="G29" s="689">
        <v>2101.4</v>
      </c>
      <c r="H29" s="689">
        <v>3002.1</v>
      </c>
      <c r="I29" s="689">
        <v>3750</v>
      </c>
      <c r="J29" s="689">
        <v>3978.1</v>
      </c>
      <c r="K29" s="689">
        <v>3196.7</v>
      </c>
      <c r="L29" s="689">
        <v>3750</v>
      </c>
      <c r="M29" s="689">
        <v>3820</v>
      </c>
      <c r="N29" s="689">
        <v>3985.9</v>
      </c>
      <c r="O29" s="689">
        <v>4159</v>
      </c>
      <c r="P29" s="690">
        <v>4208.0739999999996</v>
      </c>
      <c r="Q29" s="690">
        <v>4183.5262452915031</v>
      </c>
      <c r="R29" s="690">
        <v>4190.2539999999999</v>
      </c>
      <c r="S29" s="690">
        <v>4190.2539999999999</v>
      </c>
    </row>
    <row r="30" spans="1:20" ht="14" customHeight="1">
      <c r="A30" s="124"/>
      <c r="B30" s="28" t="s">
        <v>48</v>
      </c>
      <c r="C30" s="134">
        <v>44500</v>
      </c>
      <c r="D30" s="134">
        <v>41400</v>
      </c>
      <c r="E30" s="137">
        <v>3412.3</v>
      </c>
      <c r="F30" s="689">
        <v>6312.2</v>
      </c>
      <c r="G30" s="689">
        <v>6500.6</v>
      </c>
      <c r="H30" s="689">
        <v>6396.5</v>
      </c>
      <c r="I30" s="689">
        <v>5940.2</v>
      </c>
      <c r="J30" s="689">
        <v>5568.3</v>
      </c>
      <c r="K30" s="689">
        <v>5846.1</v>
      </c>
      <c r="L30" s="689">
        <v>5254.6</v>
      </c>
      <c r="M30" s="689">
        <v>5833.5</v>
      </c>
      <c r="N30" s="689">
        <v>5944.7</v>
      </c>
      <c r="O30" s="689">
        <v>6058</v>
      </c>
      <c r="P30" s="690">
        <v>6147.06</v>
      </c>
      <c r="Q30" s="690">
        <v>6002.5494294133805</v>
      </c>
      <c r="R30" s="690">
        <v>6024.5870000000004</v>
      </c>
      <c r="S30" s="690">
        <v>6213.5680000000002</v>
      </c>
    </row>
    <row r="31" spans="1:20" ht="14" customHeight="1">
      <c r="A31" s="124"/>
      <c r="B31" s="29" t="s">
        <v>49</v>
      </c>
      <c r="C31" s="136">
        <v>44200</v>
      </c>
      <c r="D31" s="136">
        <v>45228</v>
      </c>
      <c r="E31" s="137">
        <v>304.39999999999998</v>
      </c>
      <c r="F31" s="689">
        <v>307.39999999999998</v>
      </c>
      <c r="G31" s="689">
        <v>316.89999999999998</v>
      </c>
      <c r="H31" s="689">
        <v>300.10000000000002</v>
      </c>
      <c r="I31" s="689">
        <v>438.5</v>
      </c>
      <c r="J31" s="689">
        <v>391</v>
      </c>
      <c r="K31" s="689">
        <v>454.1</v>
      </c>
      <c r="L31" s="689">
        <v>453</v>
      </c>
      <c r="M31" s="689">
        <v>490.9</v>
      </c>
      <c r="N31" s="689">
        <v>486</v>
      </c>
      <c r="O31" s="689">
        <v>486</v>
      </c>
      <c r="P31" s="690">
        <v>487.12</v>
      </c>
      <c r="Q31" s="690">
        <v>486.54815865299315</v>
      </c>
      <c r="R31" s="690">
        <v>485.4511</v>
      </c>
      <c r="S31" s="690">
        <v>489.69400000000002</v>
      </c>
    </row>
    <row r="32" spans="1:20" ht="2" customHeight="1" thickBot="1">
      <c r="A32" s="130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1112"/>
      <c r="Q32" s="1112"/>
      <c r="R32" s="1112"/>
      <c r="S32" s="1112"/>
    </row>
    <row r="33" spans="1:19" ht="9" customHeight="1">
      <c r="A33" s="999" t="s">
        <v>538</v>
      </c>
      <c r="B33" s="1001"/>
      <c r="C33" s="1026"/>
      <c r="D33" s="1026"/>
      <c r="E33" s="1026"/>
      <c r="F33" s="1026"/>
      <c r="G33" s="1026"/>
      <c r="H33" s="1026"/>
      <c r="I33" s="328"/>
      <c r="J33" s="328"/>
      <c r="K33" s="328"/>
      <c r="L33" s="63"/>
      <c r="M33" s="63"/>
      <c r="N33" s="63"/>
      <c r="O33" s="63"/>
      <c r="P33" s="63"/>
      <c r="Q33" s="63"/>
      <c r="R33" s="615"/>
      <c r="S33" s="615"/>
    </row>
    <row r="34" spans="1:19" ht="9" customHeight="1">
      <c r="A34" s="999" t="s">
        <v>367</v>
      </c>
      <c r="B34" s="1001"/>
      <c r="C34" s="1026"/>
      <c r="D34" s="1026"/>
      <c r="E34" s="1026"/>
      <c r="F34" s="1026"/>
      <c r="G34" s="1026"/>
      <c r="H34" s="1027"/>
      <c r="I34" s="338"/>
      <c r="J34" s="338"/>
      <c r="K34" s="338"/>
      <c r="L34" s="125"/>
      <c r="M34" s="125"/>
      <c r="N34" s="125"/>
      <c r="O34" s="125"/>
      <c r="P34" s="125"/>
      <c r="Q34" s="125"/>
      <c r="R34" s="615"/>
      <c r="S34" s="615"/>
    </row>
    <row r="35" spans="1:19" ht="9" customHeight="1">
      <c r="A35" s="1001" t="s">
        <v>366</v>
      </c>
      <c r="B35" s="1009"/>
      <c r="C35" s="1026"/>
      <c r="D35" s="1026"/>
      <c r="E35" s="1026"/>
      <c r="F35" s="1026"/>
      <c r="G35" s="1026"/>
      <c r="H35" s="1027"/>
      <c r="I35" s="338"/>
      <c r="J35" s="338"/>
      <c r="K35" s="338"/>
      <c r="L35" s="125"/>
      <c r="M35" s="125"/>
      <c r="N35" s="125"/>
      <c r="O35" s="125"/>
      <c r="P35" s="125"/>
      <c r="Q35" s="125"/>
      <c r="R35" s="615"/>
      <c r="S35" s="615"/>
    </row>
    <row r="36" spans="1:19" ht="13" customHeight="1">
      <c r="S36" s="61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Hoja130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796875" style="123" customWidth="1"/>
    <col min="2" max="2" width="10.3984375" style="123" customWidth="1"/>
    <col min="3" max="5" width="8" style="123" hidden="1" customWidth="1"/>
    <col min="6" max="19" width="8.796875" style="123" customWidth="1"/>
    <col min="20" max="16384" width="7" style="123"/>
  </cols>
  <sheetData>
    <row r="2" spans="1:19" ht="15" customHeight="1">
      <c r="A2" s="343" t="s">
        <v>488</v>
      </c>
      <c r="B2" s="344"/>
      <c r="C2" s="344"/>
      <c r="D2" s="344"/>
      <c r="E2" s="344"/>
      <c r="F2" s="344"/>
    </row>
    <row r="3" spans="1:19" ht="13" customHeight="1">
      <c r="A3" s="612" t="s">
        <v>323</v>
      </c>
      <c r="B3" s="344"/>
      <c r="C3" s="344"/>
      <c r="D3" s="344"/>
      <c r="E3" s="344"/>
      <c r="F3" s="344"/>
    </row>
    <row r="4" spans="1:19" ht="4" customHeight="1" thickBo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spans="1:19" ht="15" customHeight="1">
      <c r="A5" s="1178" t="s">
        <v>18</v>
      </c>
      <c r="B5" s="1178"/>
      <c r="C5" s="759">
        <v>2005</v>
      </c>
      <c r="D5" s="759">
        <v>2006</v>
      </c>
      <c r="E5" s="759">
        <v>2007</v>
      </c>
      <c r="F5" s="759">
        <v>2008</v>
      </c>
      <c r="G5" s="759">
        <v>2009</v>
      </c>
      <c r="H5" s="759">
        <v>2010</v>
      </c>
      <c r="I5" s="759">
        <v>2011</v>
      </c>
      <c r="J5" s="759">
        <v>2012</v>
      </c>
      <c r="K5" s="759">
        <v>2013</v>
      </c>
      <c r="L5" s="759">
        <v>2014</v>
      </c>
      <c r="M5" s="759">
        <v>2015</v>
      </c>
      <c r="N5" s="759">
        <v>2016</v>
      </c>
      <c r="O5" s="759">
        <v>2017</v>
      </c>
      <c r="P5" s="759" t="s">
        <v>197</v>
      </c>
      <c r="Q5" s="759" t="s">
        <v>352</v>
      </c>
      <c r="R5" s="759" t="s">
        <v>351</v>
      </c>
      <c r="S5" s="759" t="s">
        <v>402</v>
      </c>
    </row>
    <row r="6" spans="1:19" ht="15" customHeight="1">
      <c r="A6" s="1222" t="s">
        <v>96</v>
      </c>
      <c r="B6" s="1222"/>
      <c r="C6" s="985">
        <f>(C8+C9+C10+C11+C12+C13+C14+C15+C16+C17+C18+C19+C20+C21+C22+C23+C24+C25+C26+C27+C28+C29+C30+C31)</f>
        <v>1074578</v>
      </c>
      <c r="D6" s="985">
        <f>(D8+D9+D10+D11+D12+D13+D14+D15+D16+D17+D18+D19+D20+D21+D22+D23+D24+D25+D26+D27+D28+D29+D30+D31)</f>
        <v>1127320</v>
      </c>
      <c r="E6" s="986">
        <v>394749.6</v>
      </c>
      <c r="F6" s="988">
        <v>435909.3</v>
      </c>
      <c r="G6" s="988">
        <v>476340.3</v>
      </c>
      <c r="H6" s="988">
        <v>504986.8</v>
      </c>
      <c r="I6" s="988">
        <v>535421.1</v>
      </c>
      <c r="J6" s="988">
        <v>575566.4</v>
      </c>
      <c r="K6" s="988">
        <v>594004.19999999995</v>
      </c>
      <c r="L6" s="988">
        <v>621140.1</v>
      </c>
      <c r="M6" s="988">
        <v>645016.19999999995</v>
      </c>
      <c r="N6" s="988">
        <v>690892.3</v>
      </c>
      <c r="O6" s="988">
        <v>707599.5</v>
      </c>
      <c r="P6" s="988">
        <v>755841.1</v>
      </c>
      <c r="Q6" s="988">
        <f>SUM(Q8:Q31)</f>
        <v>786256.91739164304</v>
      </c>
      <c r="R6" s="988">
        <f>SUM(R8:R31)</f>
        <v>753602.34146822267</v>
      </c>
      <c r="S6" s="988">
        <f>SUM(S8:S31)</f>
        <v>776250.19379161729</v>
      </c>
    </row>
    <row r="7" spans="1:19" ht="4" customHeight="1">
      <c r="A7" s="124"/>
      <c r="B7" s="125"/>
      <c r="C7" s="133"/>
      <c r="D7" s="133"/>
      <c r="E7" s="133"/>
      <c r="F7" s="688"/>
      <c r="G7" s="688"/>
      <c r="H7" s="688"/>
      <c r="I7" s="688"/>
      <c r="J7" s="688"/>
      <c r="K7" s="688"/>
      <c r="L7" s="688"/>
      <c r="M7" s="688"/>
      <c r="N7" s="688"/>
      <c r="O7" s="688"/>
      <c r="P7" s="688"/>
      <c r="Q7" s="688"/>
      <c r="R7" s="688"/>
      <c r="S7" s="688"/>
    </row>
    <row r="8" spans="1:19" ht="14" customHeight="1">
      <c r="A8" s="124"/>
      <c r="B8" s="28" t="s">
        <v>21</v>
      </c>
      <c r="C8" s="134">
        <v>2573</v>
      </c>
      <c r="D8" s="134">
        <v>2418</v>
      </c>
      <c r="E8" s="137">
        <v>53.9</v>
      </c>
      <c r="F8" s="689">
        <v>59.4</v>
      </c>
      <c r="G8" s="689">
        <v>60.1</v>
      </c>
      <c r="H8" s="689">
        <v>71.400000000000006</v>
      </c>
      <c r="I8" s="689">
        <v>72.900000000000006</v>
      </c>
      <c r="J8" s="689">
        <v>103.9</v>
      </c>
      <c r="K8" s="689">
        <v>76.8</v>
      </c>
      <c r="L8" s="689">
        <v>66</v>
      </c>
      <c r="M8" s="689">
        <v>163.30000000000001</v>
      </c>
      <c r="N8" s="689">
        <v>142.1</v>
      </c>
      <c r="O8" s="689">
        <v>71.900000000000006</v>
      </c>
      <c r="P8" s="689">
        <v>132.6</v>
      </c>
      <c r="Q8" s="689">
        <v>132.08298993037587</v>
      </c>
      <c r="R8" s="689">
        <v>100.9486075065078</v>
      </c>
      <c r="S8" s="689">
        <v>97.536997249562873</v>
      </c>
    </row>
    <row r="9" spans="1:19" ht="14" customHeight="1">
      <c r="A9" s="124"/>
      <c r="B9" s="28" t="s">
        <v>22</v>
      </c>
      <c r="C9" s="134">
        <v>67649</v>
      </c>
      <c r="D9" s="134">
        <v>70283</v>
      </c>
      <c r="E9" s="137">
        <v>5694.5</v>
      </c>
      <c r="F9" s="689">
        <v>5992.6</v>
      </c>
      <c r="G9" s="689">
        <v>6495.2</v>
      </c>
      <c r="H9" s="689">
        <v>7126.9</v>
      </c>
      <c r="I9" s="689">
        <v>8433.4</v>
      </c>
      <c r="J9" s="689">
        <v>10569.4</v>
      </c>
      <c r="K9" s="689">
        <v>12323.2</v>
      </c>
      <c r="L9" s="689">
        <v>11227.3</v>
      </c>
      <c r="M9" s="689">
        <v>13713.3</v>
      </c>
      <c r="N9" s="689">
        <v>14070.9</v>
      </c>
      <c r="O9" s="689">
        <v>13281.8</v>
      </c>
      <c r="P9" s="689">
        <v>14746</v>
      </c>
      <c r="Q9" s="689">
        <v>14783.876087864137</v>
      </c>
      <c r="R9" s="689">
        <v>14541.834941241987</v>
      </c>
      <c r="S9" s="689">
        <v>14581.622097259056</v>
      </c>
    </row>
    <row r="10" spans="1:19" ht="14" customHeight="1">
      <c r="A10" s="124"/>
      <c r="B10" s="28" t="s">
        <v>23</v>
      </c>
      <c r="C10" s="134">
        <v>22582</v>
      </c>
      <c r="D10" s="134">
        <v>22280</v>
      </c>
      <c r="E10" s="137">
        <v>1394.2</v>
      </c>
      <c r="F10" s="689">
        <v>1540.2</v>
      </c>
      <c r="G10" s="689">
        <v>2237</v>
      </c>
      <c r="H10" s="689">
        <v>2265.5</v>
      </c>
      <c r="I10" s="689">
        <v>3242.1</v>
      </c>
      <c r="J10" s="689">
        <v>2619.4</v>
      </c>
      <c r="K10" s="689">
        <v>6292.4</v>
      </c>
      <c r="L10" s="689">
        <v>8131.7</v>
      </c>
      <c r="M10" s="689">
        <v>8612.7000000000007</v>
      </c>
      <c r="N10" s="689">
        <v>8462.4</v>
      </c>
      <c r="O10" s="689">
        <v>10413.799999999999</v>
      </c>
      <c r="P10" s="689">
        <v>11540</v>
      </c>
      <c r="Q10" s="689">
        <v>12079.398407566712</v>
      </c>
      <c r="R10" s="689">
        <v>11620.616974909677</v>
      </c>
      <c r="S10" s="689">
        <v>11658.327643096532</v>
      </c>
    </row>
    <row r="11" spans="1:19" ht="14" customHeight="1">
      <c r="A11" s="124"/>
      <c r="B11" s="28" t="s">
        <v>24</v>
      </c>
      <c r="C11" s="134">
        <v>38590</v>
      </c>
      <c r="D11" s="134">
        <v>39984</v>
      </c>
      <c r="E11" s="137">
        <v>75265.7</v>
      </c>
      <c r="F11" s="689">
        <v>79000.800000000003</v>
      </c>
      <c r="G11" s="689">
        <v>89147</v>
      </c>
      <c r="H11" s="689">
        <v>98500.6</v>
      </c>
      <c r="I11" s="689">
        <v>104714.1</v>
      </c>
      <c r="J11" s="689">
        <v>111207.9</v>
      </c>
      <c r="K11" s="689">
        <v>116405.1</v>
      </c>
      <c r="L11" s="689">
        <v>116738.4</v>
      </c>
      <c r="M11" s="689">
        <v>124122.3</v>
      </c>
      <c r="N11" s="689">
        <v>126816.1</v>
      </c>
      <c r="O11" s="689">
        <v>123377.9</v>
      </c>
      <c r="P11" s="689">
        <v>134659.5</v>
      </c>
      <c r="Q11" s="689">
        <v>140698.99818492084</v>
      </c>
      <c r="R11" s="689">
        <v>137305.16227900863</v>
      </c>
      <c r="S11" s="689">
        <v>137652.73638500823</v>
      </c>
    </row>
    <row r="12" spans="1:19" ht="14" customHeight="1">
      <c r="A12" s="124"/>
      <c r="B12" s="28" t="s">
        <v>25</v>
      </c>
      <c r="C12" s="134">
        <v>137225</v>
      </c>
      <c r="D12" s="134">
        <v>159044</v>
      </c>
      <c r="E12" s="137">
        <v>1264.3</v>
      </c>
      <c r="F12" s="689">
        <v>1268</v>
      </c>
      <c r="G12" s="689">
        <v>1275.9000000000001</v>
      </c>
      <c r="H12" s="689">
        <v>1415.4</v>
      </c>
      <c r="I12" s="689">
        <v>1444.5</v>
      </c>
      <c r="J12" s="689">
        <v>1643.7</v>
      </c>
      <c r="K12" s="689">
        <v>1407</v>
      </c>
      <c r="L12" s="689">
        <v>1356.2</v>
      </c>
      <c r="M12" s="689">
        <v>1811.9</v>
      </c>
      <c r="N12" s="689">
        <v>1859</v>
      </c>
      <c r="O12" s="689">
        <v>1834</v>
      </c>
      <c r="P12" s="689">
        <v>1773.9</v>
      </c>
      <c r="Q12" s="689">
        <v>1768.8121457045402</v>
      </c>
      <c r="R12" s="689">
        <v>1742.8736501045712</v>
      </c>
      <c r="S12" s="689">
        <v>1734.0049334469102</v>
      </c>
    </row>
    <row r="13" spans="1:19" ht="14" customHeight="1">
      <c r="A13" s="124"/>
      <c r="B13" s="28" t="s">
        <v>29</v>
      </c>
      <c r="C13" s="134">
        <v>38436</v>
      </c>
      <c r="D13" s="134">
        <v>41714</v>
      </c>
      <c r="E13" s="137">
        <v>269.89999999999998</v>
      </c>
      <c r="F13" s="689">
        <v>310.8</v>
      </c>
      <c r="G13" s="689">
        <v>305.89999999999998</v>
      </c>
      <c r="H13" s="689">
        <v>310.89999999999998</v>
      </c>
      <c r="I13" s="689">
        <v>275.60000000000002</v>
      </c>
      <c r="J13" s="689">
        <v>326.60000000000002</v>
      </c>
      <c r="K13" s="689">
        <v>305.8</v>
      </c>
      <c r="L13" s="689">
        <v>294.8</v>
      </c>
      <c r="M13" s="689">
        <v>301.10000000000002</v>
      </c>
      <c r="N13" s="689">
        <v>884.5</v>
      </c>
      <c r="O13" s="689">
        <v>102.8</v>
      </c>
      <c r="P13" s="689">
        <v>102.8</v>
      </c>
      <c r="Q13" s="689">
        <v>102.82807926429678</v>
      </c>
      <c r="R13" s="689">
        <v>394.48831109673813</v>
      </c>
      <c r="S13" s="689">
        <v>380.12598122904154</v>
      </c>
    </row>
    <row r="14" spans="1:19" ht="14" customHeight="1">
      <c r="A14" s="124"/>
      <c r="B14" s="28" t="s">
        <v>30</v>
      </c>
      <c r="C14" s="134">
        <v>50607</v>
      </c>
      <c r="D14" s="134">
        <v>52411</v>
      </c>
      <c r="E14" s="137">
        <v>10033.299999999999</v>
      </c>
      <c r="F14" s="689">
        <v>11008.9</v>
      </c>
      <c r="G14" s="689">
        <v>10220.1</v>
      </c>
      <c r="H14" s="689">
        <v>12573.7</v>
      </c>
      <c r="I14" s="689">
        <v>13805.1</v>
      </c>
      <c r="J14" s="689">
        <v>14802.6</v>
      </c>
      <c r="K14" s="689">
        <v>14804</v>
      </c>
      <c r="L14" s="689">
        <v>13774.9</v>
      </c>
      <c r="M14" s="689">
        <v>14757.6</v>
      </c>
      <c r="N14" s="689">
        <v>15171.8</v>
      </c>
      <c r="O14" s="689">
        <v>17683.2</v>
      </c>
      <c r="P14" s="689">
        <v>16441.599999999999</v>
      </c>
      <c r="Q14" s="689">
        <v>17185.742662483524</v>
      </c>
      <c r="R14" s="689">
        <v>16264.594795912124</v>
      </c>
      <c r="S14" s="689">
        <v>16434.268445738624</v>
      </c>
    </row>
    <row r="15" spans="1:19" ht="14" customHeight="1">
      <c r="A15" s="124"/>
      <c r="B15" s="28" t="s">
        <v>31</v>
      </c>
      <c r="C15" s="134">
        <v>106742</v>
      </c>
      <c r="D15" s="134">
        <v>110598</v>
      </c>
      <c r="E15" s="137">
        <v>221965.9</v>
      </c>
      <c r="F15" s="689">
        <v>251298.8</v>
      </c>
      <c r="G15" s="689">
        <v>272814.90000000002</v>
      </c>
      <c r="H15" s="689">
        <v>286946.59999999998</v>
      </c>
      <c r="I15" s="689">
        <v>298027.2</v>
      </c>
      <c r="J15" s="689">
        <v>312563</v>
      </c>
      <c r="K15" s="689">
        <v>306514.2</v>
      </c>
      <c r="L15" s="689">
        <v>320636.2</v>
      </c>
      <c r="M15" s="689">
        <v>323489.09999999998</v>
      </c>
      <c r="N15" s="689">
        <v>360396.2</v>
      </c>
      <c r="O15" s="689">
        <v>377518.8</v>
      </c>
      <c r="P15" s="689">
        <v>399961.7</v>
      </c>
      <c r="Q15" s="689">
        <v>416797.80696436291</v>
      </c>
      <c r="R15" s="689">
        <v>392726.28440050851</v>
      </c>
      <c r="S15" s="689">
        <v>415539.9535239574</v>
      </c>
    </row>
    <row r="16" spans="1:19" ht="14" customHeight="1">
      <c r="A16" s="124"/>
      <c r="B16" s="28" t="s">
        <v>32</v>
      </c>
      <c r="C16" s="134">
        <v>7578</v>
      </c>
      <c r="D16" s="134">
        <v>7754</v>
      </c>
      <c r="E16" s="137">
        <v>15077</v>
      </c>
      <c r="F16" s="689">
        <v>16897.599999999999</v>
      </c>
      <c r="G16" s="689">
        <v>16261.4</v>
      </c>
      <c r="H16" s="689">
        <v>17184.8</v>
      </c>
      <c r="I16" s="689">
        <v>19736.099999999999</v>
      </c>
      <c r="J16" s="689">
        <v>24660.3</v>
      </c>
      <c r="K16" s="689">
        <v>26825.4</v>
      </c>
      <c r="L16" s="689">
        <v>33583.1</v>
      </c>
      <c r="M16" s="689">
        <v>31909.4</v>
      </c>
      <c r="N16" s="689">
        <v>34075.5</v>
      </c>
      <c r="O16" s="689">
        <v>34888.800000000003</v>
      </c>
      <c r="P16" s="689">
        <v>41472.300000000003</v>
      </c>
      <c r="Q16" s="689">
        <v>45451.220420988502</v>
      </c>
      <c r="R16" s="689">
        <v>44486.452463457586</v>
      </c>
      <c r="S16" s="689">
        <v>43909.224006802113</v>
      </c>
    </row>
    <row r="17" spans="1:19" ht="14" customHeight="1">
      <c r="A17" s="124"/>
      <c r="B17" s="28" t="s">
        <v>33</v>
      </c>
      <c r="C17" s="134">
        <v>59649</v>
      </c>
      <c r="D17" s="134">
        <v>63816</v>
      </c>
      <c r="E17" s="137">
        <v>516.20000000000005</v>
      </c>
      <c r="F17" s="689">
        <v>521</v>
      </c>
      <c r="G17" s="689">
        <v>522.5</v>
      </c>
      <c r="H17" s="689">
        <v>498</v>
      </c>
      <c r="I17" s="689">
        <v>520.29999999999995</v>
      </c>
      <c r="J17" s="689">
        <v>691.7</v>
      </c>
      <c r="K17" s="689">
        <v>857.1</v>
      </c>
      <c r="L17" s="689">
        <v>661.6</v>
      </c>
      <c r="M17" s="689">
        <v>860.9</v>
      </c>
      <c r="N17" s="689">
        <v>833.7</v>
      </c>
      <c r="O17" s="689">
        <v>638</v>
      </c>
      <c r="P17" s="689">
        <v>650.4</v>
      </c>
      <c r="Q17" s="689">
        <v>646.07009309693251</v>
      </c>
      <c r="R17" s="689">
        <v>635.67244649066504</v>
      </c>
      <c r="S17" s="689">
        <v>612.6426155994651</v>
      </c>
    </row>
    <row r="18" spans="1:19" ht="14" customHeight="1">
      <c r="A18" s="124"/>
      <c r="B18" s="28" t="s">
        <v>34</v>
      </c>
      <c r="C18" s="134">
        <v>24789</v>
      </c>
      <c r="D18" s="134">
        <v>21165</v>
      </c>
      <c r="E18" s="137">
        <v>176.5</v>
      </c>
      <c r="F18" s="689">
        <v>170.5</v>
      </c>
      <c r="G18" s="689">
        <v>126.6</v>
      </c>
      <c r="H18" s="689">
        <v>112.3</v>
      </c>
      <c r="I18" s="689">
        <v>372.7</v>
      </c>
      <c r="J18" s="689">
        <v>271.5</v>
      </c>
      <c r="K18" s="689">
        <v>456.5</v>
      </c>
      <c r="L18" s="689">
        <v>411.5</v>
      </c>
      <c r="M18" s="689">
        <v>542.5</v>
      </c>
      <c r="N18" s="689">
        <v>501.5</v>
      </c>
      <c r="O18" s="689">
        <v>205.6</v>
      </c>
      <c r="P18" s="689">
        <v>309</v>
      </c>
      <c r="Q18" s="689">
        <v>300.08405452766192</v>
      </c>
      <c r="R18" s="689">
        <v>293.30640510865703</v>
      </c>
      <c r="S18" s="689">
        <v>280.39021024938336</v>
      </c>
    </row>
    <row r="19" spans="1:19" ht="14" customHeight="1">
      <c r="A19" s="124"/>
      <c r="B19" s="28" t="s">
        <v>35</v>
      </c>
      <c r="C19" s="134">
        <v>38200</v>
      </c>
      <c r="D19" s="134">
        <v>37880</v>
      </c>
      <c r="E19" s="137">
        <v>715.3</v>
      </c>
      <c r="F19" s="689">
        <v>3129.9</v>
      </c>
      <c r="G19" s="689">
        <v>3854</v>
      </c>
      <c r="H19" s="689">
        <v>4327.6000000000004</v>
      </c>
      <c r="I19" s="689">
        <v>3550.3</v>
      </c>
      <c r="J19" s="689">
        <v>3961.2</v>
      </c>
      <c r="K19" s="689">
        <v>4363.3</v>
      </c>
      <c r="L19" s="689">
        <v>4281.5</v>
      </c>
      <c r="M19" s="689">
        <v>5106.1000000000004</v>
      </c>
      <c r="N19" s="689">
        <v>8647</v>
      </c>
      <c r="O19" s="689">
        <v>5570.9</v>
      </c>
      <c r="P19" s="689">
        <v>5002.2</v>
      </c>
      <c r="Q19" s="689">
        <v>5131.2553641972891</v>
      </c>
      <c r="R19" s="689">
        <v>4976.7204926871455</v>
      </c>
      <c r="S19" s="689">
        <v>4829.2462561550728</v>
      </c>
    </row>
    <row r="20" spans="1:19" ht="14" customHeight="1">
      <c r="A20" s="124"/>
      <c r="B20" s="28" t="s">
        <v>36</v>
      </c>
      <c r="C20" s="134">
        <v>26421</v>
      </c>
      <c r="D20" s="134">
        <v>24031</v>
      </c>
      <c r="E20" s="137">
        <v>403.1</v>
      </c>
      <c r="F20" s="689">
        <v>405.1</v>
      </c>
      <c r="G20" s="689">
        <v>407.1</v>
      </c>
      <c r="H20" s="689">
        <v>409.1</v>
      </c>
      <c r="I20" s="689">
        <v>411.2</v>
      </c>
      <c r="J20" s="689">
        <v>413.2</v>
      </c>
      <c r="K20" s="689">
        <v>415.3</v>
      </c>
      <c r="L20" s="689">
        <v>417.4</v>
      </c>
      <c r="M20" s="689">
        <v>489.3</v>
      </c>
      <c r="N20" s="689">
        <v>500.3</v>
      </c>
      <c r="O20" s="689">
        <v>505.9</v>
      </c>
      <c r="P20" s="689">
        <v>509.6</v>
      </c>
      <c r="Q20" s="689">
        <v>508.56593001136378</v>
      </c>
      <c r="R20" s="689">
        <v>493.34095226419987</v>
      </c>
      <c r="S20" s="689">
        <v>474.94605059714087</v>
      </c>
    </row>
    <row r="21" spans="1:19" ht="14" customHeight="1">
      <c r="A21" s="124"/>
      <c r="B21" s="28" t="s">
        <v>37</v>
      </c>
      <c r="C21" s="134">
        <v>55525</v>
      </c>
      <c r="D21" s="134">
        <v>55736</v>
      </c>
      <c r="E21" s="137">
        <v>33523</v>
      </c>
      <c r="F21" s="689">
        <v>36888.5</v>
      </c>
      <c r="G21" s="689">
        <v>39821</v>
      </c>
      <c r="H21" s="689">
        <v>38769</v>
      </c>
      <c r="I21" s="689">
        <v>43970</v>
      </c>
      <c r="J21" s="689">
        <v>50849.1</v>
      </c>
      <c r="K21" s="689">
        <v>57761.9</v>
      </c>
      <c r="L21" s="689">
        <v>61244.5</v>
      </c>
      <c r="M21" s="689">
        <v>63492</v>
      </c>
      <c r="N21" s="689">
        <v>67328.2</v>
      </c>
      <c r="O21" s="689">
        <v>69740.800000000003</v>
      </c>
      <c r="P21" s="689">
        <v>74439.600000000006</v>
      </c>
      <c r="Q21" s="689">
        <v>75369.644538755354</v>
      </c>
      <c r="R21" s="689">
        <v>73941.193133666617</v>
      </c>
      <c r="S21" s="689">
        <v>74273.035202377971</v>
      </c>
    </row>
    <row r="22" spans="1:19" ht="14" customHeight="1">
      <c r="A22" s="124"/>
      <c r="B22" s="28" t="s">
        <v>38</v>
      </c>
      <c r="C22" s="134">
        <v>6677</v>
      </c>
      <c r="D22" s="134">
        <v>7103</v>
      </c>
      <c r="E22" s="137">
        <v>79.900000000000006</v>
      </c>
      <c r="F22" s="689">
        <v>99.1</v>
      </c>
      <c r="G22" s="689">
        <v>149.80000000000001</v>
      </c>
      <c r="H22" s="689">
        <v>89.7</v>
      </c>
      <c r="I22" s="689">
        <v>67.3</v>
      </c>
      <c r="J22" s="689">
        <v>81.599999999999994</v>
      </c>
      <c r="K22" s="689">
        <v>91.8</v>
      </c>
      <c r="L22" s="689">
        <v>122.6</v>
      </c>
      <c r="M22" s="689">
        <v>109.1</v>
      </c>
      <c r="N22" s="689">
        <v>95.8</v>
      </c>
      <c r="O22" s="689">
        <v>86.1</v>
      </c>
      <c r="P22" s="689">
        <v>94</v>
      </c>
      <c r="Q22" s="689">
        <v>95.557676094954587</v>
      </c>
      <c r="R22" s="689">
        <v>97.080222297159878</v>
      </c>
      <c r="S22" s="689">
        <v>93.20754554383555</v>
      </c>
    </row>
    <row r="23" spans="1:19" ht="14" customHeight="1">
      <c r="A23" s="124"/>
      <c r="B23" s="28" t="s">
        <v>39</v>
      </c>
      <c r="C23" s="134">
        <v>6140</v>
      </c>
      <c r="D23" s="134">
        <v>5963</v>
      </c>
      <c r="E23" s="137">
        <v>4724.3999999999996</v>
      </c>
      <c r="F23" s="689">
        <v>3230.5</v>
      </c>
      <c r="G23" s="689">
        <v>3684.6</v>
      </c>
      <c r="H23" s="689">
        <v>4765.8999999999996</v>
      </c>
      <c r="I23" s="689">
        <v>4788.8</v>
      </c>
      <c r="J23" s="689">
        <v>4259</v>
      </c>
      <c r="K23" s="689">
        <v>7068</v>
      </c>
      <c r="L23" s="689">
        <v>7626.6</v>
      </c>
      <c r="M23" s="689">
        <v>11301.3</v>
      </c>
      <c r="N23" s="689">
        <v>10035.9</v>
      </c>
      <c r="O23" s="689">
        <v>9438.7999999999993</v>
      </c>
      <c r="P23" s="689">
        <v>9123.6</v>
      </c>
      <c r="Q23" s="689">
        <v>8886.1583029015364</v>
      </c>
      <c r="R23" s="689">
        <v>8739.3927630857452</v>
      </c>
      <c r="S23" s="689">
        <v>8829.8240831859202</v>
      </c>
    </row>
    <row r="24" spans="1:19" ht="14" customHeight="1">
      <c r="A24" s="124"/>
      <c r="B24" s="28" t="s">
        <v>40</v>
      </c>
      <c r="C24" s="134">
        <v>85922</v>
      </c>
      <c r="D24" s="134">
        <v>79926</v>
      </c>
      <c r="E24" s="137">
        <v>419.7</v>
      </c>
      <c r="F24" s="689">
        <v>420.3</v>
      </c>
      <c r="G24" s="689">
        <v>425.4</v>
      </c>
      <c r="H24" s="689">
        <v>424.5</v>
      </c>
      <c r="I24" s="689">
        <v>451.9</v>
      </c>
      <c r="J24" s="689">
        <v>434.4</v>
      </c>
      <c r="K24" s="689">
        <v>471.6</v>
      </c>
      <c r="L24" s="689">
        <v>440.3</v>
      </c>
      <c r="M24" s="689">
        <v>518.70000000000005</v>
      </c>
      <c r="N24" s="689">
        <v>541.5</v>
      </c>
      <c r="O24" s="689">
        <v>549.20000000000005</v>
      </c>
      <c r="P24" s="689">
        <v>547.79999999999995</v>
      </c>
      <c r="Q24" s="689">
        <v>544.51007498156389</v>
      </c>
      <c r="R24" s="689">
        <v>531.68740932962601</v>
      </c>
      <c r="S24" s="689">
        <v>511.9961753775865</v>
      </c>
    </row>
    <row r="25" spans="1:19" ht="14" customHeight="1">
      <c r="A25" s="124"/>
      <c r="B25" s="28" t="s">
        <v>41</v>
      </c>
      <c r="C25" s="134">
        <v>33857</v>
      </c>
      <c r="D25" s="134">
        <v>41333</v>
      </c>
      <c r="E25" s="137">
        <v>326.89999999999998</v>
      </c>
      <c r="F25" s="689">
        <v>326.2</v>
      </c>
      <c r="G25" s="689">
        <v>331.9</v>
      </c>
      <c r="H25" s="689">
        <v>337.2</v>
      </c>
      <c r="I25" s="689">
        <v>375.4</v>
      </c>
      <c r="J25" s="689">
        <v>349.7</v>
      </c>
      <c r="K25" s="689">
        <v>357.4</v>
      </c>
      <c r="L25" s="689">
        <v>369.4</v>
      </c>
      <c r="M25" s="689">
        <v>416.8</v>
      </c>
      <c r="N25" s="689">
        <v>412</v>
      </c>
      <c r="O25" s="689">
        <v>407</v>
      </c>
      <c r="P25" s="689">
        <v>411.5</v>
      </c>
      <c r="Q25" s="689">
        <v>405.6577731755516</v>
      </c>
      <c r="R25" s="689">
        <v>405.98382200719954</v>
      </c>
      <c r="S25" s="689">
        <v>390.97278731761378</v>
      </c>
    </row>
    <row r="26" spans="1:19" ht="14" customHeight="1">
      <c r="A26" s="124"/>
      <c r="B26" s="28" t="s">
        <v>44</v>
      </c>
      <c r="C26" s="134">
        <v>84508</v>
      </c>
      <c r="D26" s="134">
        <v>95765</v>
      </c>
      <c r="E26" s="137">
        <v>1211.2</v>
      </c>
      <c r="F26" s="689">
        <v>947.7</v>
      </c>
      <c r="G26" s="689">
        <v>941.8</v>
      </c>
      <c r="H26" s="689">
        <v>1044.9000000000001</v>
      </c>
      <c r="I26" s="689">
        <v>1517.6</v>
      </c>
      <c r="J26" s="689">
        <v>1381</v>
      </c>
      <c r="K26" s="689">
        <v>1369.9</v>
      </c>
      <c r="L26" s="689">
        <v>1684.6</v>
      </c>
      <c r="M26" s="689">
        <v>2235.9</v>
      </c>
      <c r="N26" s="689">
        <v>2226.9</v>
      </c>
      <c r="O26" s="689">
        <v>1986.1</v>
      </c>
      <c r="P26" s="689">
        <v>1878.7</v>
      </c>
      <c r="Q26" s="689">
        <v>1899.5209941670498</v>
      </c>
      <c r="R26" s="689">
        <v>1865.4774692865205</v>
      </c>
      <c r="S26" s="689">
        <v>1845.088578196558</v>
      </c>
    </row>
    <row r="27" spans="1:19" ht="14" customHeight="1">
      <c r="A27" s="124"/>
      <c r="B27" s="28" t="s">
        <v>45</v>
      </c>
      <c r="C27" s="134">
        <v>119310</v>
      </c>
      <c r="D27" s="134">
        <v>121140</v>
      </c>
      <c r="E27" s="137">
        <v>1068.0999999999999</v>
      </c>
      <c r="F27" s="689">
        <v>1070.2</v>
      </c>
      <c r="G27" s="689">
        <v>1074.5999999999999</v>
      </c>
      <c r="H27" s="689">
        <v>1082.9000000000001</v>
      </c>
      <c r="I27" s="689">
        <v>1106.5</v>
      </c>
      <c r="J27" s="689">
        <v>1094.4000000000001</v>
      </c>
      <c r="K27" s="689">
        <v>1107.5999999999999</v>
      </c>
      <c r="L27" s="689">
        <v>1135.8</v>
      </c>
      <c r="M27" s="689">
        <v>1335.5</v>
      </c>
      <c r="N27" s="689">
        <v>1346.8</v>
      </c>
      <c r="O27" s="689">
        <v>1351</v>
      </c>
      <c r="P27" s="689">
        <v>1358</v>
      </c>
      <c r="Q27" s="689">
        <v>1354.6401622590731</v>
      </c>
      <c r="R27" s="689">
        <v>1341.81593998365</v>
      </c>
      <c r="S27" s="689">
        <v>1292.9473629430627</v>
      </c>
    </row>
    <row r="28" spans="1:19" ht="14" customHeight="1">
      <c r="A28" s="124"/>
      <c r="B28" s="123" t="s">
        <v>46</v>
      </c>
      <c r="C28" s="134">
        <v>40306</v>
      </c>
      <c r="D28" s="134">
        <v>44465</v>
      </c>
      <c r="E28" s="137">
        <v>7595.5</v>
      </c>
      <c r="F28" s="689">
        <v>8376.2999999999993</v>
      </c>
      <c r="G28" s="689">
        <v>9659.7000000000007</v>
      </c>
      <c r="H28" s="689">
        <v>9929.7000000000007</v>
      </c>
      <c r="I28" s="689">
        <v>12001.6</v>
      </c>
      <c r="J28" s="689">
        <v>13441</v>
      </c>
      <c r="K28" s="689">
        <v>13449.2</v>
      </c>
      <c r="L28" s="689">
        <v>15898.5</v>
      </c>
      <c r="M28" s="689">
        <v>16253.5</v>
      </c>
      <c r="N28" s="689">
        <v>16892.2</v>
      </c>
      <c r="O28" s="689">
        <v>17537</v>
      </c>
      <c r="P28" s="689">
        <v>17897.099999999999</v>
      </c>
      <c r="Q28" s="689">
        <v>18414.92015673835</v>
      </c>
      <c r="R28" s="689">
        <v>17962.884943224093</v>
      </c>
      <c r="S28" s="689">
        <v>17707.529420271694</v>
      </c>
    </row>
    <row r="29" spans="1:19" ht="14" customHeight="1">
      <c r="A29" s="124"/>
      <c r="B29" s="29" t="s">
        <v>47</v>
      </c>
      <c r="C29" s="134">
        <v>4757</v>
      </c>
      <c r="D29" s="134">
        <v>5098</v>
      </c>
      <c r="E29" s="137">
        <v>6436.3</v>
      </c>
      <c r="F29" s="689">
        <v>6762</v>
      </c>
      <c r="G29" s="689">
        <v>9906.9</v>
      </c>
      <c r="H29" s="689">
        <v>10359.9</v>
      </c>
      <c r="I29" s="689">
        <v>9125.6</v>
      </c>
      <c r="J29" s="689">
        <v>10460</v>
      </c>
      <c r="K29" s="689">
        <v>10427.799999999999</v>
      </c>
      <c r="L29" s="689">
        <v>10348.4</v>
      </c>
      <c r="M29" s="689">
        <v>11812.8</v>
      </c>
      <c r="N29" s="689">
        <v>11160.2</v>
      </c>
      <c r="O29" s="689">
        <v>10952.7</v>
      </c>
      <c r="P29" s="689">
        <v>11883.2</v>
      </c>
      <c r="Q29" s="689">
        <v>12043.022391674083</v>
      </c>
      <c r="R29" s="689">
        <v>11814.050380374953</v>
      </c>
      <c r="S29" s="689">
        <v>11710.287816596729</v>
      </c>
    </row>
    <row r="30" spans="1:19" ht="14" customHeight="1">
      <c r="A30" s="124"/>
      <c r="B30" s="28" t="s">
        <v>48</v>
      </c>
      <c r="C30" s="134">
        <v>9699</v>
      </c>
      <c r="D30" s="134">
        <v>9643</v>
      </c>
      <c r="E30" s="137">
        <v>5614.8</v>
      </c>
      <c r="F30" s="689">
        <v>5123.2</v>
      </c>
      <c r="G30" s="689">
        <v>5184.5</v>
      </c>
      <c r="H30" s="689">
        <v>5002.8999999999996</v>
      </c>
      <c r="I30" s="689">
        <v>5778.3</v>
      </c>
      <c r="J30" s="689">
        <v>7103</v>
      </c>
      <c r="K30" s="689">
        <v>8181.1</v>
      </c>
      <c r="L30" s="689">
        <v>7976.3</v>
      </c>
      <c r="M30" s="689">
        <v>8597</v>
      </c>
      <c r="N30" s="689">
        <v>4983.7</v>
      </c>
      <c r="O30" s="689">
        <v>5591.7</v>
      </c>
      <c r="P30" s="689">
        <v>6692.2</v>
      </c>
      <c r="Q30" s="689">
        <v>7328.0977374388367</v>
      </c>
      <c r="R30" s="689">
        <v>7076.3542492311444</v>
      </c>
      <c r="S30" s="689">
        <v>7107.179635246921</v>
      </c>
    </row>
    <row r="31" spans="1:19" ht="14" customHeight="1">
      <c r="A31" s="124"/>
      <c r="B31" s="29" t="s">
        <v>49</v>
      </c>
      <c r="C31" s="136">
        <v>6836</v>
      </c>
      <c r="D31" s="136">
        <v>7770</v>
      </c>
      <c r="E31" s="137">
        <v>920</v>
      </c>
      <c r="F31" s="689">
        <v>1062</v>
      </c>
      <c r="G31" s="689">
        <v>1432.4</v>
      </c>
      <c r="H31" s="689">
        <v>1437.4</v>
      </c>
      <c r="I31" s="689">
        <v>1632.7</v>
      </c>
      <c r="J31" s="689">
        <v>2278.8000000000002</v>
      </c>
      <c r="K31" s="689">
        <v>2671.8</v>
      </c>
      <c r="L31" s="689">
        <v>2712.4</v>
      </c>
      <c r="M31" s="689">
        <v>3064.1</v>
      </c>
      <c r="N31" s="689">
        <v>3508.1</v>
      </c>
      <c r="O31" s="689">
        <v>3865.8</v>
      </c>
      <c r="P31" s="689">
        <v>4214.2</v>
      </c>
      <c r="Q31" s="689">
        <v>4328.4461985373173</v>
      </c>
      <c r="R31" s="689">
        <v>4244.1244154388296</v>
      </c>
      <c r="S31" s="689">
        <v>4303.1000381710619</v>
      </c>
    </row>
    <row r="32" spans="1:19" ht="5" customHeight="1" thickBot="1">
      <c r="A32" s="130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</row>
    <row r="33" spans="1:19" ht="9" customHeight="1">
      <c r="A33" s="999" t="s">
        <v>538</v>
      </c>
      <c r="B33" s="1001"/>
      <c r="C33" s="1026"/>
      <c r="D33" s="1026"/>
      <c r="E33" s="1026"/>
      <c r="F33" s="1026"/>
      <c r="G33" s="1026"/>
      <c r="H33" s="1026"/>
      <c r="I33" s="328"/>
      <c r="J33" s="328"/>
      <c r="K33" s="328"/>
      <c r="L33" s="63"/>
      <c r="M33" s="63"/>
      <c r="N33" s="63"/>
      <c r="O33" s="63"/>
      <c r="P33" s="63"/>
      <c r="Q33" s="63"/>
      <c r="R33" s="63"/>
      <c r="S33" s="63"/>
    </row>
    <row r="34" spans="1:19" ht="9" customHeight="1">
      <c r="A34" s="999" t="s">
        <v>367</v>
      </c>
      <c r="B34" s="1001"/>
      <c r="C34" s="1026"/>
      <c r="D34" s="1026"/>
      <c r="E34" s="1026"/>
      <c r="F34" s="1026"/>
      <c r="G34" s="1026"/>
      <c r="H34" s="1027"/>
      <c r="I34" s="338"/>
      <c r="J34" s="338"/>
      <c r="K34" s="338"/>
      <c r="L34" s="125"/>
      <c r="M34" s="125"/>
      <c r="N34" s="125"/>
      <c r="O34" s="125"/>
      <c r="P34" s="125"/>
      <c r="Q34" s="125"/>
      <c r="R34" s="125"/>
      <c r="S34" s="125"/>
    </row>
    <row r="35" spans="1:19" ht="9" customHeight="1">
      <c r="A35" s="1001" t="s">
        <v>366</v>
      </c>
      <c r="B35" s="1009"/>
      <c r="C35" s="1026"/>
      <c r="D35" s="1026"/>
      <c r="E35" s="1026"/>
      <c r="F35" s="1026"/>
      <c r="G35" s="1026"/>
      <c r="H35" s="1027"/>
      <c r="I35" s="338"/>
      <c r="J35" s="338"/>
      <c r="K35" s="338"/>
      <c r="L35" s="125"/>
      <c r="M35" s="125"/>
      <c r="N35" s="125"/>
      <c r="O35" s="125"/>
      <c r="P35" s="125"/>
      <c r="Q35" s="125"/>
      <c r="R35" s="125"/>
      <c r="S35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Hoja131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796875" style="123" customWidth="1"/>
    <col min="2" max="2" width="10.3984375" style="123" customWidth="1"/>
    <col min="3" max="5" width="8" style="123" hidden="1" customWidth="1"/>
    <col min="6" max="19" width="8.796875" style="123" customWidth="1"/>
    <col min="20" max="21" width="8.3984375" style="123" customWidth="1"/>
    <col min="22" max="16384" width="7" style="123"/>
  </cols>
  <sheetData>
    <row r="2" spans="1:19" ht="15" customHeight="1">
      <c r="A2" s="343" t="s">
        <v>487</v>
      </c>
      <c r="B2" s="344"/>
      <c r="C2" s="344"/>
      <c r="D2" s="344"/>
      <c r="E2" s="344"/>
      <c r="F2" s="344"/>
    </row>
    <row r="3" spans="1:19" ht="13" customHeight="1">
      <c r="A3" s="613" t="s">
        <v>324</v>
      </c>
      <c r="B3" s="344"/>
      <c r="C3" s="344"/>
      <c r="D3" s="344"/>
      <c r="E3" s="344"/>
      <c r="F3" s="344"/>
    </row>
    <row r="4" spans="1:19" ht="4" customHeight="1" thickBo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spans="1:19" ht="15" customHeight="1">
      <c r="A5" s="1178" t="s">
        <v>18</v>
      </c>
      <c r="B5" s="1178"/>
      <c r="C5" s="759">
        <v>2005</v>
      </c>
      <c r="D5" s="759">
        <v>2006</v>
      </c>
      <c r="E5" s="759">
        <v>2007</v>
      </c>
      <c r="F5" s="759">
        <v>2008</v>
      </c>
      <c r="G5" s="759">
        <v>2009</v>
      </c>
      <c r="H5" s="759">
        <v>2010</v>
      </c>
      <c r="I5" s="759">
        <v>2011</v>
      </c>
      <c r="J5" s="759">
        <v>2012</v>
      </c>
      <c r="K5" s="759">
        <v>2013</v>
      </c>
      <c r="L5" s="759">
        <v>2014</v>
      </c>
      <c r="M5" s="759">
        <v>2015</v>
      </c>
      <c r="N5" s="759">
        <v>2016</v>
      </c>
      <c r="O5" s="759">
        <v>2017</v>
      </c>
      <c r="P5" s="759" t="s">
        <v>197</v>
      </c>
      <c r="Q5" s="759" t="s">
        <v>352</v>
      </c>
      <c r="R5" s="759" t="s">
        <v>351</v>
      </c>
      <c r="S5" s="759" t="s">
        <v>402</v>
      </c>
    </row>
    <row r="6" spans="1:19" ht="15" customHeight="1">
      <c r="A6" s="1222" t="s">
        <v>96</v>
      </c>
      <c r="B6" s="1222"/>
      <c r="C6" s="985">
        <f>(C8+C9+C10+C11+C12+C13+C14+C15+C16+C17+C18+C19+C20+C21+C22+C23+C24+C25+C26+C27+C28+C29+C30+C31)</f>
        <v>152496</v>
      </c>
      <c r="D6" s="985">
        <f>(D8+D9+D10+D11+D12+D13+D14+D15+D16+D17+D18+D19+D20+D21+D22+D23+D24+D25+D26+D27+D28+D29+D30+D31)</f>
        <v>161580</v>
      </c>
      <c r="E6" s="986">
        <v>770.4</v>
      </c>
      <c r="F6" s="987">
        <v>877.2</v>
      </c>
      <c r="G6" s="987">
        <v>964.4</v>
      </c>
      <c r="H6" s="987">
        <v>1019.9</v>
      </c>
      <c r="I6" s="987">
        <v>1108.3</v>
      </c>
      <c r="J6" s="987">
        <v>1211.0999999999999</v>
      </c>
      <c r="K6" s="987">
        <v>1254.3</v>
      </c>
      <c r="L6" s="987">
        <v>1317.4</v>
      </c>
      <c r="M6" s="987">
        <v>1423.6</v>
      </c>
      <c r="N6" s="987">
        <v>1513.9</v>
      </c>
      <c r="O6" s="987">
        <v>1569.3</v>
      </c>
      <c r="P6" s="987">
        <v>1687.6</v>
      </c>
      <c r="Q6" s="987">
        <f>SUM(Q8:Q31)</f>
        <v>1762.8556472725368</v>
      </c>
      <c r="R6" s="987">
        <f>SUM(R8:R31)</f>
        <v>1723.4974685835252</v>
      </c>
      <c r="S6" s="987">
        <f>SUM(S8:S31)</f>
        <v>1751.6078070422968</v>
      </c>
    </row>
    <row r="7" spans="1:19" ht="4" customHeight="1">
      <c r="A7" s="124"/>
      <c r="B7" s="125"/>
      <c r="C7" s="133"/>
      <c r="D7" s="133"/>
      <c r="E7" s="133"/>
      <c r="F7" s="614"/>
      <c r="G7" s="614"/>
      <c r="H7" s="614"/>
      <c r="I7" s="614"/>
      <c r="J7" s="614"/>
      <c r="K7" s="614"/>
      <c r="L7" s="614"/>
      <c r="M7" s="614"/>
      <c r="N7" s="614"/>
      <c r="O7" s="614"/>
      <c r="P7" s="614"/>
      <c r="Q7" s="614"/>
      <c r="R7" s="614"/>
      <c r="S7" s="614"/>
    </row>
    <row r="8" spans="1:19" ht="14" customHeight="1">
      <c r="A8" s="124"/>
      <c r="B8" s="28" t="s">
        <v>21</v>
      </c>
      <c r="C8" s="134">
        <v>356</v>
      </c>
      <c r="D8" s="134">
        <v>336</v>
      </c>
      <c r="E8" s="137">
        <v>0.1</v>
      </c>
      <c r="F8" s="615">
        <v>0.1</v>
      </c>
      <c r="G8" s="615">
        <v>0.1</v>
      </c>
      <c r="H8" s="615">
        <v>0.1</v>
      </c>
      <c r="I8" s="615">
        <v>0.1</v>
      </c>
      <c r="J8" s="615">
        <v>0.2</v>
      </c>
      <c r="K8" s="615">
        <v>0.2</v>
      </c>
      <c r="L8" s="615">
        <v>0.1</v>
      </c>
      <c r="M8" s="615">
        <v>0.3</v>
      </c>
      <c r="N8" s="615">
        <v>0.3</v>
      </c>
      <c r="O8" s="615">
        <v>0.2</v>
      </c>
      <c r="P8" s="615">
        <v>0.3</v>
      </c>
      <c r="Q8" s="615">
        <v>0.29448804619024394</v>
      </c>
      <c r="R8" s="615">
        <v>0.25311027033040534</v>
      </c>
      <c r="S8" s="615">
        <v>0.24557837790360135</v>
      </c>
    </row>
    <row r="9" spans="1:19" ht="14" customHeight="1">
      <c r="A9" s="124"/>
      <c r="B9" s="28" t="s">
        <v>22</v>
      </c>
      <c r="C9" s="134">
        <v>10238</v>
      </c>
      <c r="D9" s="134">
        <v>10778</v>
      </c>
      <c r="E9" s="137">
        <v>10.5</v>
      </c>
      <c r="F9" s="615">
        <v>11.4</v>
      </c>
      <c r="G9" s="615">
        <v>13.2</v>
      </c>
      <c r="H9" s="615">
        <v>14.4</v>
      </c>
      <c r="I9" s="615">
        <v>17.100000000000001</v>
      </c>
      <c r="J9" s="615">
        <v>21.8</v>
      </c>
      <c r="K9" s="615">
        <v>25.6</v>
      </c>
      <c r="L9" s="615">
        <v>23.4</v>
      </c>
      <c r="M9" s="615">
        <v>29.8</v>
      </c>
      <c r="N9" s="615">
        <v>29.6</v>
      </c>
      <c r="O9" s="615">
        <v>28.9</v>
      </c>
      <c r="P9" s="615">
        <v>32.6</v>
      </c>
      <c r="Q9" s="615">
        <v>33.05266247243754</v>
      </c>
      <c r="R9" s="615">
        <v>32.603805404513032</v>
      </c>
      <c r="S9" s="615">
        <v>32.474209628233318</v>
      </c>
    </row>
    <row r="10" spans="1:19" ht="14" customHeight="1">
      <c r="A10" s="124"/>
      <c r="B10" s="28" t="s">
        <v>23</v>
      </c>
      <c r="C10" s="134">
        <v>2939</v>
      </c>
      <c r="D10" s="134">
        <v>3172</v>
      </c>
      <c r="E10" s="137">
        <v>2.7</v>
      </c>
      <c r="F10" s="615">
        <v>3.2</v>
      </c>
      <c r="G10" s="615">
        <v>4.4000000000000004</v>
      </c>
      <c r="H10" s="615">
        <v>5.0999999999999996</v>
      </c>
      <c r="I10" s="615">
        <v>7.3</v>
      </c>
      <c r="J10" s="615">
        <v>5.3</v>
      </c>
      <c r="K10" s="615">
        <v>12.9</v>
      </c>
      <c r="L10" s="615">
        <v>16.8</v>
      </c>
      <c r="M10" s="615">
        <v>18.600000000000001</v>
      </c>
      <c r="N10" s="615">
        <v>19.2</v>
      </c>
      <c r="O10" s="615">
        <v>22.7</v>
      </c>
      <c r="P10" s="615">
        <v>25.4</v>
      </c>
      <c r="Q10" s="615">
        <v>26.357721988269681</v>
      </c>
      <c r="R10" s="615">
        <v>25.696714779714966</v>
      </c>
      <c r="S10" s="615">
        <v>26.085997252921487</v>
      </c>
    </row>
    <row r="11" spans="1:19" ht="14" customHeight="1">
      <c r="A11" s="124"/>
      <c r="B11" s="28" t="s">
        <v>24</v>
      </c>
      <c r="C11" s="134">
        <v>5255</v>
      </c>
      <c r="D11" s="134">
        <v>5492</v>
      </c>
      <c r="E11" s="137">
        <v>150.1</v>
      </c>
      <c r="F11" s="615">
        <v>160.9</v>
      </c>
      <c r="G11" s="615">
        <v>180.5</v>
      </c>
      <c r="H11" s="615">
        <v>201</v>
      </c>
      <c r="I11" s="615">
        <v>215.8</v>
      </c>
      <c r="J11" s="615">
        <v>233</v>
      </c>
      <c r="K11" s="615">
        <v>244.6</v>
      </c>
      <c r="L11" s="615">
        <v>246.5</v>
      </c>
      <c r="M11" s="615">
        <v>272.10000000000002</v>
      </c>
      <c r="N11" s="615">
        <v>272</v>
      </c>
      <c r="O11" s="615">
        <v>270.8</v>
      </c>
      <c r="P11" s="615">
        <v>299</v>
      </c>
      <c r="Q11" s="615">
        <v>316.90738598387117</v>
      </c>
      <c r="R11" s="615">
        <v>309.57661008827148</v>
      </c>
      <c r="S11" s="615">
        <v>311.65448137999107</v>
      </c>
    </row>
    <row r="12" spans="1:19" ht="14" customHeight="1">
      <c r="A12" s="124"/>
      <c r="B12" s="28" t="s">
        <v>25</v>
      </c>
      <c r="C12" s="134">
        <v>20836</v>
      </c>
      <c r="D12" s="134">
        <v>24037</v>
      </c>
      <c r="E12" s="137">
        <v>2.1</v>
      </c>
      <c r="F12" s="615">
        <v>2.1</v>
      </c>
      <c r="G12" s="615">
        <v>2.1</v>
      </c>
      <c r="H12" s="615">
        <v>2.4</v>
      </c>
      <c r="I12" s="615">
        <v>2.5</v>
      </c>
      <c r="J12" s="615">
        <v>2.9</v>
      </c>
      <c r="K12" s="615">
        <v>2.4</v>
      </c>
      <c r="L12" s="615">
        <v>2.2999999999999998</v>
      </c>
      <c r="M12" s="615">
        <v>3.5</v>
      </c>
      <c r="N12" s="615">
        <v>3.6</v>
      </c>
      <c r="O12" s="615">
        <v>3.6</v>
      </c>
      <c r="P12" s="615">
        <v>3.5</v>
      </c>
      <c r="Q12" s="615">
        <v>3.6672853355487045</v>
      </c>
      <c r="R12" s="615">
        <v>3.6797746088091365</v>
      </c>
      <c r="S12" s="615">
        <v>3.6885931092801139</v>
      </c>
    </row>
    <row r="13" spans="1:19" ht="14" customHeight="1">
      <c r="A13" s="124"/>
      <c r="B13" s="28" t="s">
        <v>29</v>
      </c>
      <c r="C13" s="134">
        <v>5682</v>
      </c>
      <c r="D13" s="134">
        <v>6278</v>
      </c>
      <c r="E13" s="137">
        <v>0.4</v>
      </c>
      <c r="F13" s="615">
        <v>0.5</v>
      </c>
      <c r="G13" s="615">
        <v>0.5</v>
      </c>
      <c r="H13" s="615">
        <v>0.5</v>
      </c>
      <c r="I13" s="615">
        <v>0.4</v>
      </c>
      <c r="J13" s="615">
        <v>0.6</v>
      </c>
      <c r="K13" s="615">
        <v>0.5</v>
      </c>
      <c r="L13" s="615">
        <v>0.5</v>
      </c>
      <c r="M13" s="615">
        <v>0.6</v>
      </c>
      <c r="N13" s="615">
        <v>1.8</v>
      </c>
      <c r="O13" s="615">
        <v>3.7</v>
      </c>
      <c r="P13" s="615">
        <v>0.8</v>
      </c>
      <c r="Q13" s="615">
        <v>0.81970972173995427</v>
      </c>
      <c r="R13" s="615">
        <v>0.81672477345818695</v>
      </c>
      <c r="S13" s="615">
        <v>0.8066744605378976</v>
      </c>
    </row>
    <row r="14" spans="1:19" ht="14" customHeight="1">
      <c r="A14" s="124"/>
      <c r="B14" s="28" t="s">
        <v>30</v>
      </c>
      <c r="C14" s="601">
        <v>6599</v>
      </c>
      <c r="D14" s="601">
        <v>6835</v>
      </c>
      <c r="E14" s="602">
        <v>18.5</v>
      </c>
      <c r="F14" s="615">
        <v>21.1</v>
      </c>
      <c r="G14" s="615">
        <v>20.8</v>
      </c>
      <c r="H14" s="615">
        <v>25.5</v>
      </c>
      <c r="I14" s="615">
        <v>28.2</v>
      </c>
      <c r="J14" s="615">
        <v>30.8</v>
      </c>
      <c r="K14" s="615">
        <v>31.1</v>
      </c>
      <c r="L14" s="615">
        <v>29.1</v>
      </c>
      <c r="M14" s="615">
        <v>32.700000000000003</v>
      </c>
      <c r="N14" s="615">
        <v>34</v>
      </c>
      <c r="O14" s="615">
        <v>39.4</v>
      </c>
      <c r="P14" s="615">
        <v>37.299999999999997</v>
      </c>
      <c r="Q14" s="615">
        <v>38.409841670182772</v>
      </c>
      <c r="R14" s="615">
        <v>37.251834545703844</v>
      </c>
      <c r="S14" s="615">
        <v>37.543044094492622</v>
      </c>
    </row>
    <row r="15" spans="1:19" ht="14" customHeight="1">
      <c r="A15" s="124"/>
      <c r="B15" s="28" t="s">
        <v>31</v>
      </c>
      <c r="C15" s="601">
        <v>19359</v>
      </c>
      <c r="D15" s="601">
        <v>20479</v>
      </c>
      <c r="E15" s="602">
        <v>439.9</v>
      </c>
      <c r="F15" s="615">
        <v>514.20000000000005</v>
      </c>
      <c r="G15" s="615">
        <v>562.1</v>
      </c>
      <c r="H15" s="615">
        <v>586.79999999999995</v>
      </c>
      <c r="I15" s="615">
        <v>625</v>
      </c>
      <c r="J15" s="615">
        <v>667.2</v>
      </c>
      <c r="K15" s="615">
        <v>657.6</v>
      </c>
      <c r="L15" s="615">
        <v>690.4</v>
      </c>
      <c r="M15" s="615">
        <v>725.4</v>
      </c>
      <c r="N15" s="615">
        <v>807.5</v>
      </c>
      <c r="O15" s="615">
        <v>848.2</v>
      </c>
      <c r="P15" s="615">
        <v>902.5</v>
      </c>
      <c r="Q15" s="615">
        <v>942.81334677857126</v>
      </c>
      <c r="R15" s="615">
        <v>920.32072358804703</v>
      </c>
      <c r="S15" s="615">
        <v>941.3129500614798</v>
      </c>
    </row>
    <row r="16" spans="1:19" ht="14" customHeight="1">
      <c r="A16" s="124"/>
      <c r="B16" s="28" t="s">
        <v>32</v>
      </c>
      <c r="C16" s="601">
        <v>1092</v>
      </c>
      <c r="D16" s="601">
        <v>1134</v>
      </c>
      <c r="E16" s="602">
        <v>29.3</v>
      </c>
      <c r="F16" s="615">
        <v>33.9</v>
      </c>
      <c r="G16" s="615">
        <v>31.5</v>
      </c>
      <c r="H16" s="615">
        <v>33</v>
      </c>
      <c r="I16" s="615">
        <v>38.9</v>
      </c>
      <c r="J16" s="615">
        <v>49.5</v>
      </c>
      <c r="K16" s="615">
        <v>53.8</v>
      </c>
      <c r="L16" s="615">
        <v>68.3</v>
      </c>
      <c r="M16" s="615">
        <v>66.599999999999994</v>
      </c>
      <c r="N16" s="615">
        <v>69.599999999999994</v>
      </c>
      <c r="O16" s="615">
        <v>72.400000000000006</v>
      </c>
      <c r="P16" s="615">
        <v>88.8</v>
      </c>
      <c r="Q16" s="615">
        <v>95.536056256287239</v>
      </c>
      <c r="R16" s="615">
        <v>96.61045147573104</v>
      </c>
      <c r="S16" s="615">
        <v>97.956898935679789</v>
      </c>
    </row>
    <row r="17" spans="1:19" ht="14" customHeight="1">
      <c r="A17" s="124"/>
      <c r="B17" s="28" t="s">
        <v>33</v>
      </c>
      <c r="C17" s="134">
        <v>9010</v>
      </c>
      <c r="D17" s="134">
        <v>10026</v>
      </c>
      <c r="E17" s="137">
        <v>0.9</v>
      </c>
      <c r="F17" s="615">
        <v>0.9</v>
      </c>
      <c r="G17" s="615">
        <v>0.9</v>
      </c>
      <c r="H17" s="615">
        <v>0.9</v>
      </c>
      <c r="I17" s="615">
        <v>0.9</v>
      </c>
      <c r="J17" s="615">
        <v>1.3</v>
      </c>
      <c r="K17" s="615">
        <v>1.6</v>
      </c>
      <c r="L17" s="615">
        <v>1.2</v>
      </c>
      <c r="M17" s="615">
        <v>1.7</v>
      </c>
      <c r="N17" s="615">
        <v>1.6</v>
      </c>
      <c r="O17" s="615">
        <v>1.2</v>
      </c>
      <c r="P17" s="615">
        <v>1.3</v>
      </c>
      <c r="Q17" s="615">
        <v>1.319908693337051</v>
      </c>
      <c r="R17" s="615">
        <v>1.3197059523321002</v>
      </c>
      <c r="S17" s="615">
        <v>1.2975511613873325</v>
      </c>
    </row>
    <row r="18" spans="1:19" ht="14" customHeight="1">
      <c r="A18" s="124"/>
      <c r="B18" s="28" t="s">
        <v>34</v>
      </c>
      <c r="C18" s="134">
        <v>3372</v>
      </c>
      <c r="D18" s="134">
        <v>3040</v>
      </c>
      <c r="E18" s="137">
        <v>0.3</v>
      </c>
      <c r="F18" s="615">
        <v>0.3</v>
      </c>
      <c r="G18" s="615">
        <v>0.2</v>
      </c>
      <c r="H18" s="615">
        <v>0.2</v>
      </c>
      <c r="I18" s="615">
        <v>0.7</v>
      </c>
      <c r="J18" s="615">
        <v>0.5</v>
      </c>
      <c r="K18" s="615">
        <v>0.9</v>
      </c>
      <c r="L18" s="615">
        <v>0.8</v>
      </c>
      <c r="M18" s="615">
        <v>1.1000000000000001</v>
      </c>
      <c r="N18" s="615">
        <v>1.1000000000000001</v>
      </c>
      <c r="O18" s="615">
        <v>0.4</v>
      </c>
      <c r="P18" s="615">
        <v>0.6</v>
      </c>
      <c r="Q18" s="615">
        <v>0.64199827770009565</v>
      </c>
      <c r="R18" s="615">
        <v>0.62770163366570342</v>
      </c>
      <c r="S18" s="615">
        <v>0.60656403875389175</v>
      </c>
    </row>
    <row r="19" spans="1:19" ht="14" customHeight="1">
      <c r="A19" s="124"/>
      <c r="B19" s="28" t="s">
        <v>35</v>
      </c>
      <c r="C19" s="134">
        <v>4781</v>
      </c>
      <c r="D19" s="134">
        <v>4782</v>
      </c>
      <c r="E19" s="137">
        <v>1.2</v>
      </c>
      <c r="F19" s="615">
        <v>5.8</v>
      </c>
      <c r="G19" s="615">
        <v>7.1</v>
      </c>
      <c r="H19" s="615">
        <v>8</v>
      </c>
      <c r="I19" s="615">
        <v>7.1</v>
      </c>
      <c r="J19" s="615">
        <v>8</v>
      </c>
      <c r="K19" s="615">
        <v>8.9</v>
      </c>
      <c r="L19" s="615">
        <v>8.6999999999999993</v>
      </c>
      <c r="M19" s="615">
        <v>11</v>
      </c>
      <c r="N19" s="615">
        <v>18.5</v>
      </c>
      <c r="O19" s="615">
        <v>12.1</v>
      </c>
      <c r="P19" s="615">
        <v>11</v>
      </c>
      <c r="Q19" s="615">
        <v>11.236773660744451</v>
      </c>
      <c r="R19" s="615">
        <v>11.113075539816226</v>
      </c>
      <c r="S19" s="615">
        <v>10.766124138942665</v>
      </c>
    </row>
    <row r="20" spans="1:19" ht="14" customHeight="1">
      <c r="A20" s="124"/>
      <c r="B20" s="28" t="s">
        <v>36</v>
      </c>
      <c r="C20" s="134">
        <v>2855</v>
      </c>
      <c r="D20" s="134">
        <v>2597</v>
      </c>
      <c r="E20" s="137">
        <v>0.6</v>
      </c>
      <c r="F20" s="615">
        <v>0.6</v>
      </c>
      <c r="G20" s="615">
        <v>0.6</v>
      </c>
      <c r="H20" s="615">
        <v>0.6</v>
      </c>
      <c r="I20" s="615">
        <v>0.6</v>
      </c>
      <c r="J20" s="615">
        <v>0.6</v>
      </c>
      <c r="K20" s="615">
        <v>0.6</v>
      </c>
      <c r="L20" s="615">
        <v>0.6</v>
      </c>
      <c r="M20" s="615">
        <v>0.9</v>
      </c>
      <c r="N20" s="615">
        <v>0.9</v>
      </c>
      <c r="O20" s="615">
        <v>0.9</v>
      </c>
      <c r="P20" s="615">
        <v>1</v>
      </c>
      <c r="Q20" s="615">
        <v>1.008872116298321</v>
      </c>
      <c r="R20" s="615">
        <v>1.0038846890826403</v>
      </c>
      <c r="S20" s="615">
        <v>0.98820967987759412</v>
      </c>
    </row>
    <row r="21" spans="1:19" ht="14" customHeight="1">
      <c r="A21" s="124"/>
      <c r="B21" s="28" t="s">
        <v>37</v>
      </c>
      <c r="C21" s="134">
        <v>8733</v>
      </c>
      <c r="D21" s="134">
        <v>8763</v>
      </c>
      <c r="E21" s="137">
        <v>62.2</v>
      </c>
      <c r="F21" s="615">
        <v>70.8</v>
      </c>
      <c r="G21" s="615">
        <v>74.8</v>
      </c>
      <c r="H21" s="615">
        <v>73</v>
      </c>
      <c r="I21" s="615">
        <v>90.3</v>
      </c>
      <c r="J21" s="615">
        <v>106.4</v>
      </c>
      <c r="K21" s="615">
        <v>121.3</v>
      </c>
      <c r="L21" s="615">
        <v>129.19999999999999</v>
      </c>
      <c r="M21" s="615">
        <v>139.30000000000001</v>
      </c>
      <c r="N21" s="615">
        <v>145.9</v>
      </c>
      <c r="O21" s="615">
        <v>153.4</v>
      </c>
      <c r="P21" s="615">
        <v>165.7</v>
      </c>
      <c r="Q21" s="615">
        <v>168.94115697256586</v>
      </c>
      <c r="R21" s="615">
        <v>163.5068449343247</v>
      </c>
      <c r="S21" s="615">
        <v>167.13755045002452</v>
      </c>
    </row>
    <row r="22" spans="1:19" ht="14" customHeight="1">
      <c r="A22" s="124"/>
      <c r="B22" s="28" t="s">
        <v>38</v>
      </c>
      <c r="C22" s="134">
        <v>1355</v>
      </c>
      <c r="D22" s="134">
        <v>1429</v>
      </c>
      <c r="E22" s="137">
        <v>0.1</v>
      </c>
      <c r="F22" s="615">
        <v>0.2</v>
      </c>
      <c r="G22" s="615">
        <v>0.2</v>
      </c>
      <c r="H22" s="615">
        <v>0.2</v>
      </c>
      <c r="I22" s="615">
        <v>0.1</v>
      </c>
      <c r="J22" s="615">
        <v>0.1</v>
      </c>
      <c r="K22" s="615">
        <v>0.2</v>
      </c>
      <c r="L22" s="615">
        <v>0.2</v>
      </c>
      <c r="M22" s="615">
        <v>0.2</v>
      </c>
      <c r="N22" s="615">
        <v>0.2</v>
      </c>
      <c r="O22" s="615">
        <v>0.2</v>
      </c>
      <c r="P22" s="615">
        <v>0.2</v>
      </c>
      <c r="Q22" s="615">
        <v>0.19757531348850621</v>
      </c>
      <c r="R22" s="615">
        <v>0.20033395633076947</v>
      </c>
      <c r="S22" s="615">
        <v>0.19764612519992064</v>
      </c>
    </row>
    <row r="23" spans="1:19" ht="14" customHeight="1">
      <c r="A23" s="124"/>
      <c r="B23" s="28" t="s">
        <v>39</v>
      </c>
      <c r="C23" s="134">
        <v>1093</v>
      </c>
      <c r="D23" s="134">
        <v>1071</v>
      </c>
      <c r="E23" s="137">
        <v>8.6999999999999993</v>
      </c>
      <c r="F23" s="615">
        <v>6.2</v>
      </c>
      <c r="G23" s="615">
        <v>7.5</v>
      </c>
      <c r="H23" s="615">
        <v>9.6</v>
      </c>
      <c r="I23" s="615">
        <v>9.6999999999999993</v>
      </c>
      <c r="J23" s="615">
        <v>8.9</v>
      </c>
      <c r="K23" s="615">
        <v>14.8</v>
      </c>
      <c r="L23" s="615">
        <v>16</v>
      </c>
      <c r="M23" s="615">
        <v>24.7</v>
      </c>
      <c r="N23" s="615">
        <v>21.9</v>
      </c>
      <c r="O23" s="615">
        <v>20.6</v>
      </c>
      <c r="P23" s="615">
        <v>20.2</v>
      </c>
      <c r="Q23" s="615">
        <v>20.226654199608468</v>
      </c>
      <c r="R23" s="615">
        <v>20.025962454030871</v>
      </c>
      <c r="S23" s="615">
        <v>19.859345448488998</v>
      </c>
    </row>
    <row r="24" spans="1:19" ht="14" customHeight="1">
      <c r="A24" s="124"/>
      <c r="B24" s="28" t="s">
        <v>40</v>
      </c>
      <c r="C24" s="134">
        <v>9405</v>
      </c>
      <c r="D24" s="134">
        <v>8786</v>
      </c>
      <c r="E24" s="137">
        <v>0.6</v>
      </c>
      <c r="F24" s="615">
        <v>0.6</v>
      </c>
      <c r="G24" s="615">
        <v>0.6</v>
      </c>
      <c r="H24" s="615">
        <v>0.6</v>
      </c>
      <c r="I24" s="615">
        <v>0.7</v>
      </c>
      <c r="J24" s="615">
        <v>0.6</v>
      </c>
      <c r="K24" s="615">
        <v>0.7</v>
      </c>
      <c r="L24" s="615">
        <v>0.7</v>
      </c>
      <c r="M24" s="615">
        <v>1</v>
      </c>
      <c r="N24" s="615">
        <v>1</v>
      </c>
      <c r="O24" s="615">
        <v>1.1000000000000001</v>
      </c>
      <c r="P24" s="615">
        <v>1.1000000000000001</v>
      </c>
      <c r="Q24" s="615">
        <v>1.1036316454878115</v>
      </c>
      <c r="R24" s="615">
        <v>1.0967099079330527</v>
      </c>
      <c r="S24" s="615">
        <v>1.0727714498819612</v>
      </c>
    </row>
    <row r="25" spans="1:19" ht="14" customHeight="1">
      <c r="A25" s="124"/>
      <c r="B25" s="28" t="s">
        <v>41</v>
      </c>
      <c r="C25" s="134">
        <v>3879</v>
      </c>
      <c r="D25" s="134">
        <v>4268</v>
      </c>
      <c r="E25" s="137">
        <v>0.5</v>
      </c>
      <c r="F25" s="615">
        <v>0.5</v>
      </c>
      <c r="G25" s="615">
        <v>0.5</v>
      </c>
      <c r="H25" s="615">
        <v>0.5</v>
      </c>
      <c r="I25" s="615">
        <v>0.6</v>
      </c>
      <c r="J25" s="615">
        <v>0.5</v>
      </c>
      <c r="K25" s="615">
        <v>0.5</v>
      </c>
      <c r="L25" s="615">
        <v>0.6</v>
      </c>
      <c r="M25" s="615">
        <v>0.8</v>
      </c>
      <c r="N25" s="615">
        <v>0.8</v>
      </c>
      <c r="O25" s="615">
        <v>0.8</v>
      </c>
      <c r="P25" s="615">
        <v>0.8</v>
      </c>
      <c r="Q25" s="615">
        <v>0.81411887305307695</v>
      </c>
      <c r="R25" s="615">
        <v>0.81252827135659211</v>
      </c>
      <c r="S25" s="615">
        <v>0.79378626008530928</v>
      </c>
    </row>
    <row r="26" spans="1:19" ht="14" customHeight="1">
      <c r="A26" s="124"/>
      <c r="B26" s="28" t="s">
        <v>44</v>
      </c>
      <c r="C26" s="134">
        <v>10312</v>
      </c>
      <c r="D26" s="134">
        <v>11894</v>
      </c>
      <c r="E26" s="137">
        <v>2</v>
      </c>
      <c r="F26" s="615">
        <v>1.6</v>
      </c>
      <c r="G26" s="615">
        <v>1.6</v>
      </c>
      <c r="H26" s="615">
        <v>1.8</v>
      </c>
      <c r="I26" s="615">
        <v>2.8</v>
      </c>
      <c r="J26" s="615">
        <v>2.5</v>
      </c>
      <c r="K26" s="615">
        <v>2.5</v>
      </c>
      <c r="L26" s="615">
        <v>3.2</v>
      </c>
      <c r="M26" s="615">
        <v>4.7</v>
      </c>
      <c r="N26" s="615">
        <v>4.4000000000000004</v>
      </c>
      <c r="O26" s="615">
        <v>4.0999999999999996</v>
      </c>
      <c r="P26" s="615">
        <v>3.9</v>
      </c>
      <c r="Q26" s="615">
        <v>4.0575674204861745</v>
      </c>
      <c r="R26" s="615">
        <v>4.0167408582831801</v>
      </c>
      <c r="S26" s="615">
        <v>3.9771801689690003</v>
      </c>
    </row>
    <row r="27" spans="1:19" ht="14" customHeight="1">
      <c r="A27" s="124"/>
      <c r="B27" s="28" t="s">
        <v>45</v>
      </c>
      <c r="C27" s="134">
        <v>17230</v>
      </c>
      <c r="D27" s="134">
        <v>17401</v>
      </c>
      <c r="E27" s="137">
        <v>1.7</v>
      </c>
      <c r="F27" s="615">
        <v>1.7</v>
      </c>
      <c r="G27" s="615">
        <v>1.7</v>
      </c>
      <c r="H27" s="615">
        <v>1.7</v>
      </c>
      <c r="I27" s="615">
        <v>1.7</v>
      </c>
      <c r="J27" s="615">
        <v>1.7</v>
      </c>
      <c r="K27" s="615">
        <v>1.7</v>
      </c>
      <c r="L27" s="615">
        <v>1.8</v>
      </c>
      <c r="M27" s="615">
        <v>2.5</v>
      </c>
      <c r="N27" s="615">
        <v>2.5</v>
      </c>
      <c r="O27" s="615">
        <v>2.5</v>
      </c>
      <c r="P27" s="615">
        <v>2.6</v>
      </c>
      <c r="Q27" s="615">
        <v>2.6860480783858049</v>
      </c>
      <c r="R27" s="615">
        <v>2.6842128332179191</v>
      </c>
      <c r="S27" s="615">
        <v>2.6675139339690923</v>
      </c>
    </row>
    <row r="28" spans="1:19" ht="14" customHeight="1">
      <c r="A28" s="124"/>
      <c r="B28" s="123" t="s">
        <v>46</v>
      </c>
      <c r="C28" s="134">
        <v>4917</v>
      </c>
      <c r="D28" s="134">
        <v>5575</v>
      </c>
      <c r="E28" s="137">
        <v>14</v>
      </c>
      <c r="F28" s="615">
        <v>16</v>
      </c>
      <c r="G28" s="615">
        <v>19.600000000000001</v>
      </c>
      <c r="H28" s="615">
        <v>20</v>
      </c>
      <c r="I28" s="615">
        <v>24.3</v>
      </c>
      <c r="J28" s="615">
        <v>27.7</v>
      </c>
      <c r="K28" s="615">
        <v>27.8</v>
      </c>
      <c r="L28" s="615">
        <v>33.1</v>
      </c>
      <c r="M28" s="615">
        <v>35.200000000000003</v>
      </c>
      <c r="N28" s="615">
        <v>35.799999999999997</v>
      </c>
      <c r="O28" s="615">
        <v>38</v>
      </c>
      <c r="P28" s="615">
        <v>38.9</v>
      </c>
      <c r="Q28" s="615">
        <v>40.421136187124866</v>
      </c>
      <c r="R28" s="615">
        <v>39.499354735434672</v>
      </c>
      <c r="S28" s="615">
        <v>39.482252325315521</v>
      </c>
    </row>
    <row r="29" spans="1:19" ht="14" customHeight="1">
      <c r="A29" s="124"/>
      <c r="B29" s="29" t="s">
        <v>47</v>
      </c>
      <c r="C29" s="134">
        <v>520</v>
      </c>
      <c r="D29" s="134">
        <v>561</v>
      </c>
      <c r="E29" s="137">
        <v>11.9</v>
      </c>
      <c r="F29" s="615">
        <v>12.9</v>
      </c>
      <c r="G29" s="615">
        <v>20.2</v>
      </c>
      <c r="H29" s="615">
        <v>20.9</v>
      </c>
      <c r="I29" s="615">
        <v>18.399999999999999</v>
      </c>
      <c r="J29" s="615">
        <v>21.6</v>
      </c>
      <c r="K29" s="615">
        <v>21.6</v>
      </c>
      <c r="L29" s="615">
        <v>21.6</v>
      </c>
      <c r="M29" s="615">
        <v>25.6</v>
      </c>
      <c r="N29" s="615">
        <v>23.9</v>
      </c>
      <c r="O29" s="615">
        <v>23.7</v>
      </c>
      <c r="P29" s="615">
        <v>26.1</v>
      </c>
      <c r="Q29" s="615">
        <v>26.872718854253861</v>
      </c>
      <c r="R29" s="615">
        <v>26.127555822593234</v>
      </c>
      <c r="S29" s="615">
        <v>26.003136020944758</v>
      </c>
    </row>
    <row r="30" spans="1:19" ht="14" customHeight="1">
      <c r="A30" s="124"/>
      <c r="B30" s="28" t="s">
        <v>48</v>
      </c>
      <c r="C30" s="134">
        <v>1585</v>
      </c>
      <c r="D30" s="134">
        <v>1581</v>
      </c>
      <c r="E30" s="137">
        <v>10.3</v>
      </c>
      <c r="F30" s="615">
        <v>9.8000000000000007</v>
      </c>
      <c r="G30" s="615">
        <v>10.6</v>
      </c>
      <c r="H30" s="615">
        <v>10.1</v>
      </c>
      <c r="I30" s="615">
        <v>11.7</v>
      </c>
      <c r="J30" s="615">
        <v>14.7</v>
      </c>
      <c r="K30" s="615">
        <v>17</v>
      </c>
      <c r="L30" s="615">
        <v>16.7</v>
      </c>
      <c r="M30" s="615">
        <v>18.600000000000001</v>
      </c>
      <c r="N30" s="615">
        <v>10.4</v>
      </c>
      <c r="O30" s="615">
        <v>12</v>
      </c>
      <c r="P30" s="615">
        <v>14.7</v>
      </c>
      <c r="Q30" s="615">
        <v>15.749991063769908</v>
      </c>
      <c r="R30" s="615">
        <v>15.240625402129469</v>
      </c>
      <c r="S30" s="615">
        <v>15.498822072288087</v>
      </c>
    </row>
    <row r="31" spans="1:19" ht="14" customHeight="1">
      <c r="A31" s="124"/>
      <c r="B31" s="29" t="s">
        <v>49</v>
      </c>
      <c r="C31" s="136">
        <v>1093</v>
      </c>
      <c r="D31" s="136">
        <v>1265</v>
      </c>
      <c r="E31" s="137">
        <v>1.7</v>
      </c>
      <c r="F31" s="615">
        <v>2.1</v>
      </c>
      <c r="G31" s="615">
        <v>2.9</v>
      </c>
      <c r="H31" s="615">
        <v>2.9</v>
      </c>
      <c r="I31" s="615">
        <v>3.3</v>
      </c>
      <c r="J31" s="615">
        <v>4.7</v>
      </c>
      <c r="K31" s="615">
        <v>5.6</v>
      </c>
      <c r="L31" s="615">
        <v>5.6</v>
      </c>
      <c r="M31" s="615">
        <v>6.7</v>
      </c>
      <c r="N31" s="615">
        <v>7.4</v>
      </c>
      <c r="O31" s="615">
        <v>8.4</v>
      </c>
      <c r="P31" s="615">
        <v>9.3000000000000007</v>
      </c>
      <c r="Q31" s="615">
        <v>9.7189976631339352</v>
      </c>
      <c r="R31" s="615">
        <v>9.4124820584151188</v>
      </c>
      <c r="S31" s="615">
        <v>9.4909264676484817</v>
      </c>
    </row>
    <row r="32" spans="1:19" ht="5" customHeight="1" thickBot="1">
      <c r="A32" s="130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</row>
    <row r="33" spans="1:19" ht="9" customHeight="1">
      <c r="A33" s="999" t="s">
        <v>538</v>
      </c>
      <c r="B33" s="1001"/>
      <c r="C33" s="1026"/>
      <c r="D33" s="1026"/>
      <c r="E33" s="1026"/>
      <c r="F33" s="1026"/>
      <c r="G33" s="1026"/>
      <c r="H33" s="1026"/>
      <c r="I33" s="328"/>
      <c r="J33" s="328"/>
      <c r="K33" s="328"/>
      <c r="L33" s="63"/>
      <c r="M33" s="63"/>
      <c r="N33" s="63"/>
      <c r="O33" s="63"/>
      <c r="P33" s="63"/>
      <c r="Q33" s="63"/>
      <c r="R33" s="63"/>
      <c r="S33" s="63"/>
    </row>
    <row r="34" spans="1:19" ht="9" customHeight="1">
      <c r="A34" s="999" t="s">
        <v>367</v>
      </c>
      <c r="B34" s="1001"/>
      <c r="C34" s="1026"/>
      <c r="D34" s="1026"/>
      <c r="E34" s="1026"/>
      <c r="F34" s="1026"/>
      <c r="G34" s="1026"/>
      <c r="H34" s="1027"/>
      <c r="I34" s="338"/>
      <c r="J34" s="338"/>
      <c r="K34" s="338"/>
      <c r="L34" s="125"/>
      <c r="M34" s="125"/>
      <c r="N34" s="125"/>
      <c r="O34" s="125"/>
      <c r="P34" s="125"/>
      <c r="Q34" s="125"/>
      <c r="R34" s="125"/>
      <c r="S34" s="125"/>
    </row>
    <row r="35" spans="1:19" ht="9" customHeight="1">
      <c r="A35" s="1001" t="s">
        <v>366</v>
      </c>
      <c r="B35" s="1009"/>
      <c r="C35" s="1026"/>
      <c r="D35" s="1026"/>
      <c r="E35" s="1026"/>
      <c r="F35" s="1026"/>
      <c r="G35" s="1026"/>
      <c r="H35" s="1027"/>
      <c r="I35" s="338"/>
      <c r="J35" s="338"/>
      <c r="K35" s="338"/>
      <c r="L35" s="125"/>
      <c r="M35" s="125"/>
      <c r="N35" s="125"/>
      <c r="O35" s="125"/>
      <c r="P35" s="125"/>
      <c r="Q35" s="125"/>
      <c r="R35" s="125"/>
      <c r="S35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Hoja132">
    <tabColor theme="9" tint="0.59999389629810485"/>
  </sheetPr>
  <dimension ref="A2:U37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3984375" style="123" customWidth="1"/>
    <col min="2" max="2" width="11.3984375" style="123" customWidth="1"/>
    <col min="3" max="3" width="2.3984375" style="123" hidden="1" customWidth="1"/>
    <col min="4" max="19" width="8.3984375" style="123" customWidth="1"/>
    <col min="20" max="16384" width="7" style="123"/>
  </cols>
  <sheetData>
    <row r="2" spans="1:21" ht="13" customHeight="1">
      <c r="A2" s="331" t="s">
        <v>486</v>
      </c>
      <c r="B2" s="329"/>
      <c r="C2" s="329"/>
      <c r="D2" s="329"/>
      <c r="E2" s="329"/>
      <c r="F2" s="329"/>
      <c r="G2" s="329"/>
      <c r="H2" s="329"/>
      <c r="I2" s="329"/>
      <c r="J2" s="329"/>
    </row>
    <row r="3" spans="1:21" ht="13" customHeight="1">
      <c r="A3" s="330" t="s">
        <v>599</v>
      </c>
      <c r="B3" s="330"/>
      <c r="C3" s="329"/>
      <c r="D3" s="329"/>
      <c r="E3" s="329"/>
      <c r="F3" s="329"/>
      <c r="G3" s="329"/>
      <c r="H3" s="329"/>
      <c r="I3" s="329"/>
      <c r="J3" s="329"/>
    </row>
    <row r="4" spans="1:21" ht="4" customHeight="1" thickBo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</row>
    <row r="5" spans="1:21" ht="15" customHeight="1">
      <c r="A5" s="1223" t="s">
        <v>18</v>
      </c>
      <c r="B5" s="1223"/>
      <c r="C5" s="990">
        <v>2007</v>
      </c>
      <c r="D5" s="984">
        <v>2008</v>
      </c>
      <c r="E5" s="984">
        <v>2009</v>
      </c>
      <c r="F5" s="984">
        <v>2010</v>
      </c>
      <c r="G5" s="984">
        <v>2011</v>
      </c>
      <c r="H5" s="984">
        <v>2012</v>
      </c>
      <c r="I5" s="984">
        <v>2013</v>
      </c>
      <c r="J5" s="984">
        <v>2014</v>
      </c>
      <c r="K5" s="984">
        <v>2015</v>
      </c>
      <c r="L5" s="984">
        <v>2016</v>
      </c>
      <c r="M5" s="984">
        <v>2017</v>
      </c>
      <c r="N5" s="984" t="s">
        <v>197</v>
      </c>
      <c r="O5" s="984" t="s">
        <v>352</v>
      </c>
      <c r="P5" s="984" t="s">
        <v>351</v>
      </c>
      <c r="Q5" s="984" t="s">
        <v>402</v>
      </c>
    </row>
    <row r="6" spans="1:21" ht="15" customHeight="1">
      <c r="A6" s="1179" t="s">
        <v>96</v>
      </c>
      <c r="B6" s="1179"/>
      <c r="C6" s="991">
        <v>3.63</v>
      </c>
      <c r="D6" s="992">
        <v>4.18</v>
      </c>
      <c r="E6" s="992">
        <v>4.33</v>
      </c>
      <c r="F6" s="992">
        <v>4.6399999999999997</v>
      </c>
      <c r="G6" s="992">
        <v>4.67</v>
      </c>
      <c r="H6" s="992">
        <v>4.7</v>
      </c>
      <c r="I6" s="992">
        <v>4.75</v>
      </c>
      <c r="J6" s="992">
        <v>4.78</v>
      </c>
      <c r="K6" s="992">
        <v>4.82</v>
      </c>
      <c r="L6" s="992">
        <v>4.84</v>
      </c>
      <c r="M6" s="992">
        <v>4.84</v>
      </c>
      <c r="N6" s="992">
        <v>4.8600000000000003</v>
      </c>
      <c r="O6" s="992">
        <v>4.6500000000000004</v>
      </c>
      <c r="P6" s="992">
        <v>5.0187546751623113</v>
      </c>
      <c r="Q6" s="992">
        <v>5.8541694715610744</v>
      </c>
    </row>
    <row r="7" spans="1:21" ht="4" customHeight="1">
      <c r="A7" s="124"/>
      <c r="B7" s="125"/>
      <c r="C7" s="126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</row>
    <row r="8" spans="1:21" ht="12.75" customHeight="1">
      <c r="A8" s="124"/>
      <c r="B8" s="28" t="s">
        <v>21</v>
      </c>
      <c r="C8" s="127">
        <v>3.79</v>
      </c>
      <c r="D8" s="356">
        <v>4.08</v>
      </c>
      <c r="E8" s="356">
        <v>4.21</v>
      </c>
      <c r="F8" s="356">
        <v>4.1100000000000003</v>
      </c>
      <c r="G8" s="356">
        <v>4.1100000000000003</v>
      </c>
      <c r="H8" s="356">
        <v>4.2300000000000004</v>
      </c>
      <c r="I8" s="356">
        <v>4.12</v>
      </c>
      <c r="J8" s="356">
        <v>4.51</v>
      </c>
      <c r="K8" s="356">
        <v>4.95</v>
      </c>
      <c r="L8" s="356">
        <v>4.8600000000000003</v>
      </c>
      <c r="M8" s="356">
        <v>4.6500000000000004</v>
      </c>
      <c r="N8" s="356">
        <v>4.8499999999999996</v>
      </c>
      <c r="O8" s="356">
        <v>4.7699999999999996</v>
      </c>
      <c r="P8" s="356">
        <v>4.9270888202003897</v>
      </c>
      <c r="Q8" s="356">
        <v>5.3534201740335527</v>
      </c>
      <c r="U8" s="128"/>
    </row>
    <row r="9" spans="1:21" ht="12.75" customHeight="1">
      <c r="A9" s="124"/>
      <c r="B9" s="28" t="s">
        <v>22</v>
      </c>
      <c r="C9" s="127">
        <v>3.83</v>
      </c>
      <c r="D9" s="356">
        <v>3.87</v>
      </c>
      <c r="E9" s="356">
        <v>4.18</v>
      </c>
      <c r="F9" s="356">
        <v>4.25</v>
      </c>
      <c r="G9" s="356">
        <v>3.84</v>
      </c>
      <c r="H9" s="356">
        <v>4.33</v>
      </c>
      <c r="I9" s="356">
        <v>4.33</v>
      </c>
      <c r="J9" s="356">
        <v>4.59</v>
      </c>
      <c r="K9" s="356">
        <v>5</v>
      </c>
      <c r="L9" s="356">
        <v>4.9400000000000004</v>
      </c>
      <c r="M9" s="356">
        <v>4.83</v>
      </c>
      <c r="N9" s="356">
        <v>4.92</v>
      </c>
      <c r="O9" s="356">
        <v>4.79</v>
      </c>
      <c r="P9" s="356">
        <v>5.1360408454677984</v>
      </c>
      <c r="Q9" s="356">
        <v>5.7931364972405612</v>
      </c>
      <c r="U9" s="128"/>
    </row>
    <row r="10" spans="1:21" ht="12.75" customHeight="1">
      <c r="A10" s="124"/>
      <c r="B10" s="28" t="s">
        <v>23</v>
      </c>
      <c r="C10" s="127">
        <v>3.67</v>
      </c>
      <c r="D10" s="356">
        <v>3.92</v>
      </c>
      <c r="E10" s="356">
        <v>4.18</v>
      </c>
      <c r="F10" s="356">
        <v>4.3099999999999996</v>
      </c>
      <c r="G10" s="356">
        <v>4.28</v>
      </c>
      <c r="H10" s="356">
        <v>4.53</v>
      </c>
      <c r="I10" s="356">
        <v>4.58</v>
      </c>
      <c r="J10" s="356">
        <v>4.71</v>
      </c>
      <c r="K10" s="356">
        <v>5.0199999999999996</v>
      </c>
      <c r="L10" s="356">
        <v>4.97</v>
      </c>
      <c r="M10" s="356">
        <v>4.9400000000000004</v>
      </c>
      <c r="N10" s="356">
        <v>4.92</v>
      </c>
      <c r="O10" s="356">
        <v>4.7699999999999996</v>
      </c>
      <c r="P10" s="356">
        <v>5.1721456086755575</v>
      </c>
      <c r="Q10" s="356">
        <v>5.9083225689807639</v>
      </c>
      <c r="U10" s="128"/>
    </row>
    <row r="11" spans="1:21" ht="12.75" customHeight="1">
      <c r="A11" s="124"/>
      <c r="B11" s="28" t="s">
        <v>24</v>
      </c>
      <c r="C11" s="129">
        <v>3.97</v>
      </c>
      <c r="D11" s="356">
        <v>4.1500000000000004</v>
      </c>
      <c r="E11" s="356">
        <v>5.03</v>
      </c>
      <c r="F11" s="356">
        <v>4.66</v>
      </c>
      <c r="G11" s="356">
        <v>4.8499999999999996</v>
      </c>
      <c r="H11" s="356">
        <v>4.74</v>
      </c>
      <c r="I11" s="356">
        <v>4.72</v>
      </c>
      <c r="J11" s="356">
        <v>4.74</v>
      </c>
      <c r="K11" s="356">
        <v>5.04</v>
      </c>
      <c r="L11" s="356">
        <v>4.9400000000000004</v>
      </c>
      <c r="M11" s="356">
        <v>4.91</v>
      </c>
      <c r="N11" s="356">
        <v>4.91</v>
      </c>
      <c r="O11" s="356">
        <v>4.75</v>
      </c>
      <c r="P11" s="356">
        <v>5.1825679684087662</v>
      </c>
      <c r="Q11" s="356">
        <v>5.9319995199606668</v>
      </c>
      <c r="U11" s="128"/>
    </row>
    <row r="12" spans="1:21" ht="12.75" customHeight="1">
      <c r="A12" s="124"/>
      <c r="B12" s="28" t="s">
        <v>25</v>
      </c>
      <c r="C12" s="127">
        <v>3.71</v>
      </c>
      <c r="D12" s="356">
        <v>3.88</v>
      </c>
      <c r="E12" s="356">
        <v>4.04</v>
      </c>
      <c r="F12" s="356">
        <v>4.7699999999999996</v>
      </c>
      <c r="G12" s="356">
        <v>4.2300000000000004</v>
      </c>
      <c r="H12" s="356">
        <v>4.3499999999999996</v>
      </c>
      <c r="I12" s="356">
        <v>4.5999999999999996</v>
      </c>
      <c r="J12" s="356">
        <v>4.79</v>
      </c>
      <c r="K12" s="356">
        <v>5.0599999999999996</v>
      </c>
      <c r="L12" s="356">
        <v>4.9400000000000004</v>
      </c>
      <c r="M12" s="356">
        <v>4.8600000000000003</v>
      </c>
      <c r="N12" s="356">
        <v>4.87</v>
      </c>
      <c r="O12" s="356">
        <v>4.9000000000000004</v>
      </c>
      <c r="P12" s="356">
        <v>5.2868020602957504</v>
      </c>
      <c r="Q12" s="356">
        <v>5.9054671242252263</v>
      </c>
      <c r="U12" s="128"/>
    </row>
    <row r="13" spans="1:21" ht="12.75" customHeight="1">
      <c r="A13" s="124"/>
      <c r="B13" s="28" t="s">
        <v>29</v>
      </c>
      <c r="C13" s="127">
        <v>3.8</v>
      </c>
      <c r="D13" s="356">
        <v>3.96</v>
      </c>
      <c r="E13" s="356">
        <v>4.2</v>
      </c>
      <c r="F13" s="356">
        <v>4.09</v>
      </c>
      <c r="G13" s="356">
        <v>4.38</v>
      </c>
      <c r="H13" s="356">
        <v>4.63</v>
      </c>
      <c r="I13" s="356">
        <v>4.59</v>
      </c>
      <c r="J13" s="356">
        <v>4.8499999999999996</v>
      </c>
      <c r="K13" s="356">
        <v>4.95</v>
      </c>
      <c r="L13" s="356">
        <v>4.91</v>
      </c>
      <c r="M13" s="356">
        <v>4.83</v>
      </c>
      <c r="N13" s="356">
        <v>4.84</v>
      </c>
      <c r="O13" s="356">
        <v>4.84</v>
      </c>
      <c r="P13" s="356">
        <v>5.2645264924270556</v>
      </c>
      <c r="Q13" s="356">
        <v>5.924126220655042</v>
      </c>
      <c r="U13" s="128"/>
    </row>
    <row r="14" spans="1:21" ht="12.75" customHeight="1">
      <c r="A14" s="124"/>
      <c r="B14" s="28" t="s">
        <v>30</v>
      </c>
      <c r="C14" s="129">
        <v>3.63</v>
      </c>
      <c r="D14" s="356">
        <v>3.74</v>
      </c>
      <c r="E14" s="356">
        <v>4.46</v>
      </c>
      <c r="F14" s="356">
        <v>4.32</v>
      </c>
      <c r="G14" s="356">
        <v>4.3899999999999997</v>
      </c>
      <c r="H14" s="356">
        <v>4.66</v>
      </c>
      <c r="I14" s="356">
        <v>4.71</v>
      </c>
      <c r="J14" s="356">
        <v>4.99</v>
      </c>
      <c r="K14" s="356">
        <v>5.08</v>
      </c>
      <c r="L14" s="356">
        <v>4.91</v>
      </c>
      <c r="M14" s="356">
        <v>4.76</v>
      </c>
      <c r="N14" s="356">
        <v>4.8099999999999996</v>
      </c>
      <c r="O14" s="356">
        <v>4.76</v>
      </c>
      <c r="P14" s="356">
        <v>5.1481447892598133</v>
      </c>
      <c r="Q14" s="356">
        <v>5.9475245940175041</v>
      </c>
      <c r="U14" s="128"/>
    </row>
    <row r="15" spans="1:21" ht="12.75" customHeight="1">
      <c r="A15" s="124"/>
      <c r="B15" s="28" t="s">
        <v>31</v>
      </c>
      <c r="C15" s="129">
        <v>3.5</v>
      </c>
      <c r="D15" s="356">
        <v>4.25</v>
      </c>
      <c r="E15" s="356">
        <v>4.04</v>
      </c>
      <c r="F15" s="356">
        <v>4.71</v>
      </c>
      <c r="G15" s="356">
        <v>4.7</v>
      </c>
      <c r="H15" s="356">
        <v>4.6500000000000004</v>
      </c>
      <c r="I15" s="356">
        <v>4.7</v>
      </c>
      <c r="J15" s="356">
        <v>4.7</v>
      </c>
      <c r="K15" s="356">
        <v>4.8499999999999996</v>
      </c>
      <c r="L15" s="356">
        <v>4.8</v>
      </c>
      <c r="M15" s="356">
        <v>4.83</v>
      </c>
      <c r="N15" s="356">
        <v>4.8600000000000003</v>
      </c>
      <c r="O15" s="356">
        <v>4.55</v>
      </c>
      <c r="P15" s="356">
        <v>4.8506851630495316</v>
      </c>
      <c r="Q15" s="356">
        <v>5.7759199764587494</v>
      </c>
      <c r="U15" s="128"/>
    </row>
    <row r="16" spans="1:21" ht="12.75" customHeight="1">
      <c r="A16" s="124"/>
      <c r="B16" s="28" t="s">
        <v>32</v>
      </c>
      <c r="C16" s="127">
        <v>3.85</v>
      </c>
      <c r="D16" s="356">
        <v>4.3099999999999996</v>
      </c>
      <c r="E16" s="356">
        <v>4.26</v>
      </c>
      <c r="F16" s="356">
        <v>4.66</v>
      </c>
      <c r="G16" s="356">
        <v>4.6100000000000003</v>
      </c>
      <c r="H16" s="356">
        <v>4.67</v>
      </c>
      <c r="I16" s="356">
        <v>4.6399999999999997</v>
      </c>
      <c r="J16" s="356">
        <v>4.79</v>
      </c>
      <c r="K16" s="356">
        <v>4.9000000000000004</v>
      </c>
      <c r="L16" s="356">
        <v>4.8600000000000003</v>
      </c>
      <c r="M16" s="356">
        <v>4.79</v>
      </c>
      <c r="N16" s="356">
        <v>4.74</v>
      </c>
      <c r="O16" s="356">
        <v>4.5999999999999996</v>
      </c>
      <c r="P16" s="356">
        <v>4.9055065604965282</v>
      </c>
      <c r="Q16" s="356">
        <v>6.3801301084178972</v>
      </c>
      <c r="U16" s="128"/>
    </row>
    <row r="17" spans="1:21" ht="12.75" customHeight="1">
      <c r="A17" s="124"/>
      <c r="B17" s="28" t="s">
        <v>33</v>
      </c>
      <c r="C17" s="127">
        <v>3.66</v>
      </c>
      <c r="D17" s="356">
        <v>3.9</v>
      </c>
      <c r="E17" s="356">
        <v>4.13</v>
      </c>
      <c r="F17" s="356">
        <v>4.08</v>
      </c>
      <c r="G17" s="356">
        <v>4.55</v>
      </c>
      <c r="H17" s="356">
        <v>4.55</v>
      </c>
      <c r="I17" s="356">
        <v>4.6100000000000003</v>
      </c>
      <c r="J17" s="356">
        <v>4.99</v>
      </c>
      <c r="K17" s="356">
        <v>5.0199999999999996</v>
      </c>
      <c r="L17" s="356">
        <v>4.8899999999999997</v>
      </c>
      <c r="M17" s="356">
        <v>4.8</v>
      </c>
      <c r="N17" s="356">
        <v>4.8099999999999996</v>
      </c>
      <c r="O17" s="356">
        <v>4.87</v>
      </c>
      <c r="P17" s="356">
        <v>5.395851278935595</v>
      </c>
      <c r="Q17" s="356">
        <v>5.9523519465791122</v>
      </c>
      <c r="U17" s="128"/>
    </row>
    <row r="18" spans="1:21" ht="12.75" customHeight="1">
      <c r="A18" s="124"/>
      <c r="B18" s="28" t="s">
        <v>34</v>
      </c>
      <c r="C18" s="129">
        <v>3.87</v>
      </c>
      <c r="D18" s="356">
        <v>3.84</v>
      </c>
      <c r="E18" s="356">
        <v>3.94</v>
      </c>
      <c r="F18" s="356">
        <v>4.04</v>
      </c>
      <c r="G18" s="356">
        <v>4.3600000000000003</v>
      </c>
      <c r="H18" s="356">
        <v>4.51</v>
      </c>
      <c r="I18" s="356">
        <v>4.54</v>
      </c>
      <c r="J18" s="356">
        <v>4.9000000000000004</v>
      </c>
      <c r="K18" s="356">
        <v>5</v>
      </c>
      <c r="L18" s="356">
        <v>4.92</v>
      </c>
      <c r="M18" s="356">
        <v>4.8099999999999996</v>
      </c>
      <c r="N18" s="356">
        <v>4.8600000000000003</v>
      </c>
      <c r="O18" s="356">
        <v>4.95</v>
      </c>
      <c r="P18" s="356">
        <v>5.4814460495377606</v>
      </c>
      <c r="Q18" s="356">
        <v>5.8547545367072571</v>
      </c>
      <c r="U18" s="128"/>
    </row>
    <row r="19" spans="1:21" ht="12.75" customHeight="1">
      <c r="A19" s="124"/>
      <c r="B19" s="28" t="s">
        <v>35</v>
      </c>
      <c r="C19" s="129">
        <v>3.82</v>
      </c>
      <c r="D19" s="356">
        <v>3.93</v>
      </c>
      <c r="E19" s="356">
        <v>4.1100000000000003</v>
      </c>
      <c r="F19" s="356">
        <v>4.66</v>
      </c>
      <c r="G19" s="356">
        <v>4.58</v>
      </c>
      <c r="H19" s="356">
        <v>4.79</v>
      </c>
      <c r="I19" s="356">
        <v>4.71</v>
      </c>
      <c r="J19" s="356">
        <v>5.0999999999999996</v>
      </c>
      <c r="K19" s="356">
        <v>5.13</v>
      </c>
      <c r="L19" s="356">
        <v>4.96</v>
      </c>
      <c r="M19" s="356">
        <v>4.79</v>
      </c>
      <c r="N19" s="356">
        <v>4.88</v>
      </c>
      <c r="O19" s="356">
        <v>4.95</v>
      </c>
      <c r="P19" s="356">
        <v>5.4060246187484351</v>
      </c>
      <c r="Q19" s="356">
        <v>5.8889892740245067</v>
      </c>
      <c r="U19" s="128"/>
    </row>
    <row r="20" spans="1:21" ht="12.75" customHeight="1">
      <c r="A20" s="124"/>
      <c r="B20" s="28" t="s">
        <v>36</v>
      </c>
      <c r="C20" s="129">
        <v>3.92</v>
      </c>
      <c r="D20" s="356">
        <v>3.88</v>
      </c>
      <c r="E20" s="356">
        <v>4.21</v>
      </c>
      <c r="F20" s="356">
        <v>4.09</v>
      </c>
      <c r="G20" s="356">
        <v>4.4000000000000004</v>
      </c>
      <c r="H20" s="356">
        <v>4.55</v>
      </c>
      <c r="I20" s="356">
        <v>4.62</v>
      </c>
      <c r="J20" s="356">
        <v>4.91</v>
      </c>
      <c r="K20" s="356">
        <v>5.09</v>
      </c>
      <c r="L20" s="356">
        <v>4.95</v>
      </c>
      <c r="M20" s="356">
        <v>4.66</v>
      </c>
      <c r="N20" s="356">
        <v>4.7300000000000004</v>
      </c>
      <c r="O20" s="356">
        <v>4.87</v>
      </c>
      <c r="P20" s="356">
        <v>5.3733673998324667</v>
      </c>
      <c r="Q20" s="356">
        <v>5.7070845142151798</v>
      </c>
      <c r="U20" s="128"/>
    </row>
    <row r="21" spans="1:21" ht="12.75" customHeight="1">
      <c r="A21" s="124"/>
      <c r="B21" s="28" t="s">
        <v>37</v>
      </c>
      <c r="C21" s="129">
        <v>3.41</v>
      </c>
      <c r="D21" s="356">
        <v>4</v>
      </c>
      <c r="E21" s="356">
        <v>4.79</v>
      </c>
      <c r="F21" s="356">
        <v>4.41</v>
      </c>
      <c r="G21" s="356">
        <v>4.25</v>
      </c>
      <c r="H21" s="356">
        <v>4.62</v>
      </c>
      <c r="I21" s="356">
        <v>4.72</v>
      </c>
      <c r="J21" s="356">
        <v>4.74</v>
      </c>
      <c r="K21" s="356">
        <v>4.82</v>
      </c>
      <c r="L21" s="356">
        <v>4.96</v>
      </c>
      <c r="M21" s="356">
        <v>4.93</v>
      </c>
      <c r="N21" s="356">
        <v>4.9400000000000004</v>
      </c>
      <c r="O21" s="356">
        <v>4.76</v>
      </c>
      <c r="P21" s="356">
        <v>5.3107547329637992</v>
      </c>
      <c r="Q21" s="356">
        <v>5.8010117960641123</v>
      </c>
      <c r="U21" s="128"/>
    </row>
    <row r="22" spans="1:21" ht="12.75" customHeight="1">
      <c r="A22" s="124"/>
      <c r="B22" s="28" t="s">
        <v>38</v>
      </c>
      <c r="C22" s="129">
        <v>3.6</v>
      </c>
      <c r="D22" s="356">
        <v>3.86</v>
      </c>
      <c r="E22" s="356">
        <v>4.2300000000000004</v>
      </c>
      <c r="F22" s="356">
        <v>4.16</v>
      </c>
      <c r="G22" s="356">
        <v>4.13</v>
      </c>
      <c r="H22" s="356">
        <v>4.53</v>
      </c>
      <c r="I22" s="356">
        <v>4.7</v>
      </c>
      <c r="J22" s="356">
        <v>4.57</v>
      </c>
      <c r="K22" s="356">
        <v>4.82</v>
      </c>
      <c r="L22" s="356">
        <v>4.82</v>
      </c>
      <c r="M22" s="356">
        <v>4.74</v>
      </c>
      <c r="N22" s="356">
        <v>4.8499999999999996</v>
      </c>
      <c r="O22" s="356">
        <v>4.9400000000000004</v>
      </c>
      <c r="P22" s="356">
        <v>5.4063300234072882</v>
      </c>
      <c r="Q22" s="356">
        <v>5.7875735015969783</v>
      </c>
      <c r="U22" s="128"/>
    </row>
    <row r="23" spans="1:21" ht="12.75" customHeight="1">
      <c r="A23" s="124"/>
      <c r="B23" s="28" t="s">
        <v>39</v>
      </c>
      <c r="C23" s="129">
        <v>3.54</v>
      </c>
      <c r="D23" s="356">
        <v>3.93</v>
      </c>
      <c r="E23" s="356">
        <v>4.46</v>
      </c>
      <c r="F23" s="356">
        <v>4.3099999999999996</v>
      </c>
      <c r="G23" s="356">
        <v>4.38</v>
      </c>
      <c r="H23" s="356">
        <v>4.68</v>
      </c>
      <c r="I23" s="356">
        <v>4.7300000000000004</v>
      </c>
      <c r="J23" s="356">
        <v>5.03</v>
      </c>
      <c r="K23" s="356">
        <v>5.12</v>
      </c>
      <c r="L23" s="356">
        <v>4.96</v>
      </c>
      <c r="M23" s="356">
        <v>4.8</v>
      </c>
      <c r="N23" s="356">
        <v>4.88</v>
      </c>
      <c r="O23" s="356">
        <v>4.87</v>
      </c>
      <c r="P23" s="356">
        <v>5.3107277795333525</v>
      </c>
      <c r="Q23" s="356">
        <v>5.7804015896296699</v>
      </c>
      <c r="U23" s="128"/>
    </row>
    <row r="24" spans="1:21" ht="12.75" customHeight="1">
      <c r="A24" s="124"/>
      <c r="B24" s="28" t="s">
        <v>40</v>
      </c>
      <c r="C24" s="129">
        <v>3.71</v>
      </c>
      <c r="D24" s="356">
        <v>3.91</v>
      </c>
      <c r="E24" s="356">
        <v>4.24</v>
      </c>
      <c r="F24" s="356">
        <v>4.4400000000000004</v>
      </c>
      <c r="G24" s="356">
        <v>4.58</v>
      </c>
      <c r="H24" s="356">
        <v>4.87</v>
      </c>
      <c r="I24" s="356">
        <v>4.68</v>
      </c>
      <c r="J24" s="356">
        <v>5.1100000000000003</v>
      </c>
      <c r="K24" s="356">
        <v>5.3</v>
      </c>
      <c r="L24" s="356">
        <v>5</v>
      </c>
      <c r="M24" s="356">
        <v>4.82</v>
      </c>
      <c r="N24" s="356">
        <v>4.87</v>
      </c>
      <c r="O24" s="356">
        <v>4.8600000000000003</v>
      </c>
      <c r="P24" s="356">
        <v>5.4002814232852163</v>
      </c>
      <c r="Q24" s="356">
        <v>5.6704793305776064</v>
      </c>
      <c r="U24" s="128"/>
    </row>
    <row r="25" spans="1:21" ht="12.75" customHeight="1">
      <c r="A25" s="124"/>
      <c r="B25" s="28" t="s">
        <v>41</v>
      </c>
      <c r="C25" s="129">
        <v>3.61</v>
      </c>
      <c r="D25" s="356">
        <v>3.82</v>
      </c>
      <c r="E25" s="356">
        <v>4.18</v>
      </c>
      <c r="F25" s="356">
        <v>4.12</v>
      </c>
      <c r="G25" s="356">
        <v>4.6500000000000004</v>
      </c>
      <c r="H25" s="356">
        <v>4.9400000000000004</v>
      </c>
      <c r="I25" s="356">
        <v>4.79</v>
      </c>
      <c r="J25" s="356">
        <v>5.0599999999999996</v>
      </c>
      <c r="K25" s="356">
        <v>4.93</v>
      </c>
      <c r="L25" s="356">
        <v>4.8600000000000003</v>
      </c>
      <c r="M25" s="356">
        <v>4.75</v>
      </c>
      <c r="N25" s="356">
        <v>4.84</v>
      </c>
      <c r="O25" s="356">
        <v>4.97</v>
      </c>
      <c r="P25" s="356">
        <v>5.4019734221921976</v>
      </c>
      <c r="Q25" s="356">
        <v>5.8299296322277749</v>
      </c>
      <c r="U25" s="128"/>
    </row>
    <row r="26" spans="1:21" ht="12.75" customHeight="1">
      <c r="A26" s="124"/>
      <c r="B26" s="28" t="s">
        <v>44</v>
      </c>
      <c r="C26" s="129">
        <v>3.68</v>
      </c>
      <c r="D26" s="356">
        <v>3.86</v>
      </c>
      <c r="E26" s="356">
        <v>4.3</v>
      </c>
      <c r="F26" s="356">
        <v>4.53</v>
      </c>
      <c r="G26" s="356">
        <v>5.44</v>
      </c>
      <c r="H26" s="356">
        <v>5.13</v>
      </c>
      <c r="I26" s="356">
        <v>4.79</v>
      </c>
      <c r="J26" s="356">
        <v>5.07</v>
      </c>
      <c r="K26" s="356">
        <v>5.43</v>
      </c>
      <c r="L26" s="356">
        <v>5.31</v>
      </c>
      <c r="M26" s="356">
        <v>4.9400000000000004</v>
      </c>
      <c r="N26" s="356">
        <v>4.9400000000000004</v>
      </c>
      <c r="O26" s="356">
        <v>4.8899999999999997</v>
      </c>
      <c r="P26" s="356">
        <v>5.4960843053755157</v>
      </c>
      <c r="Q26" s="356">
        <v>5.8659989287819423</v>
      </c>
      <c r="U26" s="128"/>
    </row>
    <row r="27" spans="1:21" ht="12.75" customHeight="1">
      <c r="A27" s="124"/>
      <c r="B27" s="28" t="s">
        <v>45</v>
      </c>
      <c r="C27" s="127">
        <v>3.64</v>
      </c>
      <c r="D27" s="356">
        <v>3.87</v>
      </c>
      <c r="E27" s="356">
        <v>4.1399999999999997</v>
      </c>
      <c r="F27" s="356">
        <v>4.3600000000000003</v>
      </c>
      <c r="G27" s="356">
        <v>4.8</v>
      </c>
      <c r="H27" s="356">
        <v>4.91</v>
      </c>
      <c r="I27" s="356">
        <v>4.9800000000000004</v>
      </c>
      <c r="J27" s="356">
        <v>5.19</v>
      </c>
      <c r="K27" s="356">
        <v>5.26</v>
      </c>
      <c r="L27" s="356">
        <v>5.14</v>
      </c>
      <c r="M27" s="356">
        <v>4.9000000000000004</v>
      </c>
      <c r="N27" s="356">
        <v>4.8899999999999997</v>
      </c>
      <c r="O27" s="356">
        <v>4.9800000000000004</v>
      </c>
      <c r="P27" s="356">
        <v>5.4301113386231776</v>
      </c>
      <c r="Q27" s="356">
        <v>5.8364109366631434</v>
      </c>
      <c r="U27" s="128"/>
    </row>
    <row r="28" spans="1:21" ht="12.75" customHeight="1">
      <c r="A28" s="124"/>
      <c r="B28" s="123" t="s">
        <v>46</v>
      </c>
      <c r="C28" s="127">
        <v>3.39</v>
      </c>
      <c r="D28" s="356">
        <v>3.84</v>
      </c>
      <c r="E28" s="356">
        <v>4.1399999999999997</v>
      </c>
      <c r="F28" s="356">
        <v>4.3499999999999996</v>
      </c>
      <c r="G28" s="356">
        <v>5.04</v>
      </c>
      <c r="H28" s="356">
        <v>5.4</v>
      </c>
      <c r="I28" s="356">
        <v>5.16</v>
      </c>
      <c r="J28" s="356">
        <v>5.3</v>
      </c>
      <c r="K28" s="356">
        <v>5.37</v>
      </c>
      <c r="L28" s="356">
        <v>5.48</v>
      </c>
      <c r="M28" s="356">
        <v>4.95</v>
      </c>
      <c r="N28" s="356">
        <v>4.9400000000000004</v>
      </c>
      <c r="O28" s="356">
        <v>4.8099999999999996</v>
      </c>
      <c r="P28" s="356">
        <v>5.4479995168880242</v>
      </c>
      <c r="Q28" s="356">
        <v>5.8589592111343443</v>
      </c>
      <c r="U28" s="128"/>
    </row>
    <row r="29" spans="1:21" ht="12.75" customHeight="1">
      <c r="A29" s="124"/>
      <c r="B29" s="29" t="s">
        <v>47</v>
      </c>
      <c r="C29" s="127">
        <v>4.29</v>
      </c>
      <c r="D29" s="356">
        <v>4.25</v>
      </c>
      <c r="E29" s="356">
        <v>4.57</v>
      </c>
      <c r="F29" s="356">
        <v>4.46</v>
      </c>
      <c r="G29" s="356">
        <v>4.8499999999999996</v>
      </c>
      <c r="H29" s="356">
        <v>5.26</v>
      </c>
      <c r="I29" s="356">
        <v>6.61</v>
      </c>
      <c r="J29" s="356">
        <v>5.55</v>
      </c>
      <c r="K29" s="356">
        <v>5.5</v>
      </c>
      <c r="L29" s="356">
        <v>5.56</v>
      </c>
      <c r="M29" s="356">
        <v>5.09</v>
      </c>
      <c r="N29" s="356">
        <v>5.07</v>
      </c>
      <c r="O29" s="356">
        <v>5.03</v>
      </c>
      <c r="P29" s="356">
        <v>5.497080745345305</v>
      </c>
      <c r="Q29" s="356">
        <v>5.8842071681264514</v>
      </c>
      <c r="U29" s="128"/>
    </row>
    <row r="30" spans="1:21" ht="12.75" customHeight="1">
      <c r="A30" s="124"/>
      <c r="B30" s="28" t="s">
        <v>48</v>
      </c>
      <c r="C30" s="127">
        <v>4.1500000000000004</v>
      </c>
      <c r="D30" s="356">
        <v>4.38</v>
      </c>
      <c r="E30" s="356">
        <v>4.54</v>
      </c>
      <c r="F30" s="356">
        <v>4.55</v>
      </c>
      <c r="G30" s="356">
        <v>4.82</v>
      </c>
      <c r="H30" s="356">
        <v>5.16</v>
      </c>
      <c r="I30" s="356">
        <v>5.37</v>
      </c>
      <c r="J30" s="356">
        <v>5.67</v>
      </c>
      <c r="K30" s="356">
        <v>5.54</v>
      </c>
      <c r="L30" s="356">
        <v>5.6</v>
      </c>
      <c r="M30" s="356">
        <v>5.0999999999999996</v>
      </c>
      <c r="N30" s="356">
        <v>5.1100000000000003</v>
      </c>
      <c r="O30" s="356">
        <v>5.05</v>
      </c>
      <c r="P30" s="356">
        <v>5.4680144249860207</v>
      </c>
      <c r="Q30" s="356">
        <v>5.8691574436163743</v>
      </c>
      <c r="U30" s="128"/>
    </row>
    <row r="31" spans="1:21" ht="12.75" customHeight="1">
      <c r="A31" s="124"/>
      <c r="B31" s="29" t="s">
        <v>49</v>
      </c>
      <c r="C31" s="127">
        <v>4.28</v>
      </c>
      <c r="D31" s="356">
        <v>4.09</v>
      </c>
      <c r="E31" s="356">
        <v>4.59</v>
      </c>
      <c r="F31" s="356">
        <v>4.6100000000000003</v>
      </c>
      <c r="G31" s="356">
        <v>4.95</v>
      </c>
      <c r="H31" s="356">
        <v>5.14</v>
      </c>
      <c r="I31" s="356">
        <v>5.36</v>
      </c>
      <c r="J31" s="356">
        <v>5.64</v>
      </c>
      <c r="K31" s="356">
        <v>5.57</v>
      </c>
      <c r="L31" s="356">
        <v>5.54</v>
      </c>
      <c r="M31" s="356">
        <v>5.14</v>
      </c>
      <c r="N31" s="356">
        <v>5.14</v>
      </c>
      <c r="O31" s="356">
        <v>5.1100000000000003</v>
      </c>
      <c r="P31" s="356">
        <v>5.5382762141385555</v>
      </c>
      <c r="Q31" s="356">
        <v>5.8324125978990162</v>
      </c>
      <c r="U31" s="128"/>
    </row>
    <row r="32" spans="1:21" ht="4" customHeight="1" thickBot="1">
      <c r="A32" s="130"/>
      <c r="B32" s="64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</row>
    <row r="33" spans="1:17" ht="9" customHeight="1">
      <c r="A33" s="999" t="s">
        <v>538</v>
      </c>
      <c r="B33" s="1001"/>
      <c r="C33" s="1026"/>
      <c r="D33" s="1026"/>
      <c r="E33" s="1026"/>
      <c r="F33" s="1026"/>
      <c r="G33" s="1026"/>
      <c r="H33" s="63"/>
      <c r="I33" s="63"/>
      <c r="J33" s="63"/>
      <c r="K33" s="63"/>
      <c r="L33" s="63"/>
      <c r="M33" s="63"/>
      <c r="N33" s="63"/>
      <c r="O33" s="63"/>
      <c r="P33" s="63"/>
      <c r="Q33" s="63"/>
    </row>
    <row r="34" spans="1:17" ht="9" customHeight="1">
      <c r="A34" s="999" t="s">
        <v>367</v>
      </c>
      <c r="B34" s="1001"/>
      <c r="C34" s="1026"/>
      <c r="D34" s="1026"/>
      <c r="E34" s="1026"/>
      <c r="F34" s="1027"/>
      <c r="G34" s="1027"/>
      <c r="H34" s="125"/>
      <c r="I34" s="125"/>
      <c r="J34" s="125"/>
      <c r="K34" s="125"/>
      <c r="L34" s="125"/>
      <c r="M34" s="125"/>
    </row>
    <row r="35" spans="1:17" ht="9" customHeight="1">
      <c r="A35" s="1001" t="s">
        <v>366</v>
      </c>
      <c r="B35" s="1009"/>
      <c r="C35" s="1026"/>
      <c r="D35" s="1026"/>
      <c r="E35" s="1026"/>
      <c r="F35" s="1027"/>
      <c r="G35" s="1027"/>
      <c r="H35" s="125"/>
      <c r="I35" s="125"/>
      <c r="J35" s="125"/>
      <c r="K35" s="125"/>
      <c r="L35" s="125"/>
      <c r="M35" s="125"/>
    </row>
    <row r="37" spans="1:17" ht="13" customHeight="1"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Hoja133">
    <tabColor theme="9" tint="0.59999389629810485"/>
  </sheetPr>
  <dimension ref="A2:Q36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3984375" style="123" customWidth="1"/>
    <col min="2" max="2" width="11.59765625" style="123" customWidth="1"/>
    <col min="3" max="3" width="8" style="123" hidden="1" customWidth="1"/>
    <col min="4" max="17" width="9" style="123" customWidth="1"/>
    <col min="18" max="16384" width="7" style="123"/>
  </cols>
  <sheetData>
    <row r="2" spans="1:17" ht="13" customHeight="1">
      <c r="A2" s="343" t="s">
        <v>485</v>
      </c>
      <c r="B2" s="344"/>
      <c r="C2" s="344"/>
      <c r="D2" s="344"/>
      <c r="E2" s="344"/>
      <c r="F2" s="344"/>
      <c r="G2" s="344"/>
      <c r="H2" s="344"/>
      <c r="I2" s="344"/>
      <c r="J2" s="344"/>
    </row>
    <row r="3" spans="1:17" ht="13" customHeight="1">
      <c r="A3" s="345" t="s">
        <v>323</v>
      </c>
      <c r="B3" s="345"/>
      <c r="C3" s="344"/>
      <c r="D3" s="344"/>
      <c r="E3" s="344"/>
      <c r="F3" s="344"/>
      <c r="G3" s="344"/>
      <c r="H3" s="344"/>
      <c r="I3" s="344"/>
      <c r="J3" s="344"/>
    </row>
    <row r="4" spans="1:17" ht="4" customHeight="1" thickBo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</row>
    <row r="5" spans="1:17" ht="15" customHeight="1">
      <c r="A5" s="1224" t="s">
        <v>18</v>
      </c>
      <c r="B5" s="1224"/>
      <c r="C5" s="995">
        <v>2007</v>
      </c>
      <c r="D5" s="996">
        <v>2008</v>
      </c>
      <c r="E5" s="996">
        <v>2009</v>
      </c>
      <c r="F5" s="996">
        <v>2010</v>
      </c>
      <c r="G5" s="996">
        <v>2011</v>
      </c>
      <c r="H5" s="996">
        <v>2012</v>
      </c>
      <c r="I5" s="996">
        <v>2013</v>
      </c>
      <c r="J5" s="996">
        <v>2014</v>
      </c>
      <c r="K5" s="996">
        <v>2015</v>
      </c>
      <c r="L5" s="996">
        <v>2016</v>
      </c>
      <c r="M5" s="996">
        <v>2017</v>
      </c>
      <c r="N5" s="996" t="s">
        <v>197</v>
      </c>
      <c r="O5" s="996" t="s">
        <v>352</v>
      </c>
      <c r="P5" s="996" t="s">
        <v>356</v>
      </c>
      <c r="Q5" s="996" t="s">
        <v>414</v>
      </c>
    </row>
    <row r="6" spans="1:17" ht="15" customHeight="1">
      <c r="A6" s="1222" t="s">
        <v>96</v>
      </c>
      <c r="B6" s="1222"/>
      <c r="C6" s="993">
        <v>16572.3</v>
      </c>
      <c r="D6" s="994">
        <v>17048.7</v>
      </c>
      <c r="E6" s="994">
        <v>17206.400000000001</v>
      </c>
      <c r="F6" s="994">
        <v>18156.7</v>
      </c>
      <c r="G6" s="994">
        <v>19950.7</v>
      </c>
      <c r="H6" s="994">
        <v>19846.400000000001</v>
      </c>
      <c r="I6" s="994">
        <v>21805.599999999999</v>
      </c>
      <c r="J6" s="994">
        <v>22353.3</v>
      </c>
      <c r="K6" s="994">
        <v>23883.3</v>
      </c>
      <c r="L6" s="994">
        <v>24752.1</v>
      </c>
      <c r="M6" s="994">
        <v>25559.8</v>
      </c>
      <c r="N6" s="994">
        <v>27705.7</v>
      </c>
      <c r="O6" s="988">
        <f>SUM(O8:O31)</f>
        <v>29468.98605839377</v>
      </c>
      <c r="P6" s="988">
        <f>SUM(P8:P31)</f>
        <v>29325.848572396822</v>
      </c>
      <c r="Q6" s="988">
        <f>SUM(Q8:Q31)</f>
        <v>28938.922256744096</v>
      </c>
    </row>
    <row r="7" spans="1:17" ht="4" customHeight="1">
      <c r="A7" s="124"/>
      <c r="B7" s="125"/>
      <c r="C7" s="133"/>
      <c r="D7" s="691"/>
      <c r="E7" s="691"/>
      <c r="F7" s="691"/>
      <c r="G7" s="691"/>
      <c r="H7" s="691"/>
      <c r="I7" s="691"/>
      <c r="J7" s="691"/>
      <c r="K7" s="691"/>
      <c r="L7" s="691"/>
      <c r="M7" s="691"/>
      <c r="N7" s="691"/>
      <c r="O7" s="691"/>
      <c r="P7" s="691"/>
      <c r="Q7" s="691"/>
    </row>
    <row r="8" spans="1:17" ht="12.75" customHeight="1">
      <c r="A8" s="124"/>
      <c r="B8" s="28" t="s">
        <v>21</v>
      </c>
      <c r="C8" s="137">
        <v>13.5</v>
      </c>
      <c r="D8" s="689">
        <v>13.6</v>
      </c>
      <c r="E8" s="689">
        <v>13.6</v>
      </c>
      <c r="F8" s="689">
        <v>13.8</v>
      </c>
      <c r="G8" s="689">
        <v>13.9</v>
      </c>
      <c r="H8" s="689">
        <v>14.1</v>
      </c>
      <c r="I8" s="689">
        <v>14.2</v>
      </c>
      <c r="J8" s="689">
        <v>14.6</v>
      </c>
      <c r="K8" s="689">
        <v>15</v>
      </c>
      <c r="L8" s="689">
        <v>16.100000000000001</v>
      </c>
      <c r="M8" s="689">
        <v>17.8</v>
      </c>
      <c r="N8" s="689">
        <v>15</v>
      </c>
      <c r="O8" s="689">
        <v>15.503013038275784</v>
      </c>
      <c r="P8" s="689">
        <v>15.26065458850089</v>
      </c>
      <c r="Q8" s="689">
        <v>11.313173004166664</v>
      </c>
    </row>
    <row r="9" spans="1:17" ht="12.75" customHeight="1">
      <c r="A9" s="124"/>
      <c r="B9" s="28" t="s">
        <v>22</v>
      </c>
      <c r="C9" s="137">
        <v>352.9</v>
      </c>
      <c r="D9" s="689">
        <v>373</v>
      </c>
      <c r="E9" s="689">
        <v>330.1</v>
      </c>
      <c r="F9" s="689">
        <v>226</v>
      </c>
      <c r="G9" s="689">
        <v>286.39999999999998</v>
      </c>
      <c r="H9" s="689">
        <v>380.6</v>
      </c>
      <c r="I9" s="689">
        <v>321</v>
      </c>
      <c r="J9" s="689">
        <v>337.9</v>
      </c>
      <c r="K9" s="689">
        <v>402.2</v>
      </c>
      <c r="L9" s="689">
        <v>390.6</v>
      </c>
      <c r="M9" s="689">
        <v>359.4</v>
      </c>
      <c r="N9" s="689">
        <v>373.4</v>
      </c>
      <c r="O9" s="689">
        <v>394.72869294304212</v>
      </c>
      <c r="P9" s="689">
        <v>391.27315704552728</v>
      </c>
      <c r="Q9" s="689">
        <v>391.49605905000004</v>
      </c>
    </row>
    <row r="10" spans="1:17" ht="12.75" customHeight="1">
      <c r="A10" s="124"/>
      <c r="B10" s="28" t="s">
        <v>23</v>
      </c>
      <c r="C10" s="137">
        <v>429.6</v>
      </c>
      <c r="D10" s="689">
        <v>464.2</v>
      </c>
      <c r="E10" s="689">
        <v>532.70000000000005</v>
      </c>
      <c r="F10" s="689">
        <v>809.7</v>
      </c>
      <c r="G10" s="689">
        <v>1011.5</v>
      </c>
      <c r="H10" s="689">
        <v>744.6</v>
      </c>
      <c r="I10" s="689">
        <v>796.6</v>
      </c>
      <c r="J10" s="689">
        <v>609.20000000000005</v>
      </c>
      <c r="K10" s="689">
        <v>502.7</v>
      </c>
      <c r="L10" s="689">
        <v>460.5</v>
      </c>
      <c r="M10" s="689">
        <v>469.9</v>
      </c>
      <c r="N10" s="689">
        <v>470.6</v>
      </c>
      <c r="O10" s="689">
        <v>498.4715566560921</v>
      </c>
      <c r="P10" s="689">
        <v>499.45572101116744</v>
      </c>
      <c r="Q10" s="689">
        <v>453.90063614166667</v>
      </c>
    </row>
    <row r="11" spans="1:17" ht="12.75" customHeight="1">
      <c r="A11" s="124"/>
      <c r="B11" s="28" t="s">
        <v>24</v>
      </c>
      <c r="C11" s="137">
        <v>2528.1</v>
      </c>
      <c r="D11" s="689">
        <v>3170.4</v>
      </c>
      <c r="E11" s="689">
        <v>3070</v>
      </c>
      <c r="F11" s="689">
        <v>3050</v>
      </c>
      <c r="G11" s="689">
        <v>3079.9</v>
      </c>
      <c r="H11" s="689">
        <v>2983</v>
      </c>
      <c r="I11" s="689">
        <v>3529.2</v>
      </c>
      <c r="J11" s="689">
        <v>3415.5</v>
      </c>
      <c r="K11" s="689">
        <v>4056</v>
      </c>
      <c r="L11" s="689">
        <v>4066.5</v>
      </c>
      <c r="M11" s="689">
        <v>3960.6</v>
      </c>
      <c r="N11" s="689">
        <v>4415.8999999999996</v>
      </c>
      <c r="O11" s="689">
        <v>4838.7903880135564</v>
      </c>
      <c r="P11" s="689">
        <v>4899.5762892059429</v>
      </c>
      <c r="Q11" s="689">
        <v>4766.9500898124998</v>
      </c>
    </row>
    <row r="12" spans="1:17" ht="12.75" customHeight="1">
      <c r="A12" s="124"/>
      <c r="B12" s="28" t="s">
        <v>25</v>
      </c>
      <c r="C12" s="137">
        <v>380.6</v>
      </c>
      <c r="D12" s="689">
        <v>360.1</v>
      </c>
      <c r="E12" s="689">
        <v>363.5</v>
      </c>
      <c r="F12" s="689">
        <v>372.2</v>
      </c>
      <c r="G12" s="689">
        <v>386.1</v>
      </c>
      <c r="H12" s="689">
        <v>421.1</v>
      </c>
      <c r="I12" s="689">
        <v>422.3</v>
      </c>
      <c r="J12" s="689">
        <v>415.2</v>
      </c>
      <c r="K12" s="689">
        <v>417.8</v>
      </c>
      <c r="L12" s="689">
        <v>428.8</v>
      </c>
      <c r="M12" s="689">
        <v>408</v>
      </c>
      <c r="N12" s="689">
        <v>413.8</v>
      </c>
      <c r="O12" s="689">
        <v>429.00957130282802</v>
      </c>
      <c r="P12" s="689">
        <v>425.47192995457124</v>
      </c>
      <c r="Q12" s="689">
        <v>411.01090063333334</v>
      </c>
    </row>
    <row r="13" spans="1:17" ht="12.75" customHeight="1">
      <c r="A13" s="124"/>
      <c r="B13" s="28" t="s">
        <v>29</v>
      </c>
      <c r="C13" s="137">
        <v>75.5</v>
      </c>
      <c r="D13" s="689">
        <v>75.900000000000006</v>
      </c>
      <c r="E13" s="689">
        <v>76.3</v>
      </c>
      <c r="F13" s="689">
        <v>77</v>
      </c>
      <c r="G13" s="689">
        <v>77.8</v>
      </c>
      <c r="H13" s="689">
        <v>98.4</v>
      </c>
      <c r="I13" s="689">
        <v>114.4</v>
      </c>
      <c r="J13" s="689">
        <v>91.4</v>
      </c>
      <c r="K13" s="689">
        <v>86.7</v>
      </c>
      <c r="L13" s="689">
        <v>105.7</v>
      </c>
      <c r="M13" s="689">
        <v>111.7</v>
      </c>
      <c r="N13" s="689">
        <v>143.5</v>
      </c>
      <c r="O13" s="689">
        <v>137.75304690710786</v>
      </c>
      <c r="P13" s="689">
        <v>129.17652623322982</v>
      </c>
      <c r="Q13" s="689">
        <v>129.59266666666664</v>
      </c>
    </row>
    <row r="14" spans="1:17" ht="12.75" customHeight="1">
      <c r="A14" s="124"/>
      <c r="B14" s="28" t="s">
        <v>30</v>
      </c>
      <c r="C14" s="137">
        <v>262.39999999999998</v>
      </c>
      <c r="D14" s="689">
        <v>293.89999999999998</v>
      </c>
      <c r="E14" s="689">
        <v>338</v>
      </c>
      <c r="F14" s="689">
        <v>603.5</v>
      </c>
      <c r="G14" s="689">
        <v>546.4</v>
      </c>
      <c r="H14" s="689">
        <v>281.3</v>
      </c>
      <c r="I14" s="689">
        <v>265.8</v>
      </c>
      <c r="J14" s="689">
        <v>198</v>
      </c>
      <c r="K14" s="689">
        <v>192.1</v>
      </c>
      <c r="L14" s="689">
        <v>195.2</v>
      </c>
      <c r="M14" s="689">
        <v>197.9</v>
      </c>
      <c r="N14" s="689">
        <v>201.1</v>
      </c>
      <c r="O14" s="689">
        <v>206.00129383675497</v>
      </c>
      <c r="P14" s="689">
        <v>207.27547436786105</v>
      </c>
      <c r="Q14" s="689">
        <v>207.40015228333337</v>
      </c>
    </row>
    <row r="15" spans="1:17" ht="12.75" customHeight="1">
      <c r="A15" s="124"/>
      <c r="B15" s="28" t="s">
        <v>31</v>
      </c>
      <c r="C15" s="137">
        <v>4749.5</v>
      </c>
      <c r="D15" s="689">
        <v>4605.5</v>
      </c>
      <c r="E15" s="689">
        <v>4332.5</v>
      </c>
      <c r="F15" s="689">
        <v>4096.3</v>
      </c>
      <c r="G15" s="689">
        <v>5452.2</v>
      </c>
      <c r="H15" s="689">
        <v>5265.5</v>
      </c>
      <c r="I15" s="689">
        <v>5941.7</v>
      </c>
      <c r="J15" s="689">
        <v>6304.8</v>
      </c>
      <c r="K15" s="689">
        <v>6242.4</v>
      </c>
      <c r="L15" s="689">
        <v>5956.7</v>
      </c>
      <c r="M15" s="689">
        <v>6673.7</v>
      </c>
      <c r="N15" s="689">
        <v>7076.9</v>
      </c>
      <c r="O15" s="689">
        <v>7383.0506976473862</v>
      </c>
      <c r="P15" s="689">
        <v>7463.0672991200718</v>
      </c>
      <c r="Q15" s="689">
        <v>7647.6085926874985</v>
      </c>
    </row>
    <row r="16" spans="1:17" ht="12.75" customHeight="1">
      <c r="A16" s="124"/>
      <c r="B16" s="28" t="s">
        <v>32</v>
      </c>
      <c r="C16" s="137">
        <v>4557</v>
      </c>
      <c r="D16" s="689">
        <v>4375.8999999999996</v>
      </c>
      <c r="E16" s="689">
        <v>4705.8</v>
      </c>
      <c r="F16" s="689">
        <v>4964.1000000000004</v>
      </c>
      <c r="G16" s="689">
        <v>5015.7</v>
      </c>
      <c r="H16" s="689">
        <v>5738.5</v>
      </c>
      <c r="I16" s="689">
        <v>6436.2</v>
      </c>
      <c r="J16" s="689">
        <v>7183.4</v>
      </c>
      <c r="K16" s="689">
        <v>7925.5</v>
      </c>
      <c r="L16" s="689">
        <v>8904.7999999999993</v>
      </c>
      <c r="M16" s="689">
        <v>9208.5</v>
      </c>
      <c r="N16" s="689">
        <v>10108.4</v>
      </c>
      <c r="O16" s="689">
        <v>10940.573284895598</v>
      </c>
      <c r="P16" s="689">
        <v>10644.513236400209</v>
      </c>
      <c r="Q16" s="689">
        <v>10336.665778845834</v>
      </c>
    </row>
    <row r="17" spans="1:17" ht="12.75" customHeight="1">
      <c r="A17" s="124"/>
      <c r="B17" s="28" t="s">
        <v>33</v>
      </c>
      <c r="C17" s="137">
        <v>157</v>
      </c>
      <c r="D17" s="689">
        <v>155.69999999999999</v>
      </c>
      <c r="E17" s="689">
        <v>155.4</v>
      </c>
      <c r="F17" s="689">
        <v>156.80000000000001</v>
      </c>
      <c r="G17" s="689">
        <v>158.4</v>
      </c>
      <c r="H17" s="689">
        <v>164.2</v>
      </c>
      <c r="I17" s="689">
        <v>180</v>
      </c>
      <c r="J17" s="689">
        <v>188.6</v>
      </c>
      <c r="K17" s="689">
        <v>179.4</v>
      </c>
      <c r="L17" s="689">
        <v>189.3</v>
      </c>
      <c r="M17" s="689">
        <v>190.1</v>
      </c>
      <c r="N17" s="689">
        <v>199.2</v>
      </c>
      <c r="O17" s="689">
        <v>202.67597916531804</v>
      </c>
      <c r="P17" s="689">
        <v>199.02042197449032</v>
      </c>
      <c r="Q17" s="689">
        <v>180.00772533333333</v>
      </c>
    </row>
    <row r="18" spans="1:17" ht="12.75" customHeight="1">
      <c r="A18" s="124"/>
      <c r="B18" s="28" t="s">
        <v>34</v>
      </c>
      <c r="C18" s="137">
        <v>34.5</v>
      </c>
      <c r="D18" s="689">
        <v>34.6</v>
      </c>
      <c r="E18" s="689">
        <v>34.799999999999997</v>
      </c>
      <c r="F18" s="689">
        <v>35.200000000000003</v>
      </c>
      <c r="G18" s="689">
        <v>35.5</v>
      </c>
      <c r="H18" s="689">
        <v>35.9</v>
      </c>
      <c r="I18" s="689">
        <v>36.6</v>
      </c>
      <c r="J18" s="689">
        <v>36.700000000000003</v>
      </c>
      <c r="K18" s="689">
        <v>36.9</v>
      </c>
      <c r="L18" s="689">
        <v>37.4</v>
      </c>
      <c r="M18" s="689">
        <v>36.9</v>
      </c>
      <c r="N18" s="689">
        <v>37.799999999999997</v>
      </c>
      <c r="O18" s="689">
        <v>38.809026033266605</v>
      </c>
      <c r="P18" s="689">
        <v>37.310777750563773</v>
      </c>
      <c r="Q18" s="689">
        <v>34.993720479166669</v>
      </c>
    </row>
    <row r="19" spans="1:17" ht="12.75" customHeight="1">
      <c r="A19" s="124"/>
      <c r="B19" s="28" t="s">
        <v>35</v>
      </c>
      <c r="C19" s="137">
        <v>136.9</v>
      </c>
      <c r="D19" s="689">
        <v>138.1</v>
      </c>
      <c r="E19" s="689">
        <v>134.69999999999999</v>
      </c>
      <c r="F19" s="689">
        <v>136.6</v>
      </c>
      <c r="G19" s="689">
        <v>149.5</v>
      </c>
      <c r="H19" s="689">
        <v>168.2</v>
      </c>
      <c r="I19" s="689">
        <v>178</v>
      </c>
      <c r="J19" s="689">
        <v>168.4</v>
      </c>
      <c r="K19" s="689">
        <v>191.6</v>
      </c>
      <c r="L19" s="689">
        <v>183.3</v>
      </c>
      <c r="M19" s="689">
        <v>167.2</v>
      </c>
      <c r="N19" s="689">
        <v>169.9</v>
      </c>
      <c r="O19" s="689">
        <v>170.10330527924327</v>
      </c>
      <c r="P19" s="689">
        <v>166.68113112423853</v>
      </c>
      <c r="Q19" s="689">
        <v>159.11879071249999</v>
      </c>
    </row>
    <row r="20" spans="1:17" ht="12.75" customHeight="1">
      <c r="A20" s="124"/>
      <c r="B20" s="28" t="s">
        <v>36</v>
      </c>
      <c r="C20" s="137">
        <v>127.9</v>
      </c>
      <c r="D20" s="689">
        <v>128.6</v>
      </c>
      <c r="E20" s="689">
        <v>129.19999999999999</v>
      </c>
      <c r="F20" s="689">
        <v>130.5</v>
      </c>
      <c r="G20" s="689">
        <v>131.80000000000001</v>
      </c>
      <c r="H20" s="689">
        <v>133.1</v>
      </c>
      <c r="I20" s="689">
        <v>134.4</v>
      </c>
      <c r="J20" s="689">
        <v>135.19999999999999</v>
      </c>
      <c r="K20" s="689">
        <v>135.19999999999999</v>
      </c>
      <c r="L20" s="689">
        <v>137.80000000000001</v>
      </c>
      <c r="M20" s="689">
        <v>139.9</v>
      </c>
      <c r="N20" s="689">
        <v>140.1</v>
      </c>
      <c r="O20" s="689">
        <v>142.81763263210897</v>
      </c>
      <c r="P20" s="689">
        <v>142.65129283440879</v>
      </c>
      <c r="Q20" s="689">
        <v>141.56508132607541</v>
      </c>
    </row>
    <row r="21" spans="1:17" ht="12.75" customHeight="1">
      <c r="A21" s="124"/>
      <c r="B21" s="28" t="s">
        <v>37</v>
      </c>
      <c r="C21" s="137">
        <v>411</v>
      </c>
      <c r="D21" s="689">
        <v>437.1</v>
      </c>
      <c r="E21" s="689">
        <v>555.70000000000005</v>
      </c>
      <c r="F21" s="689">
        <v>831.2</v>
      </c>
      <c r="G21" s="689">
        <v>839.4</v>
      </c>
      <c r="H21" s="689">
        <v>654.70000000000005</v>
      </c>
      <c r="I21" s="689">
        <v>523.6</v>
      </c>
      <c r="J21" s="689">
        <v>658.8</v>
      </c>
      <c r="K21" s="689">
        <v>732.2</v>
      </c>
      <c r="L21" s="689">
        <v>747.3</v>
      </c>
      <c r="M21" s="689">
        <v>675.7</v>
      </c>
      <c r="N21" s="689">
        <v>973.3</v>
      </c>
      <c r="O21" s="689">
        <v>1050.3341210303383</v>
      </c>
      <c r="P21" s="689">
        <v>1068.9076291021174</v>
      </c>
      <c r="Q21" s="689">
        <v>1088.5073115583334</v>
      </c>
    </row>
    <row r="22" spans="1:17" ht="12.75" customHeight="1">
      <c r="A22" s="124"/>
      <c r="B22" s="28" t="s">
        <v>38</v>
      </c>
      <c r="C22" s="137">
        <v>43</v>
      </c>
      <c r="D22" s="689">
        <v>42.9</v>
      </c>
      <c r="E22" s="689">
        <v>31.7</v>
      </c>
      <c r="F22" s="689">
        <v>56.3</v>
      </c>
      <c r="G22" s="689">
        <v>45.3</v>
      </c>
      <c r="H22" s="689">
        <v>42.9</v>
      </c>
      <c r="I22" s="689">
        <v>57.2</v>
      </c>
      <c r="J22" s="689">
        <v>62.9</v>
      </c>
      <c r="K22" s="689">
        <v>51.2</v>
      </c>
      <c r="L22" s="689">
        <v>27.7</v>
      </c>
      <c r="M22" s="689">
        <v>25.3</v>
      </c>
      <c r="N22" s="689">
        <v>35</v>
      </c>
      <c r="O22" s="689">
        <v>33.139525922072799</v>
      </c>
      <c r="P22" s="689">
        <v>32.126915333006906</v>
      </c>
      <c r="Q22" s="689">
        <v>31.481732124999997</v>
      </c>
    </row>
    <row r="23" spans="1:17" ht="12.75" customHeight="1">
      <c r="A23" s="124"/>
      <c r="B23" s="28" t="s">
        <v>39</v>
      </c>
      <c r="C23" s="137">
        <v>183.9</v>
      </c>
      <c r="D23" s="689">
        <v>193.1</v>
      </c>
      <c r="E23" s="689">
        <v>219.5</v>
      </c>
      <c r="F23" s="689">
        <v>289.2</v>
      </c>
      <c r="G23" s="689">
        <v>305</v>
      </c>
      <c r="H23" s="689">
        <v>266.39999999999998</v>
      </c>
      <c r="I23" s="689">
        <v>272.10000000000002</v>
      </c>
      <c r="J23" s="689">
        <v>231.2</v>
      </c>
      <c r="K23" s="689">
        <v>282.2</v>
      </c>
      <c r="L23" s="689">
        <v>327.5</v>
      </c>
      <c r="M23" s="689">
        <v>308.7</v>
      </c>
      <c r="N23" s="689">
        <v>321.89999999999998</v>
      </c>
      <c r="O23" s="689">
        <v>333.26825312409335</v>
      </c>
      <c r="P23" s="689">
        <v>332.79943885711378</v>
      </c>
      <c r="Q23" s="689">
        <v>323.05263338749995</v>
      </c>
    </row>
    <row r="24" spans="1:17" ht="12.75" customHeight="1">
      <c r="A24" s="124"/>
      <c r="B24" s="28" t="s">
        <v>40</v>
      </c>
      <c r="C24" s="137">
        <v>137.69999999999999</v>
      </c>
      <c r="D24" s="689">
        <v>137.9</v>
      </c>
      <c r="E24" s="689">
        <v>138.6</v>
      </c>
      <c r="F24" s="689">
        <v>140</v>
      </c>
      <c r="G24" s="689">
        <v>141.5</v>
      </c>
      <c r="H24" s="689">
        <v>146.9</v>
      </c>
      <c r="I24" s="689">
        <v>148.69999999999999</v>
      </c>
      <c r="J24" s="689">
        <v>151.19999999999999</v>
      </c>
      <c r="K24" s="689">
        <v>151</v>
      </c>
      <c r="L24" s="689">
        <v>166</v>
      </c>
      <c r="M24" s="689">
        <v>160</v>
      </c>
      <c r="N24" s="689">
        <v>161.30000000000001</v>
      </c>
      <c r="O24" s="689">
        <v>162.89105577044921</v>
      </c>
      <c r="P24" s="689">
        <v>160.7162691614885</v>
      </c>
      <c r="Q24" s="689">
        <v>157.65252013333333</v>
      </c>
    </row>
    <row r="25" spans="1:17" ht="12.75" customHeight="1">
      <c r="A25" s="124"/>
      <c r="B25" s="28" t="s">
        <v>41</v>
      </c>
      <c r="C25" s="137">
        <v>102.9</v>
      </c>
      <c r="D25" s="689">
        <v>103.1</v>
      </c>
      <c r="E25" s="689">
        <v>103.6</v>
      </c>
      <c r="F25" s="689">
        <v>104.6</v>
      </c>
      <c r="G25" s="689">
        <v>106.8</v>
      </c>
      <c r="H25" s="689">
        <v>118.6</v>
      </c>
      <c r="I25" s="689">
        <v>131.69999999999999</v>
      </c>
      <c r="J25" s="689">
        <v>114.3</v>
      </c>
      <c r="K25" s="689">
        <v>111.6</v>
      </c>
      <c r="L25" s="689">
        <v>111.6</v>
      </c>
      <c r="M25" s="689">
        <v>112.3</v>
      </c>
      <c r="N25" s="689">
        <v>112.3</v>
      </c>
      <c r="O25" s="689">
        <v>114.80998154392749</v>
      </c>
      <c r="P25" s="689">
        <v>114.09131034391487</v>
      </c>
      <c r="Q25" s="689">
        <v>106.37903100969201</v>
      </c>
    </row>
    <row r="26" spans="1:17" ht="12.75" customHeight="1">
      <c r="A26" s="124"/>
      <c r="B26" s="28" t="s">
        <v>44</v>
      </c>
      <c r="C26" s="137">
        <v>246.4</v>
      </c>
      <c r="D26" s="689">
        <v>219.4</v>
      </c>
      <c r="E26" s="689">
        <v>215.3</v>
      </c>
      <c r="F26" s="689">
        <v>217.5</v>
      </c>
      <c r="G26" s="689">
        <v>224.1</v>
      </c>
      <c r="H26" s="689">
        <v>244.7</v>
      </c>
      <c r="I26" s="689">
        <v>267</v>
      </c>
      <c r="J26" s="689">
        <v>257.3</v>
      </c>
      <c r="K26" s="689">
        <v>269</v>
      </c>
      <c r="L26" s="689">
        <v>269.10000000000002</v>
      </c>
      <c r="M26" s="689">
        <v>249.1</v>
      </c>
      <c r="N26" s="689">
        <v>243.9</v>
      </c>
      <c r="O26" s="689">
        <v>247.38679029700651</v>
      </c>
      <c r="P26" s="689">
        <v>237.56457620773966</v>
      </c>
      <c r="Q26" s="689">
        <v>228.92090188750004</v>
      </c>
    </row>
    <row r="27" spans="1:17" ht="12.75" customHeight="1">
      <c r="A27" s="124"/>
      <c r="B27" s="28" t="s">
        <v>45</v>
      </c>
      <c r="C27" s="137">
        <v>341.9</v>
      </c>
      <c r="D27" s="689">
        <v>341.1</v>
      </c>
      <c r="E27" s="689">
        <v>342.6</v>
      </c>
      <c r="F27" s="689">
        <v>346</v>
      </c>
      <c r="G27" s="689">
        <v>349.5</v>
      </c>
      <c r="H27" s="689">
        <v>355.1</v>
      </c>
      <c r="I27" s="689">
        <v>368.5</v>
      </c>
      <c r="J27" s="689">
        <v>394.3</v>
      </c>
      <c r="K27" s="689">
        <v>396.5</v>
      </c>
      <c r="L27" s="689">
        <v>376.7</v>
      </c>
      <c r="M27" s="689">
        <v>368</v>
      </c>
      <c r="N27" s="689">
        <v>374.2</v>
      </c>
      <c r="O27" s="689">
        <v>382.34993568614317</v>
      </c>
      <c r="P27" s="689">
        <v>379.69231965447023</v>
      </c>
      <c r="Q27" s="689">
        <v>371.55360091666665</v>
      </c>
    </row>
    <row r="28" spans="1:17" ht="12.75" customHeight="1">
      <c r="A28" s="124"/>
      <c r="B28" s="123" t="s">
        <v>46</v>
      </c>
      <c r="C28" s="137">
        <v>592.9</v>
      </c>
      <c r="D28" s="689">
        <v>623.4</v>
      </c>
      <c r="E28" s="689">
        <v>658.5</v>
      </c>
      <c r="F28" s="689">
        <v>618.6</v>
      </c>
      <c r="G28" s="689">
        <v>711.6</v>
      </c>
      <c r="H28" s="689">
        <v>780.3</v>
      </c>
      <c r="I28" s="689">
        <v>857.2</v>
      </c>
      <c r="J28" s="689">
        <v>650.79999999999995</v>
      </c>
      <c r="K28" s="689">
        <v>747.3</v>
      </c>
      <c r="L28" s="689">
        <v>856.2</v>
      </c>
      <c r="M28" s="689">
        <v>851.5</v>
      </c>
      <c r="N28" s="689">
        <v>864.5</v>
      </c>
      <c r="O28" s="689">
        <v>880.52728389272511</v>
      </c>
      <c r="P28" s="689">
        <v>897.04152856953988</v>
      </c>
      <c r="Q28" s="689">
        <v>926.86430424999969</v>
      </c>
    </row>
    <row r="29" spans="1:17" ht="12.75" customHeight="1">
      <c r="A29" s="124"/>
      <c r="B29" s="29" t="s">
        <v>47</v>
      </c>
      <c r="C29" s="137">
        <v>358.9</v>
      </c>
      <c r="D29" s="689">
        <v>441</v>
      </c>
      <c r="E29" s="689">
        <v>429.5</v>
      </c>
      <c r="F29" s="689">
        <v>546</v>
      </c>
      <c r="G29" s="689">
        <v>549.4</v>
      </c>
      <c r="H29" s="689">
        <v>394.7</v>
      </c>
      <c r="I29" s="689">
        <v>357.7</v>
      </c>
      <c r="J29" s="689">
        <v>337.6</v>
      </c>
      <c r="K29" s="689">
        <v>329.1</v>
      </c>
      <c r="L29" s="689">
        <v>364.6</v>
      </c>
      <c r="M29" s="689">
        <v>389.7</v>
      </c>
      <c r="N29" s="689">
        <v>393.9</v>
      </c>
      <c r="O29" s="689">
        <v>399.74378129952402</v>
      </c>
      <c r="P29" s="689">
        <v>404.39670484356401</v>
      </c>
      <c r="Q29" s="689">
        <v>376.09361635833335</v>
      </c>
    </row>
    <row r="30" spans="1:17" ht="12.75" customHeight="1">
      <c r="A30" s="124"/>
      <c r="B30" s="28" t="s">
        <v>48</v>
      </c>
      <c r="C30" s="137">
        <v>304.7</v>
      </c>
      <c r="D30" s="689">
        <v>271.60000000000002</v>
      </c>
      <c r="E30" s="689">
        <v>226.4</v>
      </c>
      <c r="F30" s="689">
        <v>242.4</v>
      </c>
      <c r="G30" s="689">
        <v>241.8</v>
      </c>
      <c r="H30" s="689">
        <v>287.39999999999998</v>
      </c>
      <c r="I30" s="689">
        <v>330.4</v>
      </c>
      <c r="J30" s="689">
        <v>286.3</v>
      </c>
      <c r="K30" s="689">
        <v>276.7</v>
      </c>
      <c r="L30" s="689">
        <v>271.7</v>
      </c>
      <c r="M30" s="689">
        <v>282.60000000000002</v>
      </c>
      <c r="N30" s="689">
        <v>248.3</v>
      </c>
      <c r="O30" s="689">
        <v>256.34170061262779</v>
      </c>
      <c r="P30" s="689">
        <v>265.39749558177829</v>
      </c>
      <c r="Q30" s="689">
        <v>253.64402141250002</v>
      </c>
    </row>
    <row r="31" spans="1:17" ht="12.75" customHeight="1">
      <c r="A31" s="124"/>
      <c r="B31" s="29" t="s">
        <v>49</v>
      </c>
      <c r="C31" s="137">
        <v>43.8</v>
      </c>
      <c r="D31" s="689">
        <v>48.6</v>
      </c>
      <c r="E31" s="689">
        <v>68.3</v>
      </c>
      <c r="F31" s="689">
        <v>93</v>
      </c>
      <c r="G31" s="689">
        <v>91</v>
      </c>
      <c r="H31" s="689">
        <v>126</v>
      </c>
      <c r="I31" s="689">
        <v>121.3</v>
      </c>
      <c r="J31" s="689">
        <v>109.6</v>
      </c>
      <c r="K31" s="689">
        <v>153</v>
      </c>
      <c r="L31" s="689">
        <v>161.19999999999999</v>
      </c>
      <c r="M31" s="689">
        <v>195</v>
      </c>
      <c r="N31" s="689">
        <v>211.3</v>
      </c>
      <c r="O31" s="689">
        <v>209.90614086428351</v>
      </c>
      <c r="P31" s="689">
        <v>212.38047313130275</v>
      </c>
      <c r="Q31" s="689">
        <v>203.14921672916668</v>
      </c>
    </row>
    <row r="32" spans="1:17" ht="4" customHeight="1" thickBot="1">
      <c r="A32" s="130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</row>
    <row r="33" spans="1:17" ht="9" customHeight="1">
      <c r="A33" s="999" t="s">
        <v>538</v>
      </c>
      <c r="B33" s="1001"/>
      <c r="C33" s="1026"/>
      <c r="D33" s="1026"/>
      <c r="E33" s="1026"/>
      <c r="F33" s="1026"/>
      <c r="G33" s="1026"/>
      <c r="H33" s="63"/>
      <c r="I33" s="63"/>
      <c r="J33" s="63"/>
      <c r="K33" s="63"/>
      <c r="L33" s="63"/>
      <c r="M33" s="63"/>
      <c r="N33" s="63"/>
      <c r="O33" s="63"/>
      <c r="P33" s="63"/>
      <c r="Q33" s="63"/>
    </row>
    <row r="34" spans="1:17" ht="9" customHeight="1">
      <c r="A34" s="999" t="s">
        <v>367</v>
      </c>
      <c r="B34" s="1001"/>
      <c r="C34" s="1026"/>
      <c r="D34" s="1026"/>
      <c r="E34" s="1026"/>
      <c r="F34" s="1027"/>
      <c r="G34" s="1027"/>
      <c r="H34" s="125"/>
      <c r="I34" s="125"/>
      <c r="J34" s="125"/>
      <c r="K34" s="125"/>
      <c r="L34" s="125"/>
      <c r="M34" s="125"/>
      <c r="N34" s="125"/>
      <c r="O34" s="125"/>
      <c r="P34" s="125"/>
      <c r="Q34" s="125"/>
    </row>
    <row r="35" spans="1:17" ht="9" customHeight="1">
      <c r="A35" s="1001" t="s">
        <v>366</v>
      </c>
      <c r="B35" s="1009"/>
      <c r="C35" s="1026"/>
      <c r="D35" s="1026"/>
      <c r="E35" s="1026"/>
      <c r="F35" s="1027"/>
      <c r="G35" s="1027"/>
      <c r="H35" s="125"/>
      <c r="I35" s="125"/>
      <c r="J35" s="125"/>
      <c r="K35" s="125"/>
      <c r="L35" s="125"/>
      <c r="M35" s="125"/>
      <c r="N35" s="125"/>
      <c r="O35" s="125"/>
      <c r="P35" s="125"/>
      <c r="Q35" s="125"/>
    </row>
    <row r="36" spans="1:17" ht="13" customHeight="1">
      <c r="A36" s="1028"/>
      <c r="B36" s="1028"/>
      <c r="C36" s="1028"/>
      <c r="D36" s="1028"/>
      <c r="E36" s="1028"/>
      <c r="F36" s="1028"/>
      <c r="G36" s="102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Hoja134">
    <tabColor theme="9" tint="0.59999389629810485"/>
  </sheetPr>
  <dimension ref="A2:S35"/>
  <sheetViews>
    <sheetView showGridLines="0" tabSelected="1" zoomScaleNormal="100" zoomScaleSheetLayoutView="100" workbookViewId="0">
      <selection activeCell="C6" sqref="C6:E44"/>
    </sheetView>
  </sheetViews>
  <sheetFormatPr baseColWidth="10" defaultColWidth="7" defaultRowHeight="13" customHeight="1"/>
  <cols>
    <col min="1" max="1" width="0.59765625" style="123" customWidth="1"/>
    <col min="2" max="2" width="10.19921875" style="123" customWidth="1"/>
    <col min="3" max="3" width="8" style="123" hidden="1" customWidth="1"/>
    <col min="4" max="5" width="9" style="123" hidden="1" customWidth="1"/>
    <col min="6" max="21" width="8.59765625" style="123" customWidth="1"/>
    <col min="22" max="16384" width="7" style="123"/>
  </cols>
  <sheetData>
    <row r="2" spans="1:19" ht="15" customHeight="1">
      <c r="A2" s="343" t="s">
        <v>484</v>
      </c>
      <c r="B2" s="344"/>
      <c r="C2" s="344"/>
      <c r="D2" s="344"/>
      <c r="E2" s="344"/>
      <c r="F2" s="344"/>
    </row>
    <row r="3" spans="1:19" ht="13" customHeight="1">
      <c r="A3" s="613" t="s">
        <v>291</v>
      </c>
      <c r="B3" s="344"/>
      <c r="C3" s="344"/>
      <c r="D3" s="344"/>
      <c r="E3" s="344"/>
      <c r="F3" s="344"/>
    </row>
    <row r="4" spans="1:19" ht="4" customHeight="1" thickBo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spans="1:19" ht="15" customHeight="1">
      <c r="A5" s="1223" t="s">
        <v>18</v>
      </c>
      <c r="B5" s="1223"/>
      <c r="C5" s="984">
        <v>2005</v>
      </c>
      <c r="D5" s="984">
        <v>2006</v>
      </c>
      <c r="E5" s="984">
        <v>2007</v>
      </c>
      <c r="F5" s="984">
        <v>2008</v>
      </c>
      <c r="G5" s="984">
        <v>2009</v>
      </c>
      <c r="H5" s="984">
        <v>2010</v>
      </c>
      <c r="I5" s="984">
        <v>2011</v>
      </c>
      <c r="J5" s="984">
        <v>2012</v>
      </c>
      <c r="K5" s="984">
        <v>2013</v>
      </c>
      <c r="L5" s="984">
        <v>2014</v>
      </c>
      <c r="M5" s="984">
        <v>2015</v>
      </c>
      <c r="N5" s="984">
        <v>2016</v>
      </c>
      <c r="O5" s="984">
        <v>2017</v>
      </c>
      <c r="P5" s="984" t="s">
        <v>197</v>
      </c>
      <c r="Q5" s="984" t="s">
        <v>352</v>
      </c>
      <c r="R5" s="984" t="s">
        <v>351</v>
      </c>
      <c r="S5" s="984" t="s">
        <v>402</v>
      </c>
    </row>
    <row r="6" spans="1:19" ht="15" customHeight="1">
      <c r="A6" s="1222" t="s">
        <v>96</v>
      </c>
      <c r="B6" s="1222"/>
      <c r="C6" s="985">
        <f>(C8+C9+C10+C11+C12+C13+C14+C15+C16+C17+C18+C19+C20+C21+C22+C23+C24+C25+C26+C27+C28+C29+C30+C31)</f>
        <v>1236833</v>
      </c>
      <c r="D6" s="985">
        <f>(D8+D9+D10+D11+D12+D13+D14+D15+D16+D17+D18+D19+D20+D21+D22+D23+D24+D25+D26+D27+D28+D29+D30+D31)</f>
        <v>1346991</v>
      </c>
      <c r="E6" s="986">
        <v>257621</v>
      </c>
      <c r="F6" s="997">
        <v>266541</v>
      </c>
      <c r="G6" s="997">
        <v>268707</v>
      </c>
      <c r="H6" s="997">
        <v>285102</v>
      </c>
      <c r="I6" s="997">
        <v>317654</v>
      </c>
      <c r="J6" s="997">
        <v>314024</v>
      </c>
      <c r="K6" s="997">
        <v>349791</v>
      </c>
      <c r="L6" s="997">
        <v>358630</v>
      </c>
      <c r="M6" s="997">
        <v>386255</v>
      </c>
      <c r="N6" s="997">
        <v>400980</v>
      </c>
      <c r="O6" s="997">
        <v>415336</v>
      </c>
      <c r="P6" s="997">
        <v>452234</v>
      </c>
      <c r="Q6" s="997">
        <v>488484</v>
      </c>
      <c r="R6" s="997">
        <f>SUM(R8:R31)</f>
        <v>497525.38752156554</v>
      </c>
      <c r="S6" s="997">
        <f>SUM(S8:S31)</f>
        <v>504112.03933299589</v>
      </c>
    </row>
    <row r="7" spans="1:19" ht="4" customHeight="1">
      <c r="A7" s="124"/>
      <c r="B7" s="125"/>
      <c r="C7" s="133"/>
      <c r="D7" s="133"/>
      <c r="E7" s="133"/>
      <c r="F7" s="700"/>
      <c r="G7" s="700"/>
      <c r="H7" s="700"/>
      <c r="I7" s="700"/>
      <c r="J7" s="700"/>
      <c r="K7" s="700"/>
      <c r="L7" s="700"/>
      <c r="M7" s="700"/>
      <c r="N7" s="700"/>
      <c r="O7" s="700"/>
      <c r="P7" s="700"/>
      <c r="Q7" s="700"/>
      <c r="R7" s="700"/>
      <c r="S7" s="700"/>
    </row>
    <row r="8" spans="1:19" ht="12.75" customHeight="1">
      <c r="A8" s="124"/>
      <c r="B8" s="28" t="s">
        <v>21</v>
      </c>
      <c r="C8" s="134">
        <v>362</v>
      </c>
      <c r="D8" s="134">
        <v>397</v>
      </c>
      <c r="E8" s="137">
        <v>87</v>
      </c>
      <c r="F8" s="332">
        <v>87</v>
      </c>
      <c r="G8" s="332">
        <v>87</v>
      </c>
      <c r="H8" s="332">
        <v>88</v>
      </c>
      <c r="I8" s="332">
        <v>89</v>
      </c>
      <c r="J8" s="332">
        <v>90</v>
      </c>
      <c r="K8" s="332">
        <v>91</v>
      </c>
      <c r="L8" s="332">
        <v>97</v>
      </c>
      <c r="M8" s="332">
        <v>105</v>
      </c>
      <c r="N8" s="332">
        <v>124</v>
      </c>
      <c r="O8" s="332">
        <v>153</v>
      </c>
      <c r="P8" s="332">
        <v>98</v>
      </c>
      <c r="Q8" s="332">
        <v>103</v>
      </c>
      <c r="R8" s="332">
        <v>100.76649840812192</v>
      </c>
      <c r="S8" s="332">
        <v>101.9350335691</v>
      </c>
    </row>
    <row r="9" spans="1:19" ht="12.75" customHeight="1">
      <c r="A9" s="124"/>
      <c r="B9" s="28" t="s">
        <v>22</v>
      </c>
      <c r="C9" s="134">
        <v>29012</v>
      </c>
      <c r="D9" s="134">
        <v>33615</v>
      </c>
      <c r="E9" s="137">
        <v>4254</v>
      </c>
      <c r="F9" s="332">
        <v>4618</v>
      </c>
      <c r="G9" s="332">
        <v>3899</v>
      </c>
      <c r="H9" s="332">
        <v>1942</v>
      </c>
      <c r="I9" s="332">
        <v>2981</v>
      </c>
      <c r="J9" s="332">
        <v>4676</v>
      </c>
      <c r="K9" s="332">
        <v>3572</v>
      </c>
      <c r="L9" s="332">
        <v>3952</v>
      </c>
      <c r="M9" s="332">
        <v>5019</v>
      </c>
      <c r="N9" s="332">
        <v>4814</v>
      </c>
      <c r="O9" s="332">
        <v>4248</v>
      </c>
      <c r="P9" s="332">
        <v>4422</v>
      </c>
      <c r="Q9" s="332">
        <v>4739</v>
      </c>
      <c r="R9" s="332">
        <v>4715.9462252901685</v>
      </c>
      <c r="S9" s="332">
        <v>4859.8705437670005</v>
      </c>
    </row>
    <row r="10" spans="1:19" ht="12.75" customHeight="1">
      <c r="A10" s="124"/>
      <c r="B10" s="28" t="s">
        <v>23</v>
      </c>
      <c r="C10" s="134">
        <v>29656</v>
      </c>
      <c r="D10" s="134">
        <v>28602</v>
      </c>
      <c r="E10" s="137">
        <v>6548</v>
      </c>
      <c r="F10" s="332">
        <v>7190</v>
      </c>
      <c r="G10" s="332">
        <v>8261</v>
      </c>
      <c r="H10" s="332">
        <v>13328</v>
      </c>
      <c r="I10" s="332">
        <v>17064</v>
      </c>
      <c r="J10" s="332">
        <v>12065</v>
      </c>
      <c r="K10" s="332">
        <v>13116</v>
      </c>
      <c r="L10" s="332">
        <v>9427</v>
      </c>
      <c r="M10" s="332">
        <v>7815</v>
      </c>
      <c r="N10" s="332">
        <v>7068</v>
      </c>
      <c r="O10" s="332">
        <v>7233</v>
      </c>
      <c r="P10" s="332">
        <v>7173</v>
      </c>
      <c r="Q10" s="332">
        <v>7663</v>
      </c>
      <c r="R10" s="332">
        <v>7811.0700939832341</v>
      </c>
      <c r="S10" s="332">
        <v>7410.3910304130004</v>
      </c>
    </row>
    <row r="11" spans="1:19" ht="12.75" customHeight="1">
      <c r="A11" s="124"/>
      <c r="B11" s="28" t="s">
        <v>24</v>
      </c>
      <c r="C11" s="134">
        <v>79695</v>
      </c>
      <c r="D11" s="134">
        <v>90775</v>
      </c>
      <c r="E11" s="137">
        <v>42798</v>
      </c>
      <c r="F11" s="332">
        <v>54478</v>
      </c>
      <c r="G11" s="332">
        <v>52555</v>
      </c>
      <c r="H11" s="332">
        <v>52259</v>
      </c>
      <c r="I11" s="332">
        <v>52879</v>
      </c>
      <c r="J11" s="332">
        <v>50781</v>
      </c>
      <c r="K11" s="332">
        <v>60891</v>
      </c>
      <c r="L11" s="332">
        <v>58496</v>
      </c>
      <c r="M11" s="332">
        <v>70267</v>
      </c>
      <c r="N11" s="332">
        <v>70027</v>
      </c>
      <c r="O11" s="332">
        <v>68536</v>
      </c>
      <c r="P11" s="332">
        <v>76210</v>
      </c>
      <c r="Q11" s="332">
        <v>84438</v>
      </c>
      <c r="R11" s="332">
        <v>86530.849681476524</v>
      </c>
      <c r="S11" s="332">
        <v>87763.01691340901</v>
      </c>
    </row>
    <row r="12" spans="1:19" ht="12.75" customHeight="1">
      <c r="A12" s="124"/>
      <c r="B12" s="28" t="s">
        <v>25</v>
      </c>
      <c r="C12" s="134">
        <v>225648</v>
      </c>
      <c r="D12" s="134">
        <v>239969</v>
      </c>
      <c r="E12" s="137">
        <v>2179</v>
      </c>
      <c r="F12" s="332">
        <v>1782</v>
      </c>
      <c r="G12" s="332">
        <v>1792</v>
      </c>
      <c r="H12" s="332">
        <v>1931</v>
      </c>
      <c r="I12" s="332">
        <v>2128</v>
      </c>
      <c r="J12" s="332">
        <v>2708</v>
      </c>
      <c r="K12" s="332">
        <v>2706</v>
      </c>
      <c r="L12" s="332">
        <v>2526</v>
      </c>
      <c r="M12" s="332">
        <v>2590</v>
      </c>
      <c r="N12" s="332">
        <v>2762</v>
      </c>
      <c r="O12" s="332">
        <v>2354</v>
      </c>
      <c r="P12" s="332">
        <v>2318</v>
      </c>
      <c r="Q12" s="332">
        <v>2392</v>
      </c>
      <c r="R12" s="332">
        <v>2364.8412551973993</v>
      </c>
      <c r="S12" s="332">
        <v>2307.5685554959996</v>
      </c>
    </row>
    <row r="13" spans="1:19" ht="12.75" customHeight="1">
      <c r="A13" s="124"/>
      <c r="B13" s="28" t="s">
        <v>29</v>
      </c>
      <c r="C13" s="134">
        <v>58117</v>
      </c>
      <c r="D13" s="134">
        <v>59002</v>
      </c>
      <c r="E13" s="137">
        <v>357</v>
      </c>
      <c r="F13" s="332">
        <v>359</v>
      </c>
      <c r="G13" s="332">
        <v>361</v>
      </c>
      <c r="H13" s="332">
        <v>364</v>
      </c>
      <c r="I13" s="332">
        <v>368</v>
      </c>
      <c r="J13" s="332">
        <v>704</v>
      </c>
      <c r="K13" s="332">
        <v>957</v>
      </c>
      <c r="L13" s="332">
        <v>537</v>
      </c>
      <c r="M13" s="332">
        <v>498</v>
      </c>
      <c r="N13" s="332">
        <v>840</v>
      </c>
      <c r="O13" s="332">
        <v>915</v>
      </c>
      <c r="P13" s="332">
        <v>1474</v>
      </c>
      <c r="Q13" s="332">
        <v>1458</v>
      </c>
      <c r="R13" s="332">
        <v>1446.1816587927869</v>
      </c>
      <c r="S13" s="332">
        <v>1423.7121639999998</v>
      </c>
    </row>
    <row r="14" spans="1:19" ht="12.75" customHeight="1">
      <c r="A14" s="124"/>
      <c r="B14" s="28" t="s">
        <v>30</v>
      </c>
      <c r="C14" s="601">
        <v>17683</v>
      </c>
      <c r="D14" s="601">
        <v>17603</v>
      </c>
      <c r="E14" s="602">
        <v>2555</v>
      </c>
      <c r="F14" s="332">
        <v>3117</v>
      </c>
      <c r="G14" s="332">
        <v>3687</v>
      </c>
      <c r="H14" s="332">
        <v>8627</v>
      </c>
      <c r="I14" s="332">
        <v>7608</v>
      </c>
      <c r="J14" s="332">
        <v>2814</v>
      </c>
      <c r="K14" s="332">
        <v>2554</v>
      </c>
      <c r="L14" s="332">
        <v>1080</v>
      </c>
      <c r="M14" s="332">
        <v>1197</v>
      </c>
      <c r="N14" s="332">
        <v>1236</v>
      </c>
      <c r="O14" s="332">
        <v>1271</v>
      </c>
      <c r="P14" s="332">
        <v>1270</v>
      </c>
      <c r="Q14" s="332">
        <v>1324</v>
      </c>
      <c r="R14" s="332">
        <v>1354.9920646194498</v>
      </c>
      <c r="S14" s="332">
        <v>1339.4831994040001</v>
      </c>
    </row>
    <row r="15" spans="1:19" ht="12.75" customHeight="1">
      <c r="A15" s="124"/>
      <c r="B15" s="28" t="s">
        <v>31</v>
      </c>
      <c r="C15" s="601">
        <v>222553</v>
      </c>
      <c r="D15" s="601">
        <v>238193</v>
      </c>
      <c r="E15" s="602">
        <v>83226</v>
      </c>
      <c r="F15" s="332">
        <v>80710</v>
      </c>
      <c r="G15" s="332">
        <v>76004</v>
      </c>
      <c r="H15" s="332">
        <v>71616</v>
      </c>
      <c r="I15" s="332">
        <v>96060</v>
      </c>
      <c r="J15" s="332">
        <v>92103</v>
      </c>
      <c r="K15" s="332">
        <v>104779</v>
      </c>
      <c r="L15" s="332">
        <v>111433</v>
      </c>
      <c r="M15" s="332">
        <v>109786</v>
      </c>
      <c r="N15" s="332">
        <v>104632</v>
      </c>
      <c r="O15" s="332">
        <v>117504</v>
      </c>
      <c r="P15" s="332">
        <v>124540</v>
      </c>
      <c r="Q15" s="332">
        <v>131293</v>
      </c>
      <c r="R15" s="332">
        <v>134863.95113797698</v>
      </c>
      <c r="S15" s="332">
        <v>138207.81569148198</v>
      </c>
    </row>
    <row r="16" spans="1:19" ht="12.75" customHeight="1">
      <c r="A16" s="124"/>
      <c r="B16" s="28" t="s">
        <v>32</v>
      </c>
      <c r="C16" s="601">
        <v>17112</v>
      </c>
      <c r="D16" s="601">
        <v>18626</v>
      </c>
      <c r="E16" s="602">
        <v>80717</v>
      </c>
      <c r="F16" s="332">
        <v>77445</v>
      </c>
      <c r="G16" s="332">
        <v>83572</v>
      </c>
      <c r="H16" s="332">
        <v>88097</v>
      </c>
      <c r="I16" s="332">
        <v>88875</v>
      </c>
      <c r="J16" s="332">
        <v>101697</v>
      </c>
      <c r="K16" s="332">
        <v>114131</v>
      </c>
      <c r="L16" s="332">
        <v>127638</v>
      </c>
      <c r="M16" s="332">
        <v>140610</v>
      </c>
      <c r="N16" s="332">
        <v>158326</v>
      </c>
      <c r="O16" s="332">
        <v>163569</v>
      </c>
      <c r="P16" s="332">
        <v>179607</v>
      </c>
      <c r="Q16" s="332">
        <v>197407</v>
      </c>
      <c r="R16" s="332">
        <v>200811.02233833139</v>
      </c>
      <c r="S16" s="332">
        <v>203352.31284979091</v>
      </c>
    </row>
    <row r="17" spans="1:19" ht="12.75" customHeight="1">
      <c r="A17" s="124"/>
      <c r="B17" s="28" t="s">
        <v>33</v>
      </c>
      <c r="C17" s="134">
        <v>21338</v>
      </c>
      <c r="D17" s="134">
        <v>25715</v>
      </c>
      <c r="E17" s="137">
        <v>788</v>
      </c>
      <c r="F17" s="332">
        <v>752</v>
      </c>
      <c r="G17" s="332">
        <v>736</v>
      </c>
      <c r="H17" s="332">
        <v>742</v>
      </c>
      <c r="I17" s="332">
        <v>749</v>
      </c>
      <c r="J17" s="332">
        <v>829</v>
      </c>
      <c r="K17" s="332">
        <v>1093</v>
      </c>
      <c r="L17" s="332">
        <v>1236</v>
      </c>
      <c r="M17" s="332">
        <v>1069</v>
      </c>
      <c r="N17" s="332">
        <v>1255</v>
      </c>
      <c r="O17" s="332">
        <v>1238</v>
      </c>
      <c r="P17" s="332">
        <v>1344</v>
      </c>
      <c r="Q17" s="332">
        <v>1376</v>
      </c>
      <c r="R17" s="332">
        <v>1363.936965714104</v>
      </c>
      <c r="S17" s="332">
        <v>1289.0404765400001</v>
      </c>
    </row>
    <row r="18" spans="1:19" ht="12.75" customHeight="1">
      <c r="A18" s="124"/>
      <c r="B18" s="28" t="s">
        <v>34</v>
      </c>
      <c r="C18" s="134">
        <v>18055</v>
      </c>
      <c r="D18" s="134">
        <v>18298</v>
      </c>
      <c r="E18" s="137">
        <v>163</v>
      </c>
      <c r="F18" s="332">
        <v>164</v>
      </c>
      <c r="G18" s="332">
        <v>165</v>
      </c>
      <c r="H18" s="332">
        <v>166</v>
      </c>
      <c r="I18" s="332">
        <v>168</v>
      </c>
      <c r="J18" s="332">
        <v>170</v>
      </c>
      <c r="K18" s="332">
        <v>177</v>
      </c>
      <c r="L18" s="332">
        <v>177</v>
      </c>
      <c r="M18" s="332">
        <v>182</v>
      </c>
      <c r="N18" s="332">
        <v>187</v>
      </c>
      <c r="O18" s="332">
        <v>178</v>
      </c>
      <c r="P18" s="332">
        <v>179</v>
      </c>
      <c r="Q18" s="332">
        <v>183</v>
      </c>
      <c r="R18" s="332">
        <v>178.94119691725658</v>
      </c>
      <c r="S18" s="332">
        <v>166.88479015499999</v>
      </c>
    </row>
    <row r="19" spans="1:19" ht="12.75" customHeight="1">
      <c r="A19" s="124"/>
      <c r="B19" s="28" t="s">
        <v>35</v>
      </c>
      <c r="C19" s="134">
        <v>18612</v>
      </c>
      <c r="D19" s="134">
        <v>19206</v>
      </c>
      <c r="E19" s="137">
        <v>702</v>
      </c>
      <c r="F19" s="332">
        <v>715</v>
      </c>
      <c r="G19" s="332">
        <v>643</v>
      </c>
      <c r="H19" s="332">
        <v>659</v>
      </c>
      <c r="I19" s="332">
        <v>866</v>
      </c>
      <c r="J19" s="332">
        <v>1191</v>
      </c>
      <c r="K19" s="332">
        <v>1350</v>
      </c>
      <c r="L19" s="332">
        <v>1155</v>
      </c>
      <c r="M19" s="332">
        <v>1586</v>
      </c>
      <c r="N19" s="332">
        <v>1429</v>
      </c>
      <c r="O19" s="332">
        <v>1129</v>
      </c>
      <c r="P19" s="332">
        <v>1124</v>
      </c>
      <c r="Q19" s="332">
        <v>1112</v>
      </c>
      <c r="R19" s="332">
        <v>1095.9615882368819</v>
      </c>
      <c r="S19" s="332">
        <v>1065.658755376</v>
      </c>
    </row>
    <row r="20" spans="1:19" ht="12.75" customHeight="1">
      <c r="A20" s="124"/>
      <c r="B20" s="28" t="s">
        <v>36</v>
      </c>
      <c r="C20" s="134">
        <v>13276</v>
      </c>
      <c r="D20" s="134">
        <v>14808</v>
      </c>
      <c r="E20" s="137">
        <v>605</v>
      </c>
      <c r="F20" s="332">
        <v>608</v>
      </c>
      <c r="G20" s="332">
        <v>611</v>
      </c>
      <c r="H20" s="332">
        <v>617</v>
      </c>
      <c r="I20" s="332">
        <v>623</v>
      </c>
      <c r="J20" s="332">
        <v>629</v>
      </c>
      <c r="K20" s="332">
        <v>635</v>
      </c>
      <c r="L20" s="332">
        <v>639</v>
      </c>
      <c r="M20" s="332">
        <v>643</v>
      </c>
      <c r="N20" s="332">
        <v>680</v>
      </c>
      <c r="O20" s="332">
        <v>710</v>
      </c>
      <c r="P20" s="332">
        <v>662</v>
      </c>
      <c r="Q20" s="332">
        <v>670</v>
      </c>
      <c r="R20" s="332">
        <v>657.39263437753971</v>
      </c>
      <c r="S20" s="332">
        <v>619.77268599999991</v>
      </c>
    </row>
    <row r="21" spans="1:19" ht="12.75" customHeight="1">
      <c r="A21" s="124"/>
      <c r="B21" s="28" t="s">
        <v>37</v>
      </c>
      <c r="C21" s="134">
        <v>296833</v>
      </c>
      <c r="D21" s="134">
        <v>328025</v>
      </c>
      <c r="E21" s="137">
        <v>6432</v>
      </c>
      <c r="F21" s="332">
        <v>6915</v>
      </c>
      <c r="G21" s="332">
        <v>8763</v>
      </c>
      <c r="H21" s="332">
        <v>13918</v>
      </c>
      <c r="I21" s="332">
        <v>14119</v>
      </c>
      <c r="J21" s="332">
        <v>10772</v>
      </c>
      <c r="K21" s="332">
        <v>8349</v>
      </c>
      <c r="L21" s="332">
        <v>10806</v>
      </c>
      <c r="M21" s="332">
        <v>12132</v>
      </c>
      <c r="N21" s="332">
        <v>12407</v>
      </c>
      <c r="O21" s="332">
        <v>11007</v>
      </c>
      <c r="P21" s="332">
        <v>16454</v>
      </c>
      <c r="Q21" s="332">
        <v>17890</v>
      </c>
      <c r="R21" s="332">
        <v>17795.966996246119</v>
      </c>
      <c r="S21" s="332">
        <v>18131.349959731</v>
      </c>
    </row>
    <row r="22" spans="1:19" ht="12.75" customHeight="1">
      <c r="A22" s="124"/>
      <c r="B22" s="28" t="s">
        <v>38</v>
      </c>
      <c r="C22" s="134">
        <v>16361</v>
      </c>
      <c r="D22" s="134">
        <v>16034</v>
      </c>
      <c r="E22" s="137">
        <v>519</v>
      </c>
      <c r="F22" s="332">
        <v>681</v>
      </c>
      <c r="G22" s="332">
        <v>522</v>
      </c>
      <c r="H22" s="332">
        <v>398</v>
      </c>
      <c r="I22" s="332">
        <v>506</v>
      </c>
      <c r="J22" s="332">
        <v>521</v>
      </c>
      <c r="K22" s="332">
        <v>773</v>
      </c>
      <c r="L22" s="332">
        <v>876</v>
      </c>
      <c r="M22" s="332">
        <v>667</v>
      </c>
      <c r="N22" s="332">
        <v>242</v>
      </c>
      <c r="O22" s="332">
        <v>196</v>
      </c>
      <c r="P22" s="332">
        <v>370</v>
      </c>
      <c r="Q22" s="332">
        <v>355</v>
      </c>
      <c r="R22" s="332">
        <v>350.36149671576351</v>
      </c>
      <c r="S22" s="332">
        <v>342.00880054999999</v>
      </c>
    </row>
    <row r="23" spans="1:19" ht="12.75" customHeight="1">
      <c r="A23" s="124"/>
      <c r="B23" s="28" t="s">
        <v>39</v>
      </c>
      <c r="C23" s="134">
        <v>21868</v>
      </c>
      <c r="D23" s="134">
        <v>22100</v>
      </c>
      <c r="E23" s="137">
        <v>2971</v>
      </c>
      <c r="F23" s="332">
        <v>3150</v>
      </c>
      <c r="G23" s="332">
        <v>3454</v>
      </c>
      <c r="H23" s="332">
        <v>4770</v>
      </c>
      <c r="I23" s="332">
        <v>5139</v>
      </c>
      <c r="J23" s="332">
        <v>4422</v>
      </c>
      <c r="K23" s="332">
        <v>4520</v>
      </c>
      <c r="L23" s="332">
        <v>3919</v>
      </c>
      <c r="M23" s="332">
        <v>4712</v>
      </c>
      <c r="N23" s="332">
        <v>5535</v>
      </c>
      <c r="O23" s="332">
        <v>5182</v>
      </c>
      <c r="P23" s="332">
        <v>5404</v>
      </c>
      <c r="Q23" s="332">
        <v>5674</v>
      </c>
      <c r="R23" s="332">
        <v>5672.2711617136574</v>
      </c>
      <c r="S23" s="332">
        <v>5486.5449570280007</v>
      </c>
    </row>
    <row r="24" spans="1:19" ht="12.75" customHeight="1">
      <c r="A24" s="124"/>
      <c r="B24" s="28" t="s">
        <v>40</v>
      </c>
      <c r="C24" s="134">
        <v>22805</v>
      </c>
      <c r="D24" s="134">
        <v>22700</v>
      </c>
      <c r="E24" s="137">
        <v>658</v>
      </c>
      <c r="F24" s="332">
        <v>652</v>
      </c>
      <c r="G24" s="332">
        <v>655</v>
      </c>
      <c r="H24" s="332">
        <v>662</v>
      </c>
      <c r="I24" s="332">
        <v>670</v>
      </c>
      <c r="J24" s="332">
        <v>750</v>
      </c>
      <c r="K24" s="332">
        <v>762</v>
      </c>
      <c r="L24" s="332">
        <v>797</v>
      </c>
      <c r="M24" s="332">
        <v>795</v>
      </c>
      <c r="N24" s="332">
        <v>1058</v>
      </c>
      <c r="O24" s="332">
        <v>934</v>
      </c>
      <c r="P24" s="332">
        <v>907</v>
      </c>
      <c r="Q24" s="332">
        <v>895</v>
      </c>
      <c r="R24" s="332">
        <v>882.08324735754593</v>
      </c>
      <c r="S24" s="332">
        <v>842.01993711399984</v>
      </c>
    </row>
    <row r="25" spans="1:19" ht="12.75" customHeight="1">
      <c r="A25" s="124"/>
      <c r="B25" s="28" t="s">
        <v>41</v>
      </c>
      <c r="C25" s="134">
        <v>29143</v>
      </c>
      <c r="D25" s="134">
        <v>34380</v>
      </c>
      <c r="E25" s="137">
        <v>492</v>
      </c>
      <c r="F25" s="332">
        <v>487</v>
      </c>
      <c r="G25" s="332">
        <v>490</v>
      </c>
      <c r="H25" s="332">
        <v>495</v>
      </c>
      <c r="I25" s="332">
        <v>517</v>
      </c>
      <c r="J25" s="332">
        <v>703</v>
      </c>
      <c r="K25" s="332">
        <v>918</v>
      </c>
      <c r="L25" s="332">
        <v>590</v>
      </c>
      <c r="M25" s="332">
        <v>545</v>
      </c>
      <c r="N25" s="332">
        <v>536</v>
      </c>
      <c r="O25" s="332">
        <v>542</v>
      </c>
      <c r="P25" s="332">
        <v>565</v>
      </c>
      <c r="Q25" s="332">
        <v>587</v>
      </c>
      <c r="R25" s="332">
        <v>579.20948080207415</v>
      </c>
      <c r="S25" s="332">
        <v>527.68597290000002</v>
      </c>
    </row>
    <row r="26" spans="1:19" ht="12.75" customHeight="1">
      <c r="A26" s="124"/>
      <c r="B26" s="28" t="s">
        <v>44</v>
      </c>
      <c r="C26" s="134">
        <v>30479</v>
      </c>
      <c r="D26" s="134">
        <v>35953</v>
      </c>
      <c r="E26" s="137">
        <v>1608</v>
      </c>
      <c r="F26" s="332">
        <v>1101</v>
      </c>
      <c r="G26" s="332">
        <v>1018</v>
      </c>
      <c r="H26" s="332">
        <v>1028</v>
      </c>
      <c r="I26" s="332">
        <v>1117</v>
      </c>
      <c r="J26" s="332">
        <v>1433</v>
      </c>
      <c r="K26" s="332">
        <v>1798</v>
      </c>
      <c r="L26" s="332">
        <v>1632</v>
      </c>
      <c r="M26" s="332">
        <v>1854</v>
      </c>
      <c r="N26" s="332">
        <v>1459</v>
      </c>
      <c r="O26" s="332">
        <v>1075</v>
      </c>
      <c r="P26" s="332">
        <v>899</v>
      </c>
      <c r="Q26" s="332">
        <v>905</v>
      </c>
      <c r="R26" s="332">
        <v>888.99949997549641</v>
      </c>
      <c r="S26" s="332">
        <v>855.83634990299993</v>
      </c>
    </row>
    <row r="27" spans="1:19" ht="12.75" customHeight="1">
      <c r="A27" s="124"/>
      <c r="B27" s="28" t="s">
        <v>45</v>
      </c>
      <c r="C27" s="134">
        <v>49453</v>
      </c>
      <c r="D27" s="134">
        <v>62011</v>
      </c>
      <c r="E27" s="137">
        <v>1655</v>
      </c>
      <c r="F27" s="332">
        <v>1616</v>
      </c>
      <c r="G27" s="332">
        <v>1620</v>
      </c>
      <c r="H27" s="332">
        <v>1636</v>
      </c>
      <c r="I27" s="332">
        <v>1652</v>
      </c>
      <c r="J27" s="332">
        <v>1706</v>
      </c>
      <c r="K27" s="332">
        <v>1900</v>
      </c>
      <c r="L27" s="332">
        <v>2336</v>
      </c>
      <c r="M27" s="332">
        <v>2385</v>
      </c>
      <c r="N27" s="332">
        <v>2006</v>
      </c>
      <c r="O27" s="332">
        <v>1827</v>
      </c>
      <c r="P27" s="332">
        <v>1807</v>
      </c>
      <c r="Q27" s="332">
        <v>1830</v>
      </c>
      <c r="R27" s="332">
        <v>1814.9214077070621</v>
      </c>
      <c r="S27" s="332">
        <v>1752.3458581000002</v>
      </c>
    </row>
    <row r="28" spans="1:19" ht="12.75" customHeight="1">
      <c r="A28" s="124"/>
      <c r="B28" s="123" t="s">
        <v>46</v>
      </c>
      <c r="C28" s="134">
        <v>12182</v>
      </c>
      <c r="D28" s="134">
        <v>13426</v>
      </c>
      <c r="E28" s="137">
        <v>8751</v>
      </c>
      <c r="F28" s="332">
        <v>9297</v>
      </c>
      <c r="G28" s="332">
        <v>9954</v>
      </c>
      <c r="H28" s="332">
        <v>9142</v>
      </c>
      <c r="I28" s="332">
        <v>10816</v>
      </c>
      <c r="J28" s="332">
        <v>12034</v>
      </c>
      <c r="K28" s="332">
        <v>13459</v>
      </c>
      <c r="L28" s="332">
        <v>9411</v>
      </c>
      <c r="M28" s="332">
        <v>11423</v>
      </c>
      <c r="N28" s="332">
        <v>13400</v>
      </c>
      <c r="O28" s="332">
        <v>13261</v>
      </c>
      <c r="P28" s="332">
        <v>13467</v>
      </c>
      <c r="Q28" s="332">
        <v>13861</v>
      </c>
      <c r="R28" s="332">
        <v>13980.535423608007</v>
      </c>
      <c r="S28" s="332">
        <v>14240.246073565</v>
      </c>
    </row>
    <row r="29" spans="1:19" ht="12.75" customHeight="1">
      <c r="A29" s="124"/>
      <c r="B29" s="29" t="s">
        <v>47</v>
      </c>
      <c r="C29" s="134">
        <v>1246</v>
      </c>
      <c r="D29" s="134">
        <v>1439</v>
      </c>
      <c r="E29" s="137">
        <v>4449</v>
      </c>
      <c r="F29" s="332">
        <v>5934</v>
      </c>
      <c r="G29" s="332">
        <v>5688</v>
      </c>
      <c r="H29" s="332">
        <v>7745</v>
      </c>
      <c r="I29" s="332">
        <v>7859</v>
      </c>
      <c r="J29" s="332">
        <v>5023</v>
      </c>
      <c r="K29" s="332">
        <v>4356</v>
      </c>
      <c r="L29" s="332">
        <v>3973</v>
      </c>
      <c r="M29" s="332">
        <v>3831</v>
      </c>
      <c r="N29" s="332">
        <v>4457</v>
      </c>
      <c r="O29" s="332">
        <v>4896</v>
      </c>
      <c r="P29" s="332">
        <v>4918</v>
      </c>
      <c r="Q29" s="332">
        <v>5150</v>
      </c>
      <c r="R29" s="332">
        <v>5124.6908019674165</v>
      </c>
      <c r="S29" s="332">
        <v>5061.9835356080002</v>
      </c>
    </row>
    <row r="30" spans="1:19" ht="12.75" customHeight="1">
      <c r="A30" s="124"/>
      <c r="B30" s="28" t="s">
        <v>48</v>
      </c>
      <c r="C30" s="134">
        <v>3153</v>
      </c>
      <c r="D30" s="134">
        <v>3693</v>
      </c>
      <c r="E30" s="137">
        <v>4597</v>
      </c>
      <c r="F30" s="332">
        <v>4024</v>
      </c>
      <c r="G30" s="332">
        <v>3234</v>
      </c>
      <c r="H30" s="332">
        <v>3481</v>
      </c>
      <c r="I30" s="332">
        <v>3473</v>
      </c>
      <c r="J30" s="332">
        <v>4239</v>
      </c>
      <c r="K30" s="332">
        <v>5023</v>
      </c>
      <c r="L30" s="332">
        <v>4222</v>
      </c>
      <c r="M30" s="332">
        <v>4089</v>
      </c>
      <c r="N30" s="332">
        <v>3946</v>
      </c>
      <c r="O30" s="332">
        <v>4175</v>
      </c>
      <c r="P30" s="332">
        <v>3543</v>
      </c>
      <c r="Q30" s="332">
        <v>3711</v>
      </c>
      <c r="R30" s="332">
        <v>3703.2415666263041</v>
      </c>
      <c r="S30" s="332">
        <v>3562.8355741460005</v>
      </c>
    </row>
    <row r="31" spans="1:19" ht="12.75" customHeight="1">
      <c r="A31" s="124"/>
      <c r="B31" s="29" t="s">
        <v>49</v>
      </c>
      <c r="C31" s="136">
        <v>2191</v>
      </c>
      <c r="D31" s="136">
        <v>2421</v>
      </c>
      <c r="E31" s="137">
        <v>511</v>
      </c>
      <c r="F31" s="332">
        <v>659</v>
      </c>
      <c r="G31" s="332">
        <v>936</v>
      </c>
      <c r="H31" s="332">
        <v>1391</v>
      </c>
      <c r="I31" s="332">
        <v>1329</v>
      </c>
      <c r="J31" s="332">
        <v>1962</v>
      </c>
      <c r="K31" s="332">
        <v>1879</v>
      </c>
      <c r="L31" s="332">
        <v>1675</v>
      </c>
      <c r="M31" s="332">
        <v>2454</v>
      </c>
      <c r="N31" s="332">
        <v>2554</v>
      </c>
      <c r="O31" s="332">
        <v>3204</v>
      </c>
      <c r="P31" s="332">
        <v>3481</v>
      </c>
      <c r="Q31" s="332">
        <v>3471</v>
      </c>
      <c r="R31" s="332">
        <v>3437.2530995243014</v>
      </c>
      <c r="S31" s="332">
        <v>3401.7196249490007</v>
      </c>
    </row>
    <row r="32" spans="1:19" ht="5" customHeight="1" thickBot="1">
      <c r="A32" s="130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</row>
    <row r="33" spans="1:19" ht="9" customHeight="1">
      <c r="A33" s="999" t="s">
        <v>538</v>
      </c>
      <c r="B33" s="1001"/>
      <c r="C33" s="1026"/>
      <c r="D33" s="1026"/>
      <c r="E33" s="1026"/>
      <c r="F33" s="1026"/>
      <c r="G33" s="1026"/>
      <c r="H33" s="1026"/>
      <c r="I33" s="1026"/>
      <c r="J33" s="328"/>
      <c r="K33" s="328"/>
      <c r="L33" s="63"/>
      <c r="M33" s="63"/>
      <c r="N33" s="63"/>
      <c r="O33" s="63"/>
      <c r="P33" s="63"/>
      <c r="Q33" s="63"/>
      <c r="R33" s="63"/>
      <c r="S33" s="63"/>
    </row>
    <row r="34" spans="1:19" ht="9" customHeight="1">
      <c r="A34" s="999" t="s">
        <v>367</v>
      </c>
      <c r="B34" s="1001"/>
      <c r="C34" s="1026"/>
      <c r="D34" s="1026"/>
      <c r="E34" s="1026"/>
      <c r="F34" s="1026"/>
      <c r="G34" s="1026"/>
      <c r="H34" s="1027"/>
      <c r="I34" s="1027"/>
      <c r="J34" s="338"/>
      <c r="K34" s="338"/>
      <c r="L34" s="125"/>
      <c r="M34" s="125"/>
      <c r="N34" s="125"/>
      <c r="O34" s="125"/>
      <c r="P34" s="125"/>
      <c r="Q34" s="125"/>
      <c r="R34" s="125"/>
      <c r="S34" s="125"/>
    </row>
    <row r="35" spans="1:19" ht="9" customHeight="1">
      <c r="A35" s="1001" t="s">
        <v>366</v>
      </c>
      <c r="B35" s="1001" t="s">
        <v>366</v>
      </c>
      <c r="C35" s="1026"/>
      <c r="D35" s="1026"/>
      <c r="E35" s="1026"/>
      <c r="F35" s="1026"/>
      <c r="G35" s="1026"/>
      <c r="H35" s="1027"/>
      <c r="I35" s="1027"/>
      <c r="J35" s="338"/>
      <c r="K35" s="338"/>
      <c r="L35" s="125"/>
      <c r="M35" s="125"/>
      <c r="N35" s="125"/>
      <c r="O35" s="125"/>
      <c r="P35" s="125"/>
      <c r="Q35" s="125"/>
      <c r="R35" s="125"/>
      <c r="S35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Hoja135">
    <tabColor theme="9" tint="0.59999389629810485"/>
  </sheetPr>
  <dimension ref="A2:S35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.796875" style="123" customWidth="1"/>
    <col min="2" max="2" width="10" style="123" customWidth="1"/>
    <col min="3" max="5" width="8" style="123" hidden="1" customWidth="1"/>
    <col min="6" max="22" width="8.19921875" style="123" customWidth="1"/>
    <col min="23" max="16384" width="7" style="123"/>
  </cols>
  <sheetData>
    <row r="2" spans="1:19" ht="15" customHeight="1">
      <c r="A2" s="343" t="s">
        <v>526</v>
      </c>
      <c r="B2" s="344"/>
      <c r="C2" s="344"/>
      <c r="D2" s="344"/>
      <c r="E2" s="344"/>
      <c r="F2" s="344"/>
    </row>
    <row r="3" spans="1:19" ht="13" customHeight="1">
      <c r="A3" s="613" t="s">
        <v>599</v>
      </c>
      <c r="B3" s="344"/>
      <c r="C3" s="344"/>
      <c r="D3" s="344"/>
      <c r="E3" s="344"/>
      <c r="F3" s="344"/>
    </row>
    <row r="4" spans="1:19" ht="4" customHeight="1" thickBo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spans="1:19" ht="15" customHeight="1">
      <c r="A5" s="1178" t="s">
        <v>18</v>
      </c>
      <c r="B5" s="1178"/>
      <c r="C5" s="759">
        <v>2005</v>
      </c>
      <c r="D5" s="759">
        <v>2006</v>
      </c>
      <c r="E5" s="759">
        <v>2007</v>
      </c>
      <c r="F5" s="759">
        <v>2008</v>
      </c>
      <c r="G5" s="759">
        <v>2009</v>
      </c>
      <c r="H5" s="759">
        <v>2010</v>
      </c>
      <c r="I5" s="759">
        <v>2011</v>
      </c>
      <c r="J5" s="759">
        <v>2012</v>
      </c>
      <c r="K5" s="759">
        <v>2013</v>
      </c>
      <c r="L5" s="759">
        <v>2014</v>
      </c>
      <c r="M5" s="759">
        <v>2015</v>
      </c>
      <c r="N5" s="759">
        <v>2016</v>
      </c>
      <c r="O5" s="759">
        <v>2017</v>
      </c>
      <c r="P5" s="759" t="s">
        <v>197</v>
      </c>
      <c r="Q5" s="759" t="s">
        <v>352</v>
      </c>
      <c r="R5" s="759" t="s">
        <v>351</v>
      </c>
      <c r="S5" s="759" t="s">
        <v>402</v>
      </c>
    </row>
    <row r="6" spans="1:19" ht="15" customHeight="1">
      <c r="A6" s="1222" t="s">
        <v>96</v>
      </c>
      <c r="B6" s="1222"/>
      <c r="C6" s="985">
        <v>0.84</v>
      </c>
      <c r="D6" s="985">
        <v>0.84</v>
      </c>
      <c r="E6" s="986">
        <v>3.09</v>
      </c>
      <c r="F6" s="998">
        <v>3.81</v>
      </c>
      <c r="G6" s="998">
        <v>3.79</v>
      </c>
      <c r="H6" s="998">
        <v>3.73</v>
      </c>
      <c r="I6" s="998">
        <v>3.88</v>
      </c>
      <c r="J6" s="998">
        <v>4.1500000000000004</v>
      </c>
      <c r="K6" s="998">
        <v>4.33</v>
      </c>
      <c r="L6" s="998">
        <v>4.63</v>
      </c>
      <c r="M6" s="998">
        <v>4.66</v>
      </c>
      <c r="N6" s="998">
        <v>4.72</v>
      </c>
      <c r="O6" s="998">
        <v>4.75</v>
      </c>
      <c r="P6" s="998">
        <v>4.67</v>
      </c>
      <c r="Q6" s="998">
        <v>4.1399999999999997</v>
      </c>
      <c r="R6" s="998">
        <v>4.2125348913534246</v>
      </c>
      <c r="S6" s="998">
        <v>4.2844513345000514</v>
      </c>
    </row>
    <row r="7" spans="1:19" ht="4" customHeight="1">
      <c r="A7" s="124"/>
      <c r="B7" s="125"/>
      <c r="C7" s="133"/>
      <c r="D7" s="133"/>
      <c r="E7" s="133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 spans="1:19" ht="12.75" customHeight="1">
      <c r="A8" s="124"/>
      <c r="B8" s="28" t="s">
        <v>21</v>
      </c>
      <c r="C8" s="134">
        <v>1.41</v>
      </c>
      <c r="D8" s="134">
        <v>1.46</v>
      </c>
      <c r="E8" s="137">
        <v>3.46</v>
      </c>
      <c r="F8" s="647">
        <v>3.58</v>
      </c>
      <c r="G8" s="647">
        <v>3.75</v>
      </c>
      <c r="H8" s="647">
        <v>3.41</v>
      </c>
      <c r="I8" s="647">
        <v>3.43</v>
      </c>
      <c r="J8" s="647">
        <v>3.6</v>
      </c>
      <c r="K8" s="647">
        <v>3.53</v>
      </c>
      <c r="L8" s="647">
        <v>3.89</v>
      </c>
      <c r="M8" s="647">
        <v>3.99</v>
      </c>
      <c r="N8" s="647">
        <v>4.26</v>
      </c>
      <c r="O8" s="647">
        <v>4.1399999999999997</v>
      </c>
      <c r="P8" s="647">
        <v>4.1399999999999997</v>
      </c>
      <c r="Q8" s="647">
        <v>4.13</v>
      </c>
      <c r="R8" s="647">
        <v>3.9218896028177257</v>
      </c>
      <c r="S8" s="647">
        <v>3.9560635729108475</v>
      </c>
    </row>
    <row r="9" spans="1:19" ht="12.75" customHeight="1">
      <c r="A9" s="124"/>
      <c r="B9" s="28" t="s">
        <v>22</v>
      </c>
      <c r="C9" s="134">
        <v>1.03</v>
      </c>
      <c r="D9" s="134">
        <v>1.05</v>
      </c>
      <c r="E9" s="137">
        <v>3.86</v>
      </c>
      <c r="F9" s="647">
        <v>3.66</v>
      </c>
      <c r="G9" s="647">
        <v>4.04</v>
      </c>
      <c r="H9" s="647">
        <v>3.69</v>
      </c>
      <c r="I9" s="647">
        <v>3.85</v>
      </c>
      <c r="J9" s="647">
        <v>4.07</v>
      </c>
      <c r="K9" s="647">
        <v>3.62</v>
      </c>
      <c r="L9" s="647">
        <v>4.03</v>
      </c>
      <c r="M9" s="647">
        <v>4.09</v>
      </c>
      <c r="N9" s="647">
        <v>4.38</v>
      </c>
      <c r="O9" s="647">
        <v>4.21</v>
      </c>
      <c r="P9" s="647">
        <v>4.29</v>
      </c>
      <c r="Q9" s="647">
        <v>4.1100000000000003</v>
      </c>
      <c r="R9" s="647">
        <v>3.9615422345181543</v>
      </c>
      <c r="S9" s="647">
        <v>3.9901518059719514</v>
      </c>
    </row>
    <row r="10" spans="1:19" ht="12.75" customHeight="1">
      <c r="A10" s="124"/>
      <c r="B10" s="28" t="s">
        <v>23</v>
      </c>
      <c r="C10" s="134">
        <v>0.77</v>
      </c>
      <c r="D10" s="134">
        <v>0.7</v>
      </c>
      <c r="E10" s="137">
        <v>3.43</v>
      </c>
      <c r="F10" s="647">
        <v>3.57</v>
      </c>
      <c r="G10" s="647">
        <v>3.87</v>
      </c>
      <c r="H10" s="647">
        <v>3.62</v>
      </c>
      <c r="I10" s="647">
        <v>3.86</v>
      </c>
      <c r="J10" s="647">
        <v>4.1500000000000004</v>
      </c>
      <c r="K10" s="647">
        <v>3.66</v>
      </c>
      <c r="L10" s="647">
        <v>4.0999999999999996</v>
      </c>
      <c r="M10" s="647">
        <v>4.3099999999999996</v>
      </c>
      <c r="N10" s="647">
        <v>4.46</v>
      </c>
      <c r="O10" s="647">
        <v>4.5599999999999996</v>
      </c>
      <c r="P10" s="647">
        <v>4.5199999999999996</v>
      </c>
      <c r="Q10" s="647">
        <v>4.1100000000000003</v>
      </c>
      <c r="R10" s="647">
        <v>3.8729181598258413</v>
      </c>
      <c r="S10" s="647">
        <v>3.9556148746575182</v>
      </c>
    </row>
    <row r="11" spans="1:19" ht="12.75" customHeight="1">
      <c r="A11" s="124"/>
      <c r="B11" s="28" t="s">
        <v>24</v>
      </c>
      <c r="C11" s="134">
        <v>0.88</v>
      </c>
      <c r="D11" s="134">
        <v>0.89</v>
      </c>
      <c r="E11" s="137">
        <v>2.91</v>
      </c>
      <c r="F11" s="647">
        <v>3.73</v>
      </c>
      <c r="G11" s="647">
        <v>3.84</v>
      </c>
      <c r="H11" s="647">
        <v>3.81</v>
      </c>
      <c r="I11" s="647">
        <v>4.0599999999999996</v>
      </c>
      <c r="J11" s="647">
        <v>3.62</v>
      </c>
      <c r="K11" s="647">
        <v>3.02</v>
      </c>
      <c r="L11" s="647">
        <v>3.41</v>
      </c>
      <c r="M11" s="647">
        <v>4.21</v>
      </c>
      <c r="N11" s="647">
        <v>3.95</v>
      </c>
      <c r="O11" s="647">
        <v>4.74</v>
      </c>
      <c r="P11" s="647">
        <v>4.5</v>
      </c>
      <c r="Q11" s="647">
        <v>4.1399999999999997</v>
      </c>
      <c r="R11" s="647">
        <v>4.136895274383523</v>
      </c>
      <c r="S11" s="647">
        <v>4.1944608142166464</v>
      </c>
    </row>
    <row r="12" spans="1:19" ht="12.75" customHeight="1">
      <c r="A12" s="124"/>
      <c r="B12" s="28" t="s">
        <v>25</v>
      </c>
      <c r="C12" s="134">
        <v>0.69</v>
      </c>
      <c r="D12" s="134">
        <v>0.71</v>
      </c>
      <c r="E12" s="137">
        <v>4</v>
      </c>
      <c r="F12" s="647">
        <v>3.96</v>
      </c>
      <c r="G12" s="647">
        <v>4.17</v>
      </c>
      <c r="H12" s="647">
        <v>4</v>
      </c>
      <c r="I12" s="647">
        <v>4.08</v>
      </c>
      <c r="J12" s="647">
        <v>4.34</v>
      </c>
      <c r="K12" s="647">
        <v>4.9800000000000004</v>
      </c>
      <c r="L12" s="647">
        <v>5.0999999999999996</v>
      </c>
      <c r="M12" s="647">
        <v>5.0999999999999996</v>
      </c>
      <c r="N12" s="647">
        <v>5.22</v>
      </c>
      <c r="O12" s="647">
        <v>4.83</v>
      </c>
      <c r="P12" s="647">
        <v>4.83</v>
      </c>
      <c r="Q12" s="647">
        <v>4.16</v>
      </c>
      <c r="R12" s="647">
        <v>3.9301721953350666</v>
      </c>
      <c r="S12" s="647">
        <v>3.934994045546921</v>
      </c>
    </row>
    <row r="13" spans="1:19" ht="12.75" customHeight="1">
      <c r="A13" s="124"/>
      <c r="B13" s="28" t="s">
        <v>29</v>
      </c>
      <c r="C13" s="134">
        <v>0.92</v>
      </c>
      <c r="D13" s="134">
        <v>0.89</v>
      </c>
      <c r="E13" s="137">
        <v>3.47</v>
      </c>
      <c r="F13" s="647">
        <v>3.82</v>
      </c>
      <c r="G13" s="647">
        <v>4.1100000000000003</v>
      </c>
      <c r="H13" s="647">
        <v>4.2699999999999996</v>
      </c>
      <c r="I13" s="647">
        <v>4.12</v>
      </c>
      <c r="J13" s="647">
        <v>4.71</v>
      </c>
      <c r="K13" s="647">
        <v>4.5599999999999996</v>
      </c>
      <c r="L13" s="647">
        <v>4.75</v>
      </c>
      <c r="M13" s="647">
        <v>5.05</v>
      </c>
      <c r="N13" s="647">
        <v>5.15</v>
      </c>
      <c r="O13" s="647">
        <v>4.88</v>
      </c>
      <c r="P13" s="647">
        <v>4.92</v>
      </c>
      <c r="Q13" s="647">
        <v>4.1100000000000003</v>
      </c>
      <c r="R13" s="647">
        <v>4.0060254275216236</v>
      </c>
      <c r="S13" s="647">
        <v>4.0556530973447522</v>
      </c>
    </row>
    <row r="14" spans="1:19" ht="12.75" customHeight="1">
      <c r="A14" s="124"/>
      <c r="B14" s="28" t="s">
        <v>30</v>
      </c>
      <c r="C14" s="601">
        <v>1.02</v>
      </c>
      <c r="D14" s="601">
        <v>1.08</v>
      </c>
      <c r="E14" s="602">
        <v>3.56</v>
      </c>
      <c r="F14" s="647">
        <v>3.75</v>
      </c>
      <c r="G14" s="647">
        <v>3.98</v>
      </c>
      <c r="H14" s="647">
        <v>4.03</v>
      </c>
      <c r="I14" s="647">
        <v>4.01</v>
      </c>
      <c r="J14" s="647">
        <v>4.34</v>
      </c>
      <c r="K14" s="647">
        <v>4.1100000000000003</v>
      </c>
      <c r="L14" s="647">
        <v>4.41</v>
      </c>
      <c r="M14" s="647">
        <v>5</v>
      </c>
      <c r="N14" s="647">
        <v>5.17</v>
      </c>
      <c r="O14" s="647">
        <v>4.91</v>
      </c>
      <c r="P14" s="647">
        <v>4.79</v>
      </c>
      <c r="Q14" s="647">
        <v>4.13</v>
      </c>
      <c r="R14" s="647">
        <v>4.1373011610380495</v>
      </c>
      <c r="S14" s="647">
        <v>4.2478798526069026</v>
      </c>
    </row>
    <row r="15" spans="1:19" ht="12.75" customHeight="1">
      <c r="A15" s="124"/>
      <c r="B15" s="28" t="s">
        <v>31</v>
      </c>
      <c r="C15" s="601">
        <v>0.9</v>
      </c>
      <c r="D15" s="601">
        <v>0.89</v>
      </c>
      <c r="E15" s="602">
        <v>2.95</v>
      </c>
      <c r="F15" s="647">
        <v>3.7</v>
      </c>
      <c r="G15" s="647">
        <v>3.59</v>
      </c>
      <c r="H15" s="647">
        <v>3.61</v>
      </c>
      <c r="I15" s="647">
        <v>3.69</v>
      </c>
      <c r="J15" s="647">
        <v>3.97</v>
      </c>
      <c r="K15" s="647">
        <v>4.63</v>
      </c>
      <c r="L15" s="647">
        <v>4.8899999999999997</v>
      </c>
      <c r="M15" s="647">
        <v>4.87</v>
      </c>
      <c r="N15" s="647">
        <v>5.08</v>
      </c>
      <c r="O15" s="647">
        <v>4.82</v>
      </c>
      <c r="P15" s="647">
        <v>4.8099999999999996</v>
      </c>
      <c r="Q15" s="647">
        <v>4.13</v>
      </c>
      <c r="R15" s="647">
        <v>4.2852448093816573</v>
      </c>
      <c r="S15" s="647">
        <v>4.35025471398236</v>
      </c>
    </row>
    <row r="16" spans="1:19" ht="12.75" customHeight="1">
      <c r="A16" s="124"/>
      <c r="B16" s="28" t="s">
        <v>32</v>
      </c>
      <c r="C16" s="601">
        <v>0.92</v>
      </c>
      <c r="D16" s="601">
        <v>0.81</v>
      </c>
      <c r="E16" s="602">
        <v>3.08</v>
      </c>
      <c r="F16" s="647">
        <v>4.05</v>
      </c>
      <c r="G16" s="647">
        <v>3.81</v>
      </c>
      <c r="H16" s="647">
        <v>3.61</v>
      </c>
      <c r="I16" s="647">
        <v>3.84</v>
      </c>
      <c r="J16" s="647">
        <v>4.26</v>
      </c>
      <c r="K16" s="647">
        <v>4.5599999999999996</v>
      </c>
      <c r="L16" s="647">
        <v>4.83</v>
      </c>
      <c r="M16" s="647">
        <v>4.7699999999999996</v>
      </c>
      <c r="N16" s="647">
        <v>4.84</v>
      </c>
      <c r="O16" s="647">
        <v>4.67</v>
      </c>
      <c r="P16" s="647">
        <v>4.6100000000000003</v>
      </c>
      <c r="Q16" s="647">
        <v>4.13</v>
      </c>
      <c r="R16" s="647">
        <v>4.2193127744123711</v>
      </c>
      <c r="S16" s="647">
        <v>4.2841586498733388</v>
      </c>
    </row>
    <row r="17" spans="1:19" ht="12.75" customHeight="1">
      <c r="A17" s="124"/>
      <c r="B17" s="28" t="s">
        <v>33</v>
      </c>
      <c r="C17" s="134">
        <v>1.29</v>
      </c>
      <c r="D17" s="134">
        <v>1.3</v>
      </c>
      <c r="E17" s="137">
        <v>3.35</v>
      </c>
      <c r="F17" s="647">
        <v>3.61</v>
      </c>
      <c r="G17" s="647">
        <v>3.82</v>
      </c>
      <c r="H17" s="647">
        <v>3.74</v>
      </c>
      <c r="I17" s="647">
        <v>3.89</v>
      </c>
      <c r="J17" s="647">
        <v>4.4000000000000004</v>
      </c>
      <c r="K17" s="647">
        <v>4.22</v>
      </c>
      <c r="L17" s="647">
        <v>4.66</v>
      </c>
      <c r="M17" s="647">
        <v>4.6900000000000004</v>
      </c>
      <c r="N17" s="647">
        <v>4.67</v>
      </c>
      <c r="O17" s="647">
        <v>4.5999999999999996</v>
      </c>
      <c r="P17" s="647">
        <v>4.62</v>
      </c>
      <c r="Q17" s="647">
        <v>4.21</v>
      </c>
      <c r="R17" s="647">
        <v>4.1756722244126738</v>
      </c>
      <c r="S17" s="647">
        <v>4.3705241174380829</v>
      </c>
    </row>
    <row r="18" spans="1:19" ht="12.75" customHeight="1">
      <c r="A18" s="124"/>
      <c r="B18" s="28" t="s">
        <v>34</v>
      </c>
      <c r="C18" s="134">
        <v>1.19</v>
      </c>
      <c r="D18" s="134">
        <v>0.84</v>
      </c>
      <c r="E18" s="137">
        <v>3.75</v>
      </c>
      <c r="F18" s="647">
        <v>3.79</v>
      </c>
      <c r="G18" s="647">
        <v>3.76</v>
      </c>
      <c r="H18" s="647">
        <v>3.8</v>
      </c>
      <c r="I18" s="647">
        <v>3.86</v>
      </c>
      <c r="J18" s="647">
        <v>5.1100000000000003</v>
      </c>
      <c r="K18" s="647">
        <v>4.74</v>
      </c>
      <c r="L18" s="647">
        <v>5.18</v>
      </c>
      <c r="M18" s="647">
        <v>5.2</v>
      </c>
      <c r="N18" s="647">
        <v>5.19</v>
      </c>
      <c r="O18" s="647">
        <v>4.9400000000000004</v>
      </c>
      <c r="P18" s="647">
        <v>4.9000000000000004</v>
      </c>
      <c r="Q18" s="647">
        <v>4.21</v>
      </c>
      <c r="R18" s="647">
        <v>4.0679415572595774</v>
      </c>
      <c r="S18" s="647">
        <v>4.2577404056490122</v>
      </c>
    </row>
    <row r="19" spans="1:19" ht="12.75" customHeight="1">
      <c r="A19" s="124"/>
      <c r="B19" s="28" t="s">
        <v>35</v>
      </c>
      <c r="C19" s="134">
        <v>0.93</v>
      </c>
      <c r="D19" s="134">
        <v>0.96</v>
      </c>
      <c r="E19" s="137">
        <v>3.57</v>
      </c>
      <c r="F19" s="647">
        <v>3.84</v>
      </c>
      <c r="G19" s="647">
        <v>3.88</v>
      </c>
      <c r="H19" s="647">
        <v>4.54</v>
      </c>
      <c r="I19" s="647">
        <v>4.3899999999999997</v>
      </c>
      <c r="J19" s="647">
        <v>5.04</v>
      </c>
      <c r="K19" s="647">
        <v>4.7300000000000004</v>
      </c>
      <c r="L19" s="647">
        <v>5.46</v>
      </c>
      <c r="M19" s="647">
        <v>5.28</v>
      </c>
      <c r="N19" s="647">
        <v>5.43</v>
      </c>
      <c r="O19" s="647">
        <v>4.92</v>
      </c>
      <c r="P19" s="647">
        <v>4.9000000000000004</v>
      </c>
      <c r="Q19" s="647">
        <v>4.38</v>
      </c>
      <c r="R19" s="647">
        <v>4.245190155003054</v>
      </c>
      <c r="S19" s="647">
        <v>4.3746545668712944</v>
      </c>
    </row>
    <row r="20" spans="1:19" ht="12.75" customHeight="1">
      <c r="A20" s="124"/>
      <c r="B20" s="28" t="s">
        <v>36</v>
      </c>
      <c r="C20" s="134">
        <v>1</v>
      </c>
      <c r="D20" s="134">
        <v>1.08</v>
      </c>
      <c r="E20" s="137">
        <v>3.68</v>
      </c>
      <c r="F20" s="647">
        <v>3.9</v>
      </c>
      <c r="G20" s="647">
        <v>3.95</v>
      </c>
      <c r="H20" s="647">
        <v>3.88</v>
      </c>
      <c r="I20" s="647">
        <v>3.94</v>
      </c>
      <c r="J20" s="647">
        <v>4.6399999999999997</v>
      </c>
      <c r="K20" s="647">
        <v>4.4000000000000004</v>
      </c>
      <c r="L20" s="647">
        <v>5.41</v>
      </c>
      <c r="M20" s="647">
        <v>5.31</v>
      </c>
      <c r="N20" s="647">
        <v>5.08</v>
      </c>
      <c r="O20" s="647">
        <v>4.9400000000000004</v>
      </c>
      <c r="P20" s="647">
        <v>4.91</v>
      </c>
      <c r="Q20" s="647">
        <v>4.1500000000000004</v>
      </c>
      <c r="R20" s="647">
        <v>4.1393111226500841</v>
      </c>
      <c r="S20" s="647">
        <v>4.3289118817733758</v>
      </c>
    </row>
    <row r="21" spans="1:19" ht="12.75" customHeight="1">
      <c r="A21" s="124"/>
      <c r="B21" s="28" t="s">
        <v>37</v>
      </c>
      <c r="C21" s="134">
        <v>0.71</v>
      </c>
      <c r="D21" s="134">
        <v>0.73</v>
      </c>
      <c r="E21" s="137">
        <v>2.89</v>
      </c>
      <c r="F21" s="647">
        <v>3.69</v>
      </c>
      <c r="G21" s="647">
        <v>3.93</v>
      </c>
      <c r="H21" s="647">
        <v>3.82</v>
      </c>
      <c r="I21" s="647">
        <v>3.67</v>
      </c>
      <c r="J21" s="647">
        <v>4.5199999999999996</v>
      </c>
      <c r="K21" s="647">
        <v>4.59</v>
      </c>
      <c r="L21" s="647">
        <v>4.87</v>
      </c>
      <c r="M21" s="647">
        <v>4.71</v>
      </c>
      <c r="N21" s="647">
        <v>4.68</v>
      </c>
      <c r="O21" s="647">
        <v>4.76</v>
      </c>
      <c r="P21" s="647">
        <v>4.6500000000000004</v>
      </c>
      <c r="Q21" s="647">
        <v>4.16</v>
      </c>
      <c r="R21" s="647">
        <v>4.2402448340826275</v>
      </c>
      <c r="S21" s="647">
        <v>4.3610324166657879</v>
      </c>
    </row>
    <row r="22" spans="1:19" ht="12.75" customHeight="1">
      <c r="A22" s="124"/>
      <c r="B22" s="28" t="s">
        <v>38</v>
      </c>
      <c r="C22" s="134">
        <v>0.85</v>
      </c>
      <c r="D22" s="134">
        <v>0.8</v>
      </c>
      <c r="E22" s="137">
        <v>3.65</v>
      </c>
      <c r="F22" s="647">
        <v>3.67</v>
      </c>
      <c r="G22" s="647">
        <v>3.87</v>
      </c>
      <c r="H22" s="647">
        <v>3.66</v>
      </c>
      <c r="I22" s="647">
        <v>3.65</v>
      </c>
      <c r="J22" s="647">
        <v>4.33</v>
      </c>
      <c r="K22" s="647">
        <v>4.45</v>
      </c>
      <c r="L22" s="647">
        <v>4.8099999999999996</v>
      </c>
      <c r="M22" s="647">
        <v>4.5199999999999996</v>
      </c>
      <c r="N22" s="647">
        <v>4.57</v>
      </c>
      <c r="O22" s="647">
        <v>4.55</v>
      </c>
      <c r="P22" s="647">
        <v>4.58</v>
      </c>
      <c r="Q22" s="647">
        <v>4.0999999999999996</v>
      </c>
      <c r="R22" s="647">
        <v>3.9533777701487098</v>
      </c>
      <c r="S22" s="647">
        <v>4.1722275889210021</v>
      </c>
    </row>
    <row r="23" spans="1:19" ht="12.75" customHeight="1">
      <c r="A23" s="124"/>
      <c r="B23" s="28" t="s">
        <v>39</v>
      </c>
      <c r="C23" s="134">
        <v>0.72</v>
      </c>
      <c r="D23" s="134">
        <v>0.83</v>
      </c>
      <c r="E23" s="137">
        <v>3.18</v>
      </c>
      <c r="F23" s="647">
        <v>3.67</v>
      </c>
      <c r="G23" s="647">
        <v>3.74</v>
      </c>
      <c r="H23" s="647">
        <v>3.8</v>
      </c>
      <c r="I23" s="647">
        <v>3.85</v>
      </c>
      <c r="J23" s="647">
        <v>4.49</v>
      </c>
      <c r="K23" s="647">
        <v>4.5199999999999996</v>
      </c>
      <c r="L23" s="647">
        <v>4.9800000000000004</v>
      </c>
      <c r="M23" s="647">
        <v>4.4400000000000004</v>
      </c>
      <c r="N23" s="647">
        <v>4.7300000000000004</v>
      </c>
      <c r="O23" s="647">
        <v>4.74</v>
      </c>
      <c r="P23" s="647">
        <v>4.66</v>
      </c>
      <c r="Q23" s="647">
        <v>4.12</v>
      </c>
      <c r="R23" s="647">
        <v>4.0272777905879904</v>
      </c>
      <c r="S23" s="647">
        <v>4.1831557261461603</v>
      </c>
    </row>
    <row r="24" spans="1:19" ht="12.75" customHeight="1">
      <c r="A24" s="124"/>
      <c r="B24" s="28" t="s">
        <v>40</v>
      </c>
      <c r="C24" s="134">
        <v>1.06</v>
      </c>
      <c r="D24" s="134">
        <v>1.1399999999999999</v>
      </c>
      <c r="E24" s="137">
        <v>3.74</v>
      </c>
      <c r="F24" s="647">
        <v>4.0199999999999996</v>
      </c>
      <c r="G24" s="647">
        <v>4.12</v>
      </c>
      <c r="H24" s="647">
        <v>4.49</v>
      </c>
      <c r="I24" s="647">
        <v>4.47</v>
      </c>
      <c r="J24" s="647">
        <v>5.04</v>
      </c>
      <c r="K24" s="647">
        <v>5.38</v>
      </c>
      <c r="L24" s="647">
        <v>5.45</v>
      </c>
      <c r="M24" s="647">
        <v>5.48</v>
      </c>
      <c r="N24" s="647">
        <v>5.45</v>
      </c>
      <c r="O24" s="647">
        <v>5.03</v>
      </c>
      <c r="P24" s="647">
        <v>5.03</v>
      </c>
      <c r="Q24" s="647">
        <v>4.18</v>
      </c>
      <c r="R24" s="647">
        <v>4.0739422020159015</v>
      </c>
      <c r="S24" s="647">
        <v>4.2530938276582146</v>
      </c>
    </row>
    <row r="25" spans="1:19" ht="12.75" customHeight="1">
      <c r="A25" s="124"/>
      <c r="B25" s="28" t="s">
        <v>41</v>
      </c>
      <c r="C25" s="134">
        <v>1.1100000000000001</v>
      </c>
      <c r="D25" s="134">
        <v>1.17</v>
      </c>
      <c r="E25" s="137">
        <v>3.67</v>
      </c>
      <c r="F25" s="647">
        <v>3.84</v>
      </c>
      <c r="G25" s="647">
        <v>4.04</v>
      </c>
      <c r="H25" s="647">
        <v>4.24</v>
      </c>
      <c r="I25" s="647">
        <v>4.26</v>
      </c>
      <c r="J25" s="647">
        <v>4.5</v>
      </c>
      <c r="K25" s="647">
        <v>4.66</v>
      </c>
      <c r="L25" s="647">
        <v>5.69</v>
      </c>
      <c r="M25" s="647">
        <v>5.36</v>
      </c>
      <c r="N25" s="647">
        <v>5.27</v>
      </c>
      <c r="O25" s="647">
        <v>5.18</v>
      </c>
      <c r="P25" s="647">
        <v>4.93</v>
      </c>
      <c r="Q25" s="647">
        <v>4.16</v>
      </c>
      <c r="R25" s="647">
        <v>4.0461629754401427</v>
      </c>
      <c r="S25" s="647">
        <v>4.1667064221067331</v>
      </c>
    </row>
    <row r="26" spans="1:19" ht="12.75" customHeight="1">
      <c r="A26" s="124"/>
      <c r="B26" s="28" t="s">
        <v>44</v>
      </c>
      <c r="C26" s="134">
        <v>1.05</v>
      </c>
      <c r="D26" s="134">
        <v>1.07</v>
      </c>
      <c r="E26" s="137">
        <v>3.6</v>
      </c>
      <c r="F26" s="647">
        <v>3.84</v>
      </c>
      <c r="G26" s="647">
        <v>4.2</v>
      </c>
      <c r="H26" s="647">
        <v>4.43</v>
      </c>
      <c r="I26" s="647">
        <v>4.6100000000000003</v>
      </c>
      <c r="J26" s="647">
        <v>5</v>
      </c>
      <c r="K26" s="647">
        <v>5.14</v>
      </c>
      <c r="L26" s="647">
        <v>5.25</v>
      </c>
      <c r="M26" s="647">
        <v>5.27</v>
      </c>
      <c r="N26" s="647">
        <v>5.33</v>
      </c>
      <c r="O26" s="647">
        <v>5.1100000000000003</v>
      </c>
      <c r="P26" s="647">
        <v>5.01</v>
      </c>
      <c r="Q26" s="647">
        <v>4.21</v>
      </c>
      <c r="R26" s="647">
        <v>4.2092831867561031</v>
      </c>
      <c r="S26" s="647">
        <v>4.3107986185640517</v>
      </c>
    </row>
    <row r="27" spans="1:19" ht="12.75" customHeight="1">
      <c r="A27" s="124"/>
      <c r="B27" s="28" t="s">
        <v>45</v>
      </c>
      <c r="C27" s="134">
        <v>0.85</v>
      </c>
      <c r="D27" s="134">
        <v>0.75</v>
      </c>
      <c r="E27" s="137">
        <v>3.47</v>
      </c>
      <c r="F27" s="647">
        <v>3.8</v>
      </c>
      <c r="G27" s="647">
        <v>4.16</v>
      </c>
      <c r="H27" s="647">
        <v>4</v>
      </c>
      <c r="I27" s="647">
        <v>4.4400000000000004</v>
      </c>
      <c r="J27" s="647">
        <v>4.93</v>
      </c>
      <c r="K27" s="647">
        <v>5.13</v>
      </c>
      <c r="L27" s="647">
        <v>5.74</v>
      </c>
      <c r="M27" s="647">
        <v>5.67</v>
      </c>
      <c r="N27" s="647">
        <v>5.79</v>
      </c>
      <c r="O27" s="647">
        <v>5.62</v>
      </c>
      <c r="P27" s="647">
        <v>5.4</v>
      </c>
      <c r="Q27" s="647">
        <v>4.2300000000000004</v>
      </c>
      <c r="R27" s="647">
        <v>4.1687043691845824</v>
      </c>
      <c r="S27" s="647">
        <v>4.2828969959570262</v>
      </c>
    </row>
    <row r="28" spans="1:19" ht="12.75" customHeight="1">
      <c r="A28" s="124"/>
      <c r="B28" s="123" t="s">
        <v>46</v>
      </c>
      <c r="C28" s="134">
        <v>0.93</v>
      </c>
      <c r="D28" s="134">
        <v>0.96</v>
      </c>
      <c r="E28" s="137">
        <v>3.58</v>
      </c>
      <c r="F28" s="647">
        <v>3.81</v>
      </c>
      <c r="G28" s="647">
        <v>4.13</v>
      </c>
      <c r="H28" s="647">
        <v>4.1100000000000003</v>
      </c>
      <c r="I28" s="647">
        <v>4.3</v>
      </c>
      <c r="J28" s="647">
        <v>5</v>
      </c>
      <c r="K28" s="647">
        <v>5.16</v>
      </c>
      <c r="L28" s="647">
        <v>5.24</v>
      </c>
      <c r="M28" s="647">
        <v>5.35</v>
      </c>
      <c r="N28" s="647">
        <v>5.46</v>
      </c>
      <c r="O28" s="647">
        <v>5.13</v>
      </c>
      <c r="P28" s="647">
        <v>4.9400000000000004</v>
      </c>
      <c r="Q28" s="647">
        <v>4.26</v>
      </c>
      <c r="R28" s="647">
        <v>4.1896106625598417</v>
      </c>
      <c r="S28" s="647">
        <v>4.3144006290601133</v>
      </c>
    </row>
    <row r="29" spans="1:19" ht="12.75" customHeight="1">
      <c r="A29" s="124"/>
      <c r="B29" s="29" t="s">
        <v>47</v>
      </c>
      <c r="C29" s="134">
        <v>1.43</v>
      </c>
      <c r="D29" s="134">
        <v>1.32</v>
      </c>
      <c r="E29" s="137">
        <v>3.28</v>
      </c>
      <c r="F29" s="647">
        <v>3.67</v>
      </c>
      <c r="G29" s="647">
        <v>4.13</v>
      </c>
      <c r="H29" s="647">
        <v>4.09</v>
      </c>
      <c r="I29" s="647">
        <v>4.34</v>
      </c>
      <c r="J29" s="647">
        <v>5.0599999999999996</v>
      </c>
      <c r="K29" s="647">
        <v>5.54</v>
      </c>
      <c r="L29" s="647">
        <v>5.44</v>
      </c>
      <c r="M29" s="647">
        <v>5.36</v>
      </c>
      <c r="N29" s="647">
        <v>5.24</v>
      </c>
      <c r="O29" s="647">
        <v>5.04</v>
      </c>
      <c r="P29" s="647">
        <v>4.88</v>
      </c>
      <c r="Q29" s="647">
        <v>4.26</v>
      </c>
      <c r="R29" s="647">
        <v>4.2416357455075522</v>
      </c>
      <c r="S29" s="647">
        <v>4.3977779307339437</v>
      </c>
    </row>
    <row r="30" spans="1:19" ht="12.75" customHeight="1">
      <c r="A30" s="124"/>
      <c r="B30" s="28" t="s">
        <v>48</v>
      </c>
      <c r="C30" s="134">
        <v>1.28</v>
      </c>
      <c r="D30" s="134">
        <v>1.21</v>
      </c>
      <c r="E30" s="137">
        <v>3.77</v>
      </c>
      <c r="F30" s="647">
        <v>3.84</v>
      </c>
      <c r="G30" s="647">
        <v>3.98</v>
      </c>
      <c r="H30" s="647">
        <v>4.07</v>
      </c>
      <c r="I30" s="647">
        <v>4.3</v>
      </c>
      <c r="J30" s="647">
        <v>5.09</v>
      </c>
      <c r="K30" s="647">
        <v>5.38</v>
      </c>
      <c r="L30" s="647">
        <v>5.22</v>
      </c>
      <c r="M30" s="647">
        <v>5.33</v>
      </c>
      <c r="N30" s="647">
        <v>5.09</v>
      </c>
      <c r="O30" s="647">
        <v>5.0199999999999996</v>
      </c>
      <c r="P30" s="647">
        <v>4.9000000000000004</v>
      </c>
      <c r="Q30" s="647">
        <v>4.1900000000000004</v>
      </c>
      <c r="R30" s="647">
        <v>4.264338471310027</v>
      </c>
      <c r="S30" s="647">
        <v>4.388386433557895</v>
      </c>
    </row>
    <row r="31" spans="1:19" ht="12.75" customHeight="1">
      <c r="A31" s="124"/>
      <c r="B31" s="29" t="s">
        <v>49</v>
      </c>
      <c r="C31" s="136">
        <v>1.41</v>
      </c>
      <c r="D31" s="136">
        <v>1.41</v>
      </c>
      <c r="E31" s="137">
        <v>3.7</v>
      </c>
      <c r="F31" s="647">
        <v>3.99</v>
      </c>
      <c r="G31" s="647">
        <v>4.78</v>
      </c>
      <c r="H31" s="647">
        <v>5.39</v>
      </c>
      <c r="I31" s="647">
        <v>4.4400000000000004</v>
      </c>
      <c r="J31" s="647">
        <v>5.21</v>
      </c>
      <c r="K31" s="647">
        <v>5.21</v>
      </c>
      <c r="L31" s="647">
        <v>5.53</v>
      </c>
      <c r="M31" s="647">
        <v>5.05</v>
      </c>
      <c r="N31" s="647">
        <v>4.37</v>
      </c>
      <c r="O31" s="647">
        <v>4.6100000000000003</v>
      </c>
      <c r="P31" s="647">
        <v>4.59</v>
      </c>
      <c r="Q31" s="647">
        <v>4.1500000000000004</v>
      </c>
      <c r="R31" s="647">
        <v>4.2149470055331264</v>
      </c>
      <c r="S31" s="647">
        <v>4.4169764191693517</v>
      </c>
    </row>
    <row r="32" spans="1:19" ht="5" customHeight="1" thickBot="1">
      <c r="A32" s="130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</row>
    <row r="33" spans="1:19" ht="9" customHeight="1">
      <c r="A33" s="999" t="s">
        <v>538</v>
      </c>
      <c r="B33" s="1113"/>
      <c r="C33" s="1114"/>
      <c r="D33" s="1114"/>
      <c r="E33" s="1114"/>
      <c r="F33" s="1114"/>
      <c r="G33" s="1114"/>
      <c r="H33" s="1114"/>
      <c r="I33" s="1114"/>
      <c r="J33" s="1114"/>
      <c r="K33" s="1026"/>
      <c r="L33" s="63"/>
      <c r="M33" s="63"/>
      <c r="N33" s="63"/>
      <c r="O33" s="63"/>
      <c r="P33" s="63"/>
      <c r="Q33" s="63"/>
      <c r="R33" s="63"/>
      <c r="S33" s="63"/>
    </row>
    <row r="34" spans="1:19" ht="9" customHeight="1">
      <c r="A34" s="1115" t="s">
        <v>367</v>
      </c>
      <c r="B34" s="1113"/>
      <c r="C34" s="1114"/>
      <c r="D34" s="1114"/>
      <c r="E34" s="1114"/>
      <c r="F34" s="1114"/>
      <c r="G34" s="1114"/>
      <c r="H34" s="1116"/>
      <c r="I34" s="1116"/>
      <c r="J34" s="1116"/>
      <c r="K34" s="1027"/>
      <c r="L34" s="125"/>
      <c r="M34" s="125"/>
      <c r="N34" s="125"/>
      <c r="O34" s="125"/>
      <c r="P34" s="125"/>
      <c r="Q34" s="125"/>
      <c r="R34" s="125"/>
      <c r="S34" s="125"/>
    </row>
    <row r="35" spans="1:19" ht="9" customHeight="1">
      <c r="A35" s="1001" t="s">
        <v>366</v>
      </c>
      <c r="B35" s="1117"/>
      <c r="C35" s="1114"/>
      <c r="D35" s="1114"/>
      <c r="E35" s="1114"/>
      <c r="F35" s="1114"/>
      <c r="G35" s="1114"/>
      <c r="H35" s="1116"/>
      <c r="I35" s="1116"/>
      <c r="J35" s="1116"/>
      <c r="K35" s="1027"/>
      <c r="L35" s="125"/>
      <c r="M35" s="125"/>
      <c r="N35" s="125"/>
      <c r="O35" s="125"/>
      <c r="P35" s="125"/>
      <c r="Q35" s="125"/>
      <c r="R35" s="125"/>
      <c r="S35" s="12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Hoja136">
    <tabColor theme="9" tint="0.59999389629810485"/>
  </sheetPr>
  <dimension ref="A2:AD52"/>
  <sheetViews>
    <sheetView showGridLines="0" tabSelected="1" zoomScaleNormal="100" workbookViewId="0">
      <selection activeCell="C6" sqref="C6:E44"/>
    </sheetView>
  </sheetViews>
  <sheetFormatPr baseColWidth="10" defaultColWidth="7" defaultRowHeight="13" customHeight="1"/>
  <cols>
    <col min="1" max="1" width="13.796875" style="114" customWidth="1"/>
    <col min="2" max="2" width="10.3984375" style="114" customWidth="1"/>
    <col min="3" max="3" width="10.19921875" style="114" customWidth="1"/>
    <col min="4" max="15" width="8.796875" style="114" customWidth="1"/>
    <col min="16" max="16384" width="7" style="114"/>
  </cols>
  <sheetData>
    <row r="2" spans="1:30" ht="13" customHeight="1">
      <c r="A2" s="616" t="s">
        <v>483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</row>
    <row r="3" spans="1:30" ht="4" customHeight="1" thickBot="1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</row>
    <row r="4" spans="1:30" ht="15" customHeight="1">
      <c r="A4" s="762" t="s">
        <v>104</v>
      </c>
      <c r="B4" s="762" t="s">
        <v>321</v>
      </c>
      <c r="C4" s="762" t="s">
        <v>54</v>
      </c>
      <c r="D4" s="762" t="s">
        <v>55</v>
      </c>
      <c r="E4" s="762" t="s">
        <v>56</v>
      </c>
      <c r="F4" s="762" t="s">
        <v>57</v>
      </c>
      <c r="G4" s="762" t="s">
        <v>58</v>
      </c>
      <c r="H4" s="762" t="s">
        <v>59</v>
      </c>
      <c r="I4" s="762" t="s">
        <v>60</v>
      </c>
      <c r="J4" s="762" t="s">
        <v>61</v>
      </c>
      <c r="K4" s="762" t="s">
        <v>62</v>
      </c>
      <c r="L4" s="762" t="s">
        <v>63</v>
      </c>
      <c r="M4" s="762" t="s">
        <v>64</v>
      </c>
      <c r="N4" s="762" t="s">
        <v>65</v>
      </c>
      <c r="O4" s="762" t="s">
        <v>66</v>
      </c>
      <c r="Q4" s="158"/>
      <c r="R4" s="715"/>
      <c r="S4" s="715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</row>
    <row r="5" spans="1:30" ht="4" customHeight="1">
      <c r="B5" s="584"/>
      <c r="C5" s="713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</row>
    <row r="6" spans="1:30" ht="10.5" customHeight="1">
      <c r="A6" s="114" t="s">
        <v>117</v>
      </c>
      <c r="B6" s="1122" t="s">
        <v>105</v>
      </c>
      <c r="C6" s="711">
        <f>SUM(D6:O6)</f>
        <v>275978798</v>
      </c>
      <c r="D6" s="118">
        <v>21654930</v>
      </c>
      <c r="E6" s="118">
        <v>20716379</v>
      </c>
      <c r="F6" s="118">
        <v>22985297</v>
      </c>
      <c r="G6" s="118">
        <v>23184925</v>
      </c>
      <c r="H6" s="118">
        <v>23302546</v>
      </c>
      <c r="I6" s="118">
        <v>22906569</v>
      </c>
      <c r="J6" s="118">
        <v>24033037</v>
      </c>
      <c r="K6" s="118">
        <v>23533754</v>
      </c>
      <c r="L6" s="118">
        <v>23136371</v>
      </c>
      <c r="M6" s="118">
        <v>23250552</v>
      </c>
      <c r="N6" s="118">
        <v>23070457</v>
      </c>
      <c r="O6" s="118">
        <v>24203981</v>
      </c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</row>
    <row r="7" spans="1:30" ht="10.5" customHeight="1">
      <c r="B7" s="1122" t="s">
        <v>600</v>
      </c>
      <c r="C7" s="711">
        <f>SUM(D7:O7)</f>
        <v>739055097.9000001</v>
      </c>
      <c r="D7" s="118">
        <v>57460803</v>
      </c>
      <c r="E7" s="118">
        <v>55035031.699999996</v>
      </c>
      <c r="F7" s="118">
        <v>61586353.700000003</v>
      </c>
      <c r="G7" s="118">
        <v>63301481.600000001</v>
      </c>
      <c r="H7" s="118">
        <v>62173630.200000003</v>
      </c>
      <c r="I7" s="118">
        <v>61578905.299999997</v>
      </c>
      <c r="J7" s="118">
        <v>65297702.300000004</v>
      </c>
      <c r="K7" s="118">
        <v>62619877.900000021</v>
      </c>
      <c r="L7" s="118">
        <v>62521412.100000001</v>
      </c>
      <c r="M7" s="118">
        <v>62120111.400000006</v>
      </c>
      <c r="N7" s="118">
        <v>61469828.999999993</v>
      </c>
      <c r="O7" s="118">
        <v>63889959.700000003</v>
      </c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</row>
    <row r="8" spans="1:30" ht="10.5" customHeight="1">
      <c r="B8" s="1122" t="s">
        <v>591</v>
      </c>
      <c r="C8" s="712">
        <f t="shared" ref="C8:O8" si="0">(C7/C6)</f>
        <v>2.677941578323709</v>
      </c>
      <c r="D8" s="119">
        <f t="shared" si="0"/>
        <v>2.653474428224889</v>
      </c>
      <c r="E8" s="119">
        <f t="shared" si="0"/>
        <v>2.656595136630779</v>
      </c>
      <c r="F8" s="119">
        <f t="shared" si="0"/>
        <v>2.6793803752024612</v>
      </c>
      <c r="G8" s="119">
        <f t="shared" si="0"/>
        <v>2.7302862355603912</v>
      </c>
      <c r="H8" s="119">
        <f t="shared" si="0"/>
        <v>2.6681046011023861</v>
      </c>
      <c r="I8" s="119">
        <f t="shared" si="0"/>
        <v>2.6882640215564364</v>
      </c>
      <c r="J8" s="119">
        <f t="shared" si="0"/>
        <v>2.7169975355174629</v>
      </c>
      <c r="K8" s="119">
        <f t="shared" si="0"/>
        <v>2.6608537634922174</v>
      </c>
      <c r="L8" s="119">
        <f t="shared" si="0"/>
        <v>2.7022998593858993</v>
      </c>
      <c r="M8" s="119">
        <f t="shared" si="0"/>
        <v>2.6717693154123827</v>
      </c>
      <c r="N8" s="119">
        <f t="shared" si="0"/>
        <v>2.6644391569703187</v>
      </c>
      <c r="O8" s="119">
        <f t="shared" si="0"/>
        <v>2.639646746541406</v>
      </c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</row>
    <row r="9" spans="1:30" ht="10.5" customHeight="1">
      <c r="B9" s="584"/>
      <c r="C9" s="713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</row>
    <row r="10" spans="1:30" ht="10.5" customHeight="1">
      <c r="A10" s="114" t="s">
        <v>172</v>
      </c>
      <c r="B10" s="1122" t="s">
        <v>105</v>
      </c>
      <c r="C10" s="711">
        <f>SUM(D10:O10)</f>
        <v>274922</v>
      </c>
      <c r="D10" s="118">
        <v>12690</v>
      </c>
      <c r="E10" s="118">
        <v>12290</v>
      </c>
      <c r="F10" s="118">
        <v>14110</v>
      </c>
      <c r="G10" s="118">
        <v>17300</v>
      </c>
      <c r="H10" s="118">
        <v>22690</v>
      </c>
      <c r="I10" s="118">
        <v>24260</v>
      </c>
      <c r="J10" s="118">
        <v>30520</v>
      </c>
      <c r="K10" s="118">
        <v>25860</v>
      </c>
      <c r="L10" s="118">
        <v>24560</v>
      </c>
      <c r="M10" s="118">
        <v>31300</v>
      </c>
      <c r="N10" s="118">
        <v>27852</v>
      </c>
      <c r="O10" s="118">
        <v>31490</v>
      </c>
      <c r="P10" s="11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</row>
    <row r="11" spans="1:30" ht="10.5" customHeight="1">
      <c r="B11" s="1122" t="s">
        <v>600</v>
      </c>
      <c r="C11" s="711">
        <f>SUM(D11:O11)</f>
        <v>551442.69999999995</v>
      </c>
      <c r="D11" s="118">
        <v>25971.4</v>
      </c>
      <c r="E11" s="118">
        <v>24640.1</v>
      </c>
      <c r="F11" s="118">
        <v>28293.5</v>
      </c>
      <c r="G11" s="118">
        <v>34659.9</v>
      </c>
      <c r="H11" s="118">
        <v>45464.2</v>
      </c>
      <c r="I11" s="118">
        <v>48617.4</v>
      </c>
      <c r="J11" s="118">
        <v>61131.6</v>
      </c>
      <c r="K11" s="118">
        <v>51804.5</v>
      </c>
      <c r="L11" s="118">
        <v>49212.6</v>
      </c>
      <c r="M11" s="118">
        <v>62724.6</v>
      </c>
      <c r="N11" s="118">
        <v>55818.8</v>
      </c>
      <c r="O11" s="118">
        <v>63104.1</v>
      </c>
      <c r="P11" s="11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</row>
    <row r="12" spans="1:30" ht="10.5" customHeight="1">
      <c r="B12" s="1122" t="s">
        <v>591</v>
      </c>
      <c r="C12" s="712">
        <f t="shared" ref="C12:O12" si="1">(C11/C10)</f>
        <v>2.0058151039203844</v>
      </c>
      <c r="D12" s="119">
        <f t="shared" si="1"/>
        <v>2.0466036249014974</v>
      </c>
      <c r="E12" s="119">
        <f t="shared" si="1"/>
        <v>2.0048901545972333</v>
      </c>
      <c r="F12" s="119">
        <f t="shared" si="1"/>
        <v>2.0052090715804396</v>
      </c>
      <c r="G12" s="119">
        <f t="shared" si="1"/>
        <v>2.003462427745665</v>
      </c>
      <c r="H12" s="119">
        <f t="shared" si="1"/>
        <v>2.0037108858527986</v>
      </c>
      <c r="I12" s="119">
        <f t="shared" si="1"/>
        <v>2.0040148392415498</v>
      </c>
      <c r="J12" s="119">
        <f t="shared" si="1"/>
        <v>2.0030013106159896</v>
      </c>
      <c r="K12" s="119">
        <f t="shared" si="1"/>
        <v>2.0032675947409126</v>
      </c>
      <c r="L12" s="119">
        <f t="shared" si="1"/>
        <v>2.003770358306189</v>
      </c>
      <c r="M12" s="119">
        <f t="shared" si="1"/>
        <v>2.0039808306709266</v>
      </c>
      <c r="N12" s="119">
        <f t="shared" si="1"/>
        <v>2.0041217865862415</v>
      </c>
      <c r="O12" s="119">
        <f t="shared" si="1"/>
        <v>2.0039409336297238</v>
      </c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</row>
    <row r="13" spans="1:30" ht="10.5" customHeight="1">
      <c r="B13" s="584"/>
      <c r="C13" s="713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</row>
    <row r="14" spans="1:30" ht="10.5" customHeight="1">
      <c r="A14" s="114" t="s">
        <v>198</v>
      </c>
      <c r="B14" s="1122" t="s">
        <v>105</v>
      </c>
      <c r="C14" s="711">
        <f>SUM(D14:O14)</f>
        <v>3913060</v>
      </c>
      <c r="D14" s="118">
        <v>321980</v>
      </c>
      <c r="E14" s="118">
        <v>261420</v>
      </c>
      <c r="F14" s="118">
        <v>299300</v>
      </c>
      <c r="G14" s="118">
        <v>274030</v>
      </c>
      <c r="H14" s="118">
        <v>317550</v>
      </c>
      <c r="I14" s="118">
        <v>329470</v>
      </c>
      <c r="J14" s="118">
        <v>336820</v>
      </c>
      <c r="K14" s="118">
        <v>347220</v>
      </c>
      <c r="L14" s="118">
        <v>352270</v>
      </c>
      <c r="M14" s="118">
        <v>358990</v>
      </c>
      <c r="N14" s="118">
        <v>355145</v>
      </c>
      <c r="O14" s="118">
        <v>358865</v>
      </c>
      <c r="P14" s="11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</row>
    <row r="15" spans="1:30" ht="10.5" customHeight="1">
      <c r="B15" s="1122" t="s">
        <v>600</v>
      </c>
      <c r="C15" s="711">
        <f>SUM(D15:O15)</f>
        <v>7842694.7000000002</v>
      </c>
      <c r="D15" s="118">
        <v>642962.5</v>
      </c>
      <c r="E15" s="118">
        <v>522056.6</v>
      </c>
      <c r="F15" s="118">
        <v>597772.5</v>
      </c>
      <c r="G15" s="118">
        <v>547211.4</v>
      </c>
      <c r="H15" s="118">
        <v>634222.30000000005</v>
      </c>
      <c r="I15" s="118">
        <v>657989.80000000005</v>
      </c>
      <c r="J15" s="118">
        <v>672746.9</v>
      </c>
      <c r="K15" s="118">
        <v>693304.9</v>
      </c>
      <c r="L15" s="118">
        <v>731390.1</v>
      </c>
      <c r="M15" s="118">
        <v>716911.5</v>
      </c>
      <c r="N15" s="118">
        <v>709373.4</v>
      </c>
      <c r="O15" s="118">
        <v>716752.8</v>
      </c>
      <c r="P15" s="11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</row>
    <row r="16" spans="1:30" ht="10.5" customHeight="1">
      <c r="B16" s="1122" t="s">
        <v>591</v>
      </c>
      <c r="C16" s="712">
        <f t="shared" ref="C16:O16" si="2">(C15/C14)</f>
        <v>2.0042357387824361</v>
      </c>
      <c r="D16" s="119">
        <f t="shared" si="2"/>
        <v>1.9969019814895335</v>
      </c>
      <c r="E16" s="119">
        <f t="shared" si="2"/>
        <v>1.997003289725346</v>
      </c>
      <c r="F16" s="119">
        <f t="shared" si="2"/>
        <v>1.9972352155028399</v>
      </c>
      <c r="G16" s="119">
        <f t="shared" si="2"/>
        <v>1.9969032587672884</v>
      </c>
      <c r="H16" s="119">
        <f t="shared" si="2"/>
        <v>1.9972360258227053</v>
      </c>
      <c r="I16" s="119">
        <f t="shared" si="2"/>
        <v>1.997115974140286</v>
      </c>
      <c r="J16" s="119">
        <f t="shared" si="2"/>
        <v>1.9973484353660709</v>
      </c>
      <c r="K16" s="119">
        <f t="shared" si="2"/>
        <v>1.9967308910777031</v>
      </c>
      <c r="L16" s="119">
        <f t="shared" si="2"/>
        <v>2.0762202288017715</v>
      </c>
      <c r="M16" s="119">
        <f t="shared" si="2"/>
        <v>1.9970235939719769</v>
      </c>
      <c r="N16" s="119">
        <f t="shared" si="2"/>
        <v>1.9974190823466471</v>
      </c>
      <c r="O16" s="119">
        <f t="shared" si="2"/>
        <v>1.9972769704484974</v>
      </c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</row>
    <row r="17" spans="1:30" ht="10.5" customHeight="1">
      <c r="B17" s="584"/>
      <c r="C17" s="712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</row>
    <row r="18" spans="1:30" ht="10.5" customHeight="1">
      <c r="A18" s="114" t="s">
        <v>173</v>
      </c>
      <c r="B18" s="1122" t="s">
        <v>105</v>
      </c>
      <c r="C18" s="711">
        <f>SUM(D18:O18)</f>
        <v>0</v>
      </c>
      <c r="D18" s="118">
        <v>0</v>
      </c>
      <c r="E18" s="118">
        <v>0</v>
      </c>
      <c r="F18" s="118">
        <v>0</v>
      </c>
      <c r="G18" s="118">
        <v>0</v>
      </c>
      <c r="H18" s="118">
        <v>0</v>
      </c>
      <c r="I18" s="118">
        <v>0</v>
      </c>
      <c r="J18" s="118">
        <v>0</v>
      </c>
      <c r="K18" s="118">
        <v>0</v>
      </c>
      <c r="L18" s="118">
        <v>0</v>
      </c>
      <c r="M18" s="118">
        <v>0</v>
      </c>
      <c r="N18" s="118">
        <v>0</v>
      </c>
      <c r="O18" s="118">
        <v>0</v>
      </c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</row>
    <row r="19" spans="1:30" ht="10.5" customHeight="1">
      <c r="B19" s="1122" t="s">
        <v>600</v>
      </c>
      <c r="C19" s="711">
        <f>SUM(D19:O19)</f>
        <v>0</v>
      </c>
      <c r="D19" s="118">
        <v>0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118">
        <v>0</v>
      </c>
      <c r="K19" s="118">
        <v>0</v>
      </c>
      <c r="L19" s="118">
        <v>0</v>
      </c>
      <c r="M19" s="118">
        <v>0</v>
      </c>
      <c r="N19" s="118">
        <v>0</v>
      </c>
      <c r="O19" s="118">
        <v>0</v>
      </c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</row>
    <row r="20" spans="1:30" ht="10.5" customHeight="1">
      <c r="B20" s="1122" t="s">
        <v>591</v>
      </c>
      <c r="C20" s="712">
        <v>0</v>
      </c>
      <c r="D20" s="119">
        <v>0</v>
      </c>
      <c r="E20" s="119">
        <v>0</v>
      </c>
      <c r="F20" s="119">
        <v>0</v>
      </c>
      <c r="G20" s="119">
        <v>0</v>
      </c>
      <c r="H20" s="119">
        <v>0</v>
      </c>
      <c r="I20" s="119">
        <v>0</v>
      </c>
      <c r="J20" s="119">
        <v>0</v>
      </c>
      <c r="K20" s="119">
        <v>0</v>
      </c>
      <c r="L20" s="119">
        <v>0</v>
      </c>
      <c r="M20" s="119">
        <v>0</v>
      </c>
      <c r="N20" s="119">
        <v>0</v>
      </c>
      <c r="O20" s="119">
        <v>0</v>
      </c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</row>
    <row r="21" spans="1:30" ht="10.5" customHeight="1">
      <c r="B21" s="584"/>
      <c r="C21" s="712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</row>
    <row r="22" spans="1:30" ht="10.5" customHeight="1">
      <c r="A22" s="114" t="s">
        <v>174</v>
      </c>
      <c r="B22" s="1122" t="s">
        <v>105</v>
      </c>
      <c r="C22" s="711">
        <f>SUM(D22:O22)</f>
        <v>0</v>
      </c>
      <c r="D22" s="118">
        <v>0</v>
      </c>
      <c r="E22" s="118">
        <v>0</v>
      </c>
      <c r="F22" s="118">
        <v>0</v>
      </c>
      <c r="G22" s="118">
        <v>0</v>
      </c>
      <c r="H22" s="118">
        <v>0</v>
      </c>
      <c r="I22" s="118">
        <v>0</v>
      </c>
      <c r="J22" s="118">
        <v>0</v>
      </c>
      <c r="K22" s="118">
        <v>0</v>
      </c>
      <c r="L22" s="118">
        <v>0</v>
      </c>
      <c r="M22" s="118">
        <v>0</v>
      </c>
      <c r="N22" s="118">
        <v>0</v>
      </c>
      <c r="O22" s="118">
        <v>0</v>
      </c>
      <c r="P22" s="11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</row>
    <row r="23" spans="1:30" ht="10.5" customHeight="1">
      <c r="B23" s="1122" t="s">
        <v>600</v>
      </c>
      <c r="C23" s="711">
        <f>SUM(D23:O23)</f>
        <v>0</v>
      </c>
      <c r="D23" s="118">
        <v>0</v>
      </c>
      <c r="E23" s="118">
        <v>0</v>
      </c>
      <c r="F23" s="118">
        <v>0</v>
      </c>
      <c r="G23" s="118">
        <v>0</v>
      </c>
      <c r="H23" s="118">
        <v>0</v>
      </c>
      <c r="I23" s="118">
        <v>0</v>
      </c>
      <c r="J23" s="118">
        <v>0</v>
      </c>
      <c r="K23" s="118">
        <v>0</v>
      </c>
      <c r="L23" s="118">
        <v>0</v>
      </c>
      <c r="M23" s="118">
        <v>0</v>
      </c>
      <c r="N23" s="118">
        <v>0</v>
      </c>
      <c r="O23" s="118">
        <v>0</v>
      </c>
      <c r="P23" s="11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</row>
    <row r="24" spans="1:30" ht="10.5" customHeight="1">
      <c r="B24" s="1122" t="s">
        <v>591</v>
      </c>
      <c r="C24" s="712">
        <v>0</v>
      </c>
      <c r="D24" s="119">
        <v>0</v>
      </c>
      <c r="E24" s="119">
        <v>0</v>
      </c>
      <c r="F24" s="119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0</v>
      </c>
      <c r="L24" s="119">
        <v>0</v>
      </c>
      <c r="M24" s="119">
        <v>0</v>
      </c>
      <c r="N24" s="119">
        <v>0</v>
      </c>
      <c r="O24" s="119">
        <v>0</v>
      </c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</row>
    <row r="25" spans="1:30" ht="10.5" customHeight="1">
      <c r="B25" s="584"/>
      <c r="C25" s="712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</row>
    <row r="26" spans="1:30" ht="10.5" customHeight="1">
      <c r="A26" s="114" t="s">
        <v>322</v>
      </c>
      <c r="B26" s="1122" t="s">
        <v>105</v>
      </c>
      <c r="C26" s="711">
        <f>SUM(D26:O26)</f>
        <v>4060860</v>
      </c>
      <c r="D26" s="118">
        <v>327820</v>
      </c>
      <c r="E26" s="118">
        <v>317830</v>
      </c>
      <c r="F26" s="118">
        <v>306650</v>
      </c>
      <c r="G26" s="118">
        <v>315050</v>
      </c>
      <c r="H26" s="118">
        <v>337400</v>
      </c>
      <c r="I26" s="118">
        <v>360000</v>
      </c>
      <c r="J26" s="118">
        <v>355800</v>
      </c>
      <c r="K26" s="118">
        <v>365250</v>
      </c>
      <c r="L26" s="118">
        <v>335310</v>
      </c>
      <c r="M26" s="118">
        <v>329410</v>
      </c>
      <c r="N26" s="118">
        <v>352050</v>
      </c>
      <c r="O26" s="118">
        <v>358290</v>
      </c>
      <c r="P26" s="11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</row>
    <row r="27" spans="1:30" ht="10.5" customHeight="1">
      <c r="B27" s="1122" t="s">
        <v>600</v>
      </c>
      <c r="C27" s="711">
        <f>SUM(D27:O27)</f>
        <v>17844743.300000001</v>
      </c>
      <c r="D27" s="118">
        <v>1428997.4</v>
      </c>
      <c r="E27" s="118">
        <v>1355130.5</v>
      </c>
      <c r="F27" s="118">
        <v>1354441.7</v>
      </c>
      <c r="G27" s="118">
        <v>1386532.9</v>
      </c>
      <c r="H27" s="118">
        <v>1480112.7</v>
      </c>
      <c r="I27" s="118">
        <v>1592893.7</v>
      </c>
      <c r="J27" s="118">
        <v>1586734.5</v>
      </c>
      <c r="K27" s="118">
        <v>1605734</v>
      </c>
      <c r="L27" s="118">
        <v>1474413.5</v>
      </c>
      <c r="M27" s="118">
        <v>1441892.1</v>
      </c>
      <c r="N27" s="118">
        <v>1549059.8</v>
      </c>
      <c r="O27" s="118">
        <v>1588800.5</v>
      </c>
      <c r="P27" s="11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</row>
    <row r="28" spans="1:30" ht="10.5" customHeight="1">
      <c r="B28" s="1122" t="s">
        <v>591</v>
      </c>
      <c r="C28" s="712">
        <f t="shared" ref="C28:O28" si="3">(C27/C26)</f>
        <v>4.3943261525883681</v>
      </c>
      <c r="D28" s="119">
        <f t="shared" si="3"/>
        <v>4.3590915746446219</v>
      </c>
      <c r="E28" s="119">
        <f t="shared" si="3"/>
        <v>4.2636960010068279</v>
      </c>
      <c r="F28" s="119">
        <f t="shared" si="3"/>
        <v>4.4168977661829443</v>
      </c>
      <c r="G28" s="119">
        <f t="shared" si="3"/>
        <v>4.4009931756863985</v>
      </c>
      <c r="H28" s="119">
        <f t="shared" si="3"/>
        <v>4.3868189093064611</v>
      </c>
      <c r="I28" s="119">
        <f t="shared" si="3"/>
        <v>4.4247047222222218</v>
      </c>
      <c r="J28" s="119">
        <f t="shared" si="3"/>
        <v>4.4596247892074201</v>
      </c>
      <c r="K28" s="119">
        <f t="shared" si="3"/>
        <v>4.3962600958247773</v>
      </c>
      <c r="L28" s="119">
        <f t="shared" si="3"/>
        <v>4.3971653097133991</v>
      </c>
      <c r="M28" s="119">
        <f t="shared" si="3"/>
        <v>4.3771958956922985</v>
      </c>
      <c r="N28" s="119">
        <f t="shared" si="3"/>
        <v>4.4001130521232783</v>
      </c>
      <c r="O28" s="119">
        <f t="shared" si="3"/>
        <v>4.4343981132602082</v>
      </c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</row>
    <row r="29" spans="1:30" ht="10.5" customHeight="1">
      <c r="B29" s="584"/>
      <c r="C29" s="712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</row>
    <row r="30" spans="1:30" ht="10.5" customHeight="1">
      <c r="A30" s="114" t="s">
        <v>554</v>
      </c>
      <c r="B30" s="1122" t="s">
        <v>105</v>
      </c>
      <c r="C30" s="711">
        <f>SUM(D30:O30)</f>
        <v>121270</v>
      </c>
      <c r="D30" s="118">
        <v>0</v>
      </c>
      <c r="E30" s="118">
        <v>22230</v>
      </c>
      <c r="F30" s="118">
        <v>0</v>
      </c>
      <c r="G30" s="118">
        <v>0</v>
      </c>
      <c r="H30" s="118">
        <v>16820</v>
      </c>
      <c r="I30" s="118">
        <v>0</v>
      </c>
      <c r="J30" s="118">
        <v>0</v>
      </c>
      <c r="K30" s="118">
        <v>33360</v>
      </c>
      <c r="L30" s="118">
        <v>0</v>
      </c>
      <c r="M30" s="118">
        <v>29640</v>
      </c>
      <c r="N30" s="118">
        <v>19220</v>
      </c>
      <c r="O30" s="118">
        <v>0</v>
      </c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</row>
    <row r="31" spans="1:30" ht="10.5" customHeight="1">
      <c r="B31" s="1122" t="s">
        <v>600</v>
      </c>
      <c r="C31" s="711">
        <f>SUM(D31:O31)</f>
        <v>255247.1</v>
      </c>
      <c r="D31" s="118">
        <v>0</v>
      </c>
      <c r="E31" s="118">
        <v>49116.3</v>
      </c>
      <c r="F31" s="118">
        <v>0</v>
      </c>
      <c r="G31" s="118">
        <v>0</v>
      </c>
      <c r="H31" s="118">
        <v>34302.5</v>
      </c>
      <c r="I31" s="118">
        <v>0</v>
      </c>
      <c r="J31" s="118">
        <v>0</v>
      </c>
      <c r="K31" s="118">
        <v>69444.3</v>
      </c>
      <c r="L31" s="118">
        <v>0</v>
      </c>
      <c r="M31" s="118">
        <v>64217.1</v>
      </c>
      <c r="N31" s="118">
        <v>38166.9</v>
      </c>
      <c r="O31" s="118">
        <v>0</v>
      </c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</row>
    <row r="32" spans="1:30" ht="10.5" customHeight="1">
      <c r="B32" s="1122" t="s">
        <v>591</v>
      </c>
      <c r="C32" s="712">
        <f>(C31/C30)</f>
        <v>2.1047835408592399</v>
      </c>
      <c r="D32" s="119">
        <v>0</v>
      </c>
      <c r="E32" s="119">
        <v>0</v>
      </c>
      <c r="F32" s="119">
        <v>0</v>
      </c>
      <c r="G32" s="119">
        <v>0</v>
      </c>
      <c r="H32" s="119">
        <f>(H31/H30)</f>
        <v>2.0393876337693224</v>
      </c>
      <c r="I32" s="119">
        <v>0</v>
      </c>
      <c r="J32" s="119">
        <v>0</v>
      </c>
      <c r="K32" s="119">
        <f>(K31/K30)</f>
        <v>2.0816636690647483</v>
      </c>
      <c r="L32" s="119">
        <v>0</v>
      </c>
      <c r="M32" s="119">
        <v>0</v>
      </c>
      <c r="N32" s="119">
        <f>(N31/N30)</f>
        <v>1.9857908428720084</v>
      </c>
      <c r="O32" s="119">
        <v>0</v>
      </c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</row>
    <row r="33" spans="1:30" ht="10.5" customHeight="1">
      <c r="B33" s="584"/>
      <c r="C33" s="712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</row>
    <row r="34" spans="1:30" ht="10.5" customHeight="1">
      <c r="A34" s="114" t="s">
        <v>112</v>
      </c>
      <c r="B34" s="1122" t="s">
        <v>105</v>
      </c>
      <c r="C34" s="711">
        <f>SUM(D34:O34)</f>
        <v>57754</v>
      </c>
      <c r="D34" s="118">
        <v>0</v>
      </c>
      <c r="E34" s="118">
        <v>0</v>
      </c>
      <c r="F34" s="118">
        <v>0</v>
      </c>
      <c r="G34" s="118">
        <v>0</v>
      </c>
      <c r="H34" s="118">
        <v>0</v>
      </c>
      <c r="I34" s="118">
        <v>0</v>
      </c>
      <c r="J34" s="118">
        <v>0</v>
      </c>
      <c r="K34" s="118">
        <v>0</v>
      </c>
      <c r="L34" s="118">
        <v>0</v>
      </c>
      <c r="M34" s="118">
        <v>0</v>
      </c>
      <c r="N34" s="118">
        <v>0</v>
      </c>
      <c r="O34" s="118">
        <v>57754</v>
      </c>
    </row>
    <row r="35" spans="1:30" ht="10.5" customHeight="1">
      <c r="B35" s="1122" t="s">
        <v>600</v>
      </c>
      <c r="C35" s="711">
        <f>SUM(D35:O35)</f>
        <v>555406.19999999995</v>
      </c>
      <c r="D35" s="118">
        <v>0</v>
      </c>
      <c r="E35" s="118">
        <v>0</v>
      </c>
      <c r="F35" s="118">
        <v>0</v>
      </c>
      <c r="G35" s="118">
        <v>0</v>
      </c>
      <c r="H35" s="118">
        <v>0</v>
      </c>
      <c r="I35" s="118">
        <v>0</v>
      </c>
      <c r="J35" s="118">
        <v>0</v>
      </c>
      <c r="K35" s="118">
        <v>0</v>
      </c>
      <c r="L35" s="118">
        <v>0</v>
      </c>
      <c r="M35" s="118">
        <v>0</v>
      </c>
      <c r="N35" s="118">
        <v>0</v>
      </c>
      <c r="O35" s="118">
        <v>555406.19999999995</v>
      </c>
    </row>
    <row r="36" spans="1:30" ht="10.5" customHeight="1">
      <c r="B36" s="1122" t="s">
        <v>591</v>
      </c>
      <c r="C36" s="712">
        <f>(C35/C34)</f>
        <v>9.6167572808809769</v>
      </c>
      <c r="D36" s="119">
        <v>0</v>
      </c>
      <c r="E36" s="119">
        <v>0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>
        <v>0</v>
      </c>
      <c r="N36" s="119">
        <v>0</v>
      </c>
      <c r="O36" s="119">
        <f>(O35/O34)</f>
        <v>9.6167572808809769</v>
      </c>
    </row>
    <row r="37" spans="1:30" ht="10.5" customHeight="1">
      <c r="B37" s="584"/>
      <c r="C37" s="712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</row>
    <row r="38" spans="1:30" ht="10.5" customHeight="1">
      <c r="A38" s="114" t="s">
        <v>175</v>
      </c>
      <c r="B38" s="1122" t="s">
        <v>105</v>
      </c>
      <c r="C38" s="711">
        <f>SUM(D38:O38)</f>
        <v>9706</v>
      </c>
      <c r="D38" s="118">
        <v>670</v>
      </c>
      <c r="E38" s="118">
        <v>840</v>
      </c>
      <c r="F38" s="118">
        <v>1030</v>
      </c>
      <c r="G38" s="118">
        <v>677</v>
      </c>
      <c r="H38" s="118">
        <v>610</v>
      </c>
      <c r="I38" s="118">
        <v>515</v>
      </c>
      <c r="J38" s="118">
        <v>499</v>
      </c>
      <c r="K38" s="118">
        <v>1090</v>
      </c>
      <c r="L38" s="118">
        <v>8</v>
      </c>
      <c r="M38" s="118">
        <v>1005</v>
      </c>
      <c r="N38" s="118">
        <v>1149</v>
      </c>
      <c r="O38" s="118">
        <v>1613</v>
      </c>
      <c r="P38" s="118"/>
    </row>
    <row r="39" spans="1:30" ht="10.5" customHeight="1">
      <c r="B39" s="1122" t="s">
        <v>600</v>
      </c>
      <c r="C39" s="711">
        <f>SUM(D39:O39)</f>
        <v>30048</v>
      </c>
      <c r="D39" s="118">
        <v>1833</v>
      </c>
      <c r="E39" s="118">
        <v>2456</v>
      </c>
      <c r="F39" s="118">
        <v>3277</v>
      </c>
      <c r="G39" s="118">
        <v>2154</v>
      </c>
      <c r="H39" s="118">
        <v>1900</v>
      </c>
      <c r="I39" s="118">
        <v>1627</v>
      </c>
      <c r="J39" s="118">
        <v>1557</v>
      </c>
      <c r="K39" s="118">
        <v>3450</v>
      </c>
      <c r="L39" s="118">
        <v>26</v>
      </c>
      <c r="M39" s="118">
        <v>3144</v>
      </c>
      <c r="N39" s="118">
        <v>3569</v>
      </c>
      <c r="O39" s="118">
        <v>5055</v>
      </c>
      <c r="P39" s="118"/>
    </row>
    <row r="40" spans="1:30" ht="10.5" customHeight="1">
      <c r="B40" s="1122" t="s">
        <v>591</v>
      </c>
      <c r="C40" s="712">
        <f t="shared" ref="C40:O40" si="4">(C39/C38)</f>
        <v>3.0958170203997528</v>
      </c>
      <c r="D40" s="119">
        <f t="shared" si="4"/>
        <v>2.7358208955223882</v>
      </c>
      <c r="E40" s="119">
        <f t="shared" si="4"/>
        <v>2.9238095238095236</v>
      </c>
      <c r="F40" s="119">
        <f t="shared" si="4"/>
        <v>3.1815533980582522</v>
      </c>
      <c r="G40" s="119">
        <f t="shared" si="4"/>
        <v>3.1816838995568686</v>
      </c>
      <c r="H40" s="119">
        <f t="shared" si="4"/>
        <v>3.1147540983606556</v>
      </c>
      <c r="I40" s="119">
        <f t="shared" si="4"/>
        <v>3.1592233009708739</v>
      </c>
      <c r="J40" s="119">
        <f t="shared" si="4"/>
        <v>3.120240480961924</v>
      </c>
      <c r="K40" s="119">
        <f t="shared" si="4"/>
        <v>3.165137614678899</v>
      </c>
      <c r="L40" s="119">
        <f t="shared" si="4"/>
        <v>3.25</v>
      </c>
      <c r="M40" s="119">
        <f t="shared" si="4"/>
        <v>3.1283582089552238</v>
      </c>
      <c r="N40" s="119">
        <f t="shared" si="4"/>
        <v>3.1061792863359443</v>
      </c>
      <c r="O40" s="119">
        <f t="shared" si="4"/>
        <v>3.133911965282083</v>
      </c>
    </row>
    <row r="41" spans="1:30" ht="10.5" customHeight="1">
      <c r="B41" s="584"/>
      <c r="C41" s="713"/>
    </row>
    <row r="42" spans="1:30" ht="10.5" customHeight="1">
      <c r="A42" s="114" t="s">
        <v>176</v>
      </c>
      <c r="B42" s="1122" t="s">
        <v>105</v>
      </c>
      <c r="C42" s="711">
        <f>SUM(D42:O42)</f>
        <v>532709</v>
      </c>
      <c r="D42" s="118">
        <v>28795</v>
      </c>
      <c r="E42" s="118">
        <v>28560</v>
      </c>
      <c r="F42" s="118">
        <v>29863</v>
      </c>
      <c r="G42" s="118">
        <v>32540</v>
      </c>
      <c r="H42" s="118">
        <v>40670</v>
      </c>
      <c r="I42" s="118">
        <v>43680</v>
      </c>
      <c r="J42" s="118">
        <v>46340</v>
      </c>
      <c r="K42" s="118">
        <v>48380</v>
      </c>
      <c r="L42" s="118">
        <v>53821</v>
      </c>
      <c r="M42" s="118">
        <v>58940</v>
      </c>
      <c r="N42" s="118">
        <v>59005</v>
      </c>
      <c r="O42" s="118">
        <v>62115</v>
      </c>
    </row>
    <row r="43" spans="1:30" ht="10.5" customHeight="1">
      <c r="B43" s="1122" t="s">
        <v>600</v>
      </c>
      <c r="C43" s="711">
        <f>SUM(D43:O43)</f>
        <v>2735997.5999999996</v>
      </c>
      <c r="D43" s="118">
        <v>148409.20000000001</v>
      </c>
      <c r="E43" s="118">
        <v>147027.4</v>
      </c>
      <c r="F43" s="118">
        <v>153667.70000000001</v>
      </c>
      <c r="G43" s="118">
        <v>167593.4</v>
      </c>
      <c r="H43" s="118">
        <v>209071.8</v>
      </c>
      <c r="I43" s="118">
        <v>224195.8</v>
      </c>
      <c r="J43" s="118">
        <v>237796.6</v>
      </c>
      <c r="K43" s="118">
        <v>248332.4</v>
      </c>
      <c r="L43" s="118">
        <v>276210.3</v>
      </c>
      <c r="M43" s="118">
        <v>302358.40000000002</v>
      </c>
      <c r="N43" s="118">
        <v>302676.8</v>
      </c>
      <c r="O43" s="118">
        <v>318657.8</v>
      </c>
    </row>
    <row r="44" spans="1:30" ht="10.5" customHeight="1" thickBot="1">
      <c r="A44" s="115"/>
      <c r="B44" s="120" t="s">
        <v>591</v>
      </c>
      <c r="C44" s="714">
        <f t="shared" ref="C44:O44" si="5">(C43/C42)</f>
        <v>5.1360078391767354</v>
      </c>
      <c r="D44" s="121">
        <f t="shared" si="5"/>
        <v>5.1539920125021705</v>
      </c>
      <c r="E44" s="121">
        <f t="shared" si="5"/>
        <v>5.148018207282913</v>
      </c>
      <c r="F44" s="121">
        <f t="shared" si="5"/>
        <v>5.1457556173190913</v>
      </c>
      <c r="G44" s="121">
        <f t="shared" si="5"/>
        <v>5.1503810694529806</v>
      </c>
      <c r="H44" s="121">
        <f t="shared" si="5"/>
        <v>5.1406884681583476</v>
      </c>
      <c r="I44" s="121">
        <f t="shared" si="5"/>
        <v>5.1326877289377286</v>
      </c>
      <c r="J44" s="121">
        <f t="shared" si="5"/>
        <v>5.1315623651273201</v>
      </c>
      <c r="K44" s="121">
        <f t="shared" si="5"/>
        <v>5.1329557668458037</v>
      </c>
      <c r="L44" s="121">
        <f t="shared" si="5"/>
        <v>5.1320172423403498</v>
      </c>
      <c r="M44" s="121">
        <f t="shared" si="5"/>
        <v>5.1299355276552427</v>
      </c>
      <c r="N44" s="121">
        <f t="shared" si="5"/>
        <v>5.129680535547835</v>
      </c>
      <c r="O44" s="121">
        <f t="shared" si="5"/>
        <v>5.1301263784915072</v>
      </c>
    </row>
    <row r="45" spans="1:30" ht="9" customHeight="1">
      <c r="A45" s="999" t="s">
        <v>538</v>
      </c>
      <c r="B45" s="1018"/>
      <c r="C45" s="1018"/>
      <c r="D45" s="1018"/>
      <c r="E45" s="1018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</row>
    <row r="46" spans="1:30" ht="9" customHeight="1">
      <c r="A46" s="1111" t="s">
        <v>387</v>
      </c>
      <c r="B46" s="1018"/>
      <c r="C46" s="1018"/>
      <c r="D46" s="1018"/>
      <c r="E46" s="1018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</row>
    <row r="47" spans="1:30" ht="9" customHeight="1">
      <c r="A47" s="1001" t="s">
        <v>366</v>
      </c>
      <c r="B47" s="1018"/>
      <c r="C47" s="1018"/>
      <c r="D47" s="1018"/>
      <c r="E47" s="1018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</row>
    <row r="48" spans="1:30" ht="10" customHeight="1">
      <c r="A48" s="1018"/>
      <c r="B48" s="1018"/>
      <c r="C48" s="1018"/>
      <c r="D48" s="1018"/>
      <c r="E48" s="1018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</row>
    <row r="50" spans="1:1" ht="13" customHeight="1">
      <c r="A50" s="10"/>
    </row>
    <row r="51" spans="1:1" ht="13" customHeight="1">
      <c r="A51" s="122"/>
    </row>
    <row r="52" spans="1:1" ht="13" customHeight="1">
      <c r="A52" s="12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135</vt:i4>
      </vt:variant>
      <vt:variant>
        <vt:lpstr>Rangos con nombre</vt:lpstr>
      </vt:variant>
      <vt:variant>
        <vt:i4>138</vt:i4>
      </vt:variant>
    </vt:vector>
  </HeadingPairs>
  <TitlesOfParts>
    <vt:vector size="273" baseType="lpstr">
      <vt:lpstr>1. INDICADORES ECONÓMICOS</vt:lpstr>
      <vt:lpstr>C 1 - C 2 - C 3</vt:lpstr>
      <vt:lpstr>2. POBLACION Y ...</vt:lpstr>
      <vt:lpstr>C-4</vt:lpstr>
      <vt:lpstr>C 5</vt:lpstr>
      <vt:lpstr>C -6</vt:lpstr>
      <vt:lpstr>C 7</vt:lpstr>
      <vt:lpstr>C 8</vt:lpstr>
      <vt:lpstr>C 9</vt:lpstr>
      <vt:lpstr>C 10</vt:lpstr>
      <vt:lpstr>C 11</vt:lpstr>
      <vt:lpstr>C 12</vt:lpstr>
      <vt:lpstr>C 13</vt:lpstr>
      <vt:lpstr>C 14</vt:lpstr>
      <vt:lpstr>C 15</vt:lpstr>
      <vt:lpstr>C 16</vt:lpstr>
      <vt:lpstr>C 17</vt:lpstr>
      <vt:lpstr>C 18</vt:lpstr>
      <vt:lpstr>C 19</vt:lpstr>
      <vt:lpstr>C 20</vt:lpstr>
      <vt:lpstr>C 21</vt:lpstr>
      <vt:lpstr>C 22</vt:lpstr>
      <vt:lpstr>C 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 34</vt:lpstr>
      <vt:lpstr>C 35</vt:lpstr>
      <vt:lpstr>C 36</vt:lpstr>
      <vt:lpstr>C 37</vt:lpstr>
      <vt:lpstr>C 38</vt:lpstr>
      <vt:lpstr>C 39</vt:lpstr>
      <vt:lpstr>C 40</vt:lpstr>
      <vt:lpstr>C 41</vt:lpstr>
      <vt:lpstr>C 42</vt:lpstr>
      <vt:lpstr>C 43</vt:lpstr>
      <vt:lpstr>C 44</vt:lpstr>
      <vt:lpstr>C 45</vt:lpstr>
      <vt:lpstr>C 46</vt:lpstr>
      <vt:lpstr>C 47</vt:lpstr>
      <vt:lpstr>C 48</vt:lpstr>
      <vt:lpstr>C 49</vt:lpstr>
      <vt:lpstr>C-50</vt:lpstr>
      <vt:lpstr>C-51</vt:lpstr>
      <vt:lpstr>C-52</vt:lpstr>
      <vt:lpstr>C-53</vt:lpstr>
      <vt:lpstr>C-54</vt:lpstr>
      <vt:lpstr>C-55</vt:lpstr>
      <vt:lpstr>C-56</vt:lpstr>
      <vt:lpstr>C-57</vt:lpstr>
      <vt:lpstr>C-58</vt:lpstr>
      <vt:lpstr>C-59</vt:lpstr>
      <vt:lpstr>C-60</vt:lpstr>
      <vt:lpstr>C-61</vt:lpstr>
      <vt:lpstr>C-62</vt:lpstr>
      <vt:lpstr>C-63</vt:lpstr>
      <vt:lpstr>C-64</vt:lpstr>
      <vt:lpstr>C-65</vt:lpstr>
      <vt:lpstr>C-66</vt:lpstr>
      <vt:lpstr>C-67</vt:lpstr>
      <vt:lpstr>C-68</vt:lpstr>
      <vt:lpstr>C-69</vt:lpstr>
      <vt:lpstr>C-70</vt:lpstr>
      <vt:lpstr>C-71</vt:lpstr>
      <vt:lpstr>C-72</vt:lpstr>
      <vt:lpstr>C-73</vt:lpstr>
      <vt:lpstr>C-74</vt:lpstr>
      <vt:lpstr>C-75</vt:lpstr>
      <vt:lpstr>C-76</vt:lpstr>
      <vt:lpstr>C-77</vt:lpstr>
      <vt:lpstr>C-78</vt:lpstr>
      <vt:lpstr>C-79</vt:lpstr>
      <vt:lpstr>C-80</vt:lpstr>
      <vt:lpstr>C-81</vt:lpstr>
      <vt:lpstr>C-82</vt:lpstr>
      <vt:lpstr>C-83</vt:lpstr>
      <vt:lpstr>C-84</vt:lpstr>
      <vt:lpstr>C-85</vt:lpstr>
      <vt:lpstr>3. BENEFICIO DE ...</vt:lpstr>
      <vt:lpstr>C 86-C87</vt:lpstr>
      <vt:lpstr>C-88</vt:lpstr>
      <vt:lpstr>C-89</vt:lpstr>
      <vt:lpstr>C 90</vt:lpstr>
      <vt:lpstr>C 91 - 99</vt:lpstr>
      <vt:lpstr>4. ABASTECIMIENTO Y ...</vt:lpstr>
      <vt:lpstr>C 100 - 101</vt:lpstr>
      <vt:lpstr>C 102 - 103</vt:lpstr>
      <vt:lpstr>C 104-105</vt:lpstr>
      <vt:lpstr>C 106 - 107</vt:lpstr>
      <vt:lpstr>C 108 - 109 </vt:lpstr>
      <vt:lpstr>5. PRECIOS AL...</vt:lpstr>
      <vt:lpstr>C 110 _ 111</vt:lpstr>
      <vt:lpstr>C-112</vt:lpstr>
      <vt:lpstr>C-113</vt:lpstr>
      <vt:lpstr>C-114</vt:lpstr>
      <vt:lpstr>C-115</vt:lpstr>
      <vt:lpstr>C-116</vt:lpstr>
      <vt:lpstr>C-117</vt:lpstr>
      <vt:lpstr>C-118</vt:lpstr>
      <vt:lpstr>C-119</vt:lpstr>
      <vt:lpstr>C-120</vt:lpstr>
      <vt:lpstr>C-121</vt:lpstr>
      <vt:lpstr>C_122</vt:lpstr>
      <vt:lpstr>C-123</vt:lpstr>
      <vt:lpstr>C-124</vt:lpstr>
      <vt:lpstr>6. ESTADÍSTICA AVÍCOLA</vt:lpstr>
      <vt:lpstr>C-125</vt:lpstr>
      <vt:lpstr>C-126</vt:lpstr>
      <vt:lpstr>C 127 - 128</vt:lpstr>
      <vt:lpstr>C 129 - 130</vt:lpstr>
      <vt:lpstr>C 131 - 132</vt:lpstr>
      <vt:lpstr>C 133 - 134</vt:lpstr>
      <vt:lpstr>C 135 </vt:lpstr>
      <vt:lpstr>C-136-137</vt:lpstr>
      <vt:lpstr>C 138 - 139</vt:lpstr>
      <vt:lpstr>C 140 - 141 </vt:lpstr>
      <vt:lpstr>C 142 - C 143</vt:lpstr>
      <vt:lpstr>C 144</vt:lpstr>
      <vt:lpstr>C 145</vt:lpstr>
      <vt:lpstr>C 146</vt:lpstr>
      <vt:lpstr>C-147</vt:lpstr>
      <vt:lpstr>C-148</vt:lpstr>
      <vt:lpstr>C-149</vt:lpstr>
      <vt:lpstr>C-150</vt:lpstr>
      <vt:lpstr>C-151</vt:lpstr>
      <vt:lpstr>C-152</vt:lpstr>
      <vt:lpstr>C-153</vt:lpstr>
      <vt:lpstr>C 154</vt:lpstr>
      <vt:lpstr>'C 5'!A</vt:lpstr>
      <vt:lpstr>'C 100 - 101'!A_impresión_IM</vt:lpstr>
      <vt:lpstr>'C 102 - 103'!A_impresión_IM</vt:lpstr>
      <vt:lpstr>'C 104-105'!A_impresión_IM</vt:lpstr>
      <vt:lpstr>'C 106 - 107'!A_impresión_IM</vt:lpstr>
      <vt:lpstr>'C 90'!A_impresión_IM</vt:lpstr>
      <vt:lpstr>'C 91 - 99'!A_IMPRESIÓN_IM</vt:lpstr>
      <vt:lpstr>'C-88'!A_impresión_IM</vt:lpstr>
      <vt:lpstr>'C-89'!A_impresión_IM</vt:lpstr>
      <vt:lpstr>'C -6'!Área_de_impresión</vt:lpstr>
      <vt:lpstr>'C 1 - C 2 - C 3'!Área_de_impresión</vt:lpstr>
      <vt:lpstr>'C 10'!Área_de_impresión</vt:lpstr>
      <vt:lpstr>'C 100 - 101'!Área_de_impresión</vt:lpstr>
      <vt:lpstr>'C 102 - 103'!Área_de_impresión</vt:lpstr>
      <vt:lpstr>'C 104-105'!Área_de_impresión</vt:lpstr>
      <vt:lpstr>'C 106 - 107'!Área_de_impresión</vt:lpstr>
      <vt:lpstr>'C 108 - 109 '!Área_de_impresión</vt:lpstr>
      <vt:lpstr>'C 11'!Área_de_impresión</vt:lpstr>
      <vt:lpstr>'C 110 _ 111'!Área_de_impresión</vt:lpstr>
      <vt:lpstr>'C 12'!Área_de_impresión</vt:lpstr>
      <vt:lpstr>'C 127 - 128'!Área_de_impresión</vt:lpstr>
      <vt:lpstr>'C 129 - 130'!Área_de_impresión</vt:lpstr>
      <vt:lpstr>'C 13'!Área_de_impresión</vt:lpstr>
      <vt:lpstr>'C 131 - 132'!Área_de_impresión</vt:lpstr>
      <vt:lpstr>'C 133 - 134'!Área_de_impresión</vt:lpstr>
      <vt:lpstr>'C 135 '!Área_de_impresión</vt:lpstr>
      <vt:lpstr>'C 138 - 139'!Área_de_impresión</vt:lpstr>
      <vt:lpstr>'C 14'!Área_de_impresión</vt:lpstr>
      <vt:lpstr>'C 140 - 141 '!Área_de_impresión</vt:lpstr>
      <vt:lpstr>'C 142 - C 143'!Área_de_impresión</vt:lpstr>
      <vt:lpstr>'C 144'!Área_de_impresión</vt:lpstr>
      <vt:lpstr>'C 145'!Área_de_impresión</vt:lpstr>
      <vt:lpstr>'C 146'!Área_de_impresión</vt:lpstr>
      <vt:lpstr>'C 15'!Área_de_impresión</vt:lpstr>
      <vt:lpstr>'C 154'!Área_de_impresión</vt:lpstr>
      <vt:lpstr>'C 16'!Área_de_impresión</vt:lpstr>
      <vt:lpstr>'C 17'!Área_de_impresión</vt:lpstr>
      <vt:lpstr>'C 18'!Área_de_impresión</vt:lpstr>
      <vt:lpstr>'C 19'!Área_de_impresión</vt:lpstr>
      <vt:lpstr>'C 20'!Área_de_impresión</vt:lpstr>
      <vt:lpstr>'C 21'!Área_de_impresión</vt:lpstr>
      <vt:lpstr>'C 22'!Área_de_impresión</vt:lpstr>
      <vt:lpstr>'C 23'!Área_de_impresión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34'!Área_de_impresión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40'!Área_de_impresión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46'!Área_de_impresión</vt:lpstr>
      <vt:lpstr>'C 47'!Área_de_impresión</vt:lpstr>
      <vt:lpstr>'C 48'!Área_de_impresión</vt:lpstr>
      <vt:lpstr>'C 49'!Área_de_impresión</vt:lpstr>
      <vt:lpstr>'C 5'!Área_de_impresión</vt:lpstr>
      <vt:lpstr>'C 7'!Área_de_impresión</vt:lpstr>
      <vt:lpstr>'C 8'!Área_de_impresión</vt:lpstr>
      <vt:lpstr>'C 86-C87'!Área_de_impresión</vt:lpstr>
      <vt:lpstr>'C 9'!Área_de_impresión</vt:lpstr>
      <vt:lpstr>'C 90'!Área_de_impresión</vt:lpstr>
      <vt:lpstr>'C 91 - 99'!Área_de_impresión</vt:lpstr>
      <vt:lpstr>C_122!Área_de_impresión</vt:lpstr>
      <vt:lpstr>'C-112'!Área_de_impresión</vt:lpstr>
      <vt:lpstr>'C-113'!Área_de_impresión</vt:lpstr>
      <vt:lpstr>'C-114'!Área_de_impresión</vt:lpstr>
      <vt:lpstr>'C-115'!Área_de_impresión</vt:lpstr>
      <vt:lpstr>'C-116'!Área_de_impresión</vt:lpstr>
      <vt:lpstr>'C-117'!Área_de_impresión</vt:lpstr>
      <vt:lpstr>'C-118'!Área_de_impresión</vt:lpstr>
      <vt:lpstr>'C-119'!Área_de_impresión</vt:lpstr>
      <vt:lpstr>'C-120'!Área_de_impresión</vt:lpstr>
      <vt:lpstr>'C-121'!Área_de_impresión</vt:lpstr>
      <vt:lpstr>'C-123'!Área_de_impresión</vt:lpstr>
      <vt:lpstr>'C-124'!Área_de_impresión</vt:lpstr>
      <vt:lpstr>'C-125'!Área_de_impresión</vt:lpstr>
      <vt:lpstr>'C-126'!Área_de_impresión</vt:lpstr>
      <vt:lpstr>'C-136-137'!Área_de_impresión</vt:lpstr>
      <vt:lpstr>'C-147'!Área_de_impresión</vt:lpstr>
      <vt:lpstr>'C-148'!Área_de_impresión</vt:lpstr>
      <vt:lpstr>'C-149'!Área_de_impresión</vt:lpstr>
      <vt:lpstr>'C-150'!Área_de_impresión</vt:lpstr>
      <vt:lpstr>'C-151'!Área_de_impresión</vt:lpstr>
      <vt:lpstr>'C-152'!Área_de_impresión</vt:lpstr>
      <vt:lpstr>'C-153'!Área_de_impresión</vt:lpstr>
      <vt:lpstr>'C-4'!Área_de_impresión</vt:lpstr>
      <vt:lpstr>'C-50'!Área_de_impresión</vt:lpstr>
      <vt:lpstr>'C-51'!Área_de_impresión</vt:lpstr>
      <vt:lpstr>'C-52'!Área_de_impresión</vt:lpstr>
      <vt:lpstr>'C-53'!Área_de_impresión</vt:lpstr>
      <vt:lpstr>'C-54'!Área_de_impresión</vt:lpstr>
      <vt:lpstr>'C-55'!Área_de_impresión</vt:lpstr>
      <vt:lpstr>'C-56'!Área_de_impresión</vt:lpstr>
      <vt:lpstr>'C-57'!Área_de_impresión</vt:lpstr>
      <vt:lpstr>'C-58'!Área_de_impresión</vt:lpstr>
      <vt:lpstr>'C-59'!Área_de_impresión</vt:lpstr>
      <vt:lpstr>'C-60'!Área_de_impresión</vt:lpstr>
      <vt:lpstr>'C-61'!Área_de_impresión</vt:lpstr>
      <vt:lpstr>'C-62'!Área_de_impresión</vt:lpstr>
      <vt:lpstr>'C-63'!Área_de_impresión</vt:lpstr>
      <vt:lpstr>'C-64'!Área_de_impresión</vt:lpstr>
      <vt:lpstr>'C-65'!Área_de_impresión</vt:lpstr>
      <vt:lpstr>'C-66'!Área_de_impresión</vt:lpstr>
      <vt:lpstr>'C-67'!Área_de_impresión</vt:lpstr>
      <vt:lpstr>'C-68'!Área_de_impresión</vt:lpstr>
      <vt:lpstr>'C-69'!Área_de_impresión</vt:lpstr>
      <vt:lpstr>'C-70'!Área_de_impresión</vt:lpstr>
      <vt:lpstr>'C-71'!Área_de_impresión</vt:lpstr>
      <vt:lpstr>'C-72'!Área_de_impresión</vt:lpstr>
      <vt:lpstr>'C-73'!Área_de_impresión</vt:lpstr>
      <vt:lpstr>'C-74'!Área_de_impresión</vt:lpstr>
      <vt:lpstr>'C-75'!Área_de_impresión</vt:lpstr>
      <vt:lpstr>'C-76'!Área_de_impresión</vt:lpstr>
      <vt:lpstr>'C-77'!Área_de_impresión</vt:lpstr>
      <vt:lpstr>'C-78'!Área_de_impresión</vt:lpstr>
      <vt:lpstr>'C-79'!Área_de_impresión</vt:lpstr>
      <vt:lpstr>'C-80'!Área_de_impresión</vt:lpstr>
      <vt:lpstr>'C-81'!Área_de_impresión</vt:lpstr>
      <vt:lpstr>'C-82'!Área_de_impresión</vt:lpstr>
      <vt:lpstr>'C-83'!Área_de_impresión</vt:lpstr>
      <vt:lpstr>'C-84'!Área_de_impresión</vt:lpstr>
      <vt:lpstr>'C-85'!Área_de_impresión</vt:lpstr>
      <vt:lpstr>'C-88'!Área_de_impresión</vt:lpstr>
      <vt:lpstr>'C-89'!Área_de_impresión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elba castro - diseño hojas</dc:creator>
  <cp:keywords/>
  <dc:description/>
  <cp:lastModifiedBy>Microsoft Office User</cp:lastModifiedBy>
  <cp:lastPrinted>2022-07-14T04:11:18Z</cp:lastPrinted>
  <dcterms:created xsi:type="dcterms:W3CDTF">1999-02-26T21:15:02Z</dcterms:created>
  <dcterms:modified xsi:type="dcterms:W3CDTF">2022-07-14T06:01:06Z</dcterms:modified>
  <cp:category/>
</cp:coreProperties>
</file>