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8/2 - Diseño de un sistema organizacional inteligente/App/CCADS/"/>
    </mc:Choice>
  </mc:AlternateContent>
  <xr:revisionPtr revIDLastSave="253" documentId="13_ncr:1_{6B6FB4F3-93F2-4C89-9BC7-841DAB24FB98}" xr6:coauthVersionLast="47" xr6:coauthVersionMax="47" xr10:uidLastSave="{45CFBFEB-36A6-4F39-9EB7-8E15AB55A815}"/>
  <bookViews>
    <workbookView xWindow="-120" yWindow="-120" windowWidth="20730" windowHeight="11160" firstSheet="1" activeTab="2" xr2:uid="{1DA38FD0-DEE7-4738-B888-4CEA76E31734}"/>
  </bookViews>
  <sheets>
    <sheet name="Hoja principal" sheetId="7" r:id="rId1"/>
    <sheet name="1_Comisiones" sheetId="1" r:id="rId2"/>
    <sheet name="1_CostosFijos" sheetId="6" r:id="rId3"/>
    <sheet name="1_CostosFijosTotales" sheetId="12" r:id="rId4"/>
    <sheet name="1_Precios" sheetId="8" r:id="rId5"/>
    <sheet name="1_MembresíasProyectadas_3" sheetId="9" r:id="rId6"/>
    <sheet name="1_MembresíasProyectadas_6" sheetId="11" r:id="rId7"/>
    <sheet name="1_Tasas" sheetId="10" r:id="rId8"/>
    <sheet name="3_Membresías" sheetId="2" r:id="rId9"/>
    <sheet name="3_Margen" sheetId="3" r:id="rId10"/>
    <sheet name="3_Utilidad" sheetId="4" r:id="rId11"/>
    <sheet name="3_Porcentaje  de utilización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7" l="1"/>
  <c r="D24" i="7"/>
  <c r="E23" i="7"/>
  <c r="D23" i="7"/>
  <c r="H20" i="7" s="1"/>
  <c r="E22" i="7"/>
  <c r="D22" i="7"/>
  <c r="D25" i="7" s="1"/>
  <c r="D27" i="7" s="1"/>
  <c r="E21" i="7"/>
  <c r="E25" i="7" s="1"/>
  <c r="D21" i="7"/>
  <c r="I20" i="7"/>
  <c r="I19" i="7"/>
  <c r="H19" i="7"/>
  <c r="I18" i="7"/>
  <c r="I21" i="7" s="1"/>
  <c r="H18" i="7"/>
  <c r="H21" i="7" s="1"/>
  <c r="E18" i="7"/>
  <c r="D18" i="7"/>
  <c r="O14" i="7"/>
  <c r="I14" i="7"/>
  <c r="H14" i="7"/>
  <c r="I12" i="7"/>
  <c r="H12" i="7"/>
  <c r="I11" i="7"/>
  <c r="H11" i="7"/>
  <c r="Q9" i="7"/>
  <c r="Q8" i="7"/>
  <c r="I6" i="7"/>
  <c r="H6" i="7"/>
  <c r="E27" i="7" l="1"/>
  <c r="D29" i="7"/>
  <c r="D30" i="7" s="1"/>
  <c r="H7" i="7"/>
  <c r="H8" i="7" s="1"/>
  <c r="H13" i="7" s="1"/>
  <c r="H15" i="7" s="1"/>
  <c r="H23" i="7" s="1"/>
  <c r="E29" i="7" l="1"/>
  <c r="E30" i="7" s="1"/>
  <c r="I7" i="7"/>
  <c r="I8" i="7" s="1"/>
  <c r="I13" i="7" s="1"/>
  <c r="I15" i="7" s="1"/>
  <c r="I23" i="7" s="1"/>
</calcChain>
</file>

<file path=xl/sharedStrings.xml><?xml version="1.0" encoding="utf-8"?>
<sst xmlns="http://schemas.openxmlformats.org/spreadsheetml/2006/main" count="179" uniqueCount="102">
  <si>
    <t>Precio de venta</t>
  </si>
  <si>
    <t>Básica</t>
  </si>
  <si>
    <t>Black</t>
  </si>
  <si>
    <t>INGRESOS</t>
  </si>
  <si>
    <t>COSTOS</t>
  </si>
  <si>
    <t>DATOS</t>
  </si>
  <si>
    <t>%Comisión Vendedor</t>
  </si>
  <si>
    <t>% Comisión Referencia</t>
  </si>
  <si>
    <t>% Comisión Financiera</t>
  </si>
  <si>
    <t>% Para MKT</t>
  </si>
  <si>
    <t>COSTOS FIJOS</t>
  </si>
  <si>
    <t>Nutrición</t>
  </si>
  <si>
    <t>Psicología</t>
  </si>
  <si>
    <t>Call Center</t>
  </si>
  <si>
    <t>Medicina General</t>
  </si>
  <si>
    <t>Addiuva</t>
  </si>
  <si>
    <t>Descuéntale</t>
  </si>
  <si>
    <t>MKT</t>
  </si>
  <si>
    <t>Comisión Vendedor</t>
  </si>
  <si>
    <t>Comisión Referencia</t>
  </si>
  <si>
    <t>Comisión Financiera</t>
  </si>
  <si>
    <t>TOTAL</t>
  </si>
  <si>
    <t xml:space="preserve">TOTAL FIJO </t>
  </si>
  <si>
    <t>COMISIONES Y PORCENTAJES</t>
  </si>
  <si>
    <t>TOTAL COSTOS</t>
  </si>
  <si>
    <t>UTILIDAD DOCTOUR</t>
  </si>
  <si>
    <t>% de utilidad DocTour</t>
  </si>
  <si>
    <t>Call Center / Oficinas</t>
  </si>
  <si>
    <t># de colaboradores</t>
  </si>
  <si>
    <t>UTILIDAD</t>
  </si>
  <si>
    <t>INGRESO REAL DOCTOUR</t>
  </si>
  <si>
    <t>INGRESO POTENCIAL ADICIONAL</t>
  </si>
  <si>
    <t>Utilidad</t>
  </si>
  <si>
    <t>INGRESO REAL + POTENCIAL</t>
  </si>
  <si>
    <t>Legal</t>
  </si>
  <si>
    <t>Admin</t>
  </si>
  <si>
    <t>Objetivo</t>
  </si>
  <si>
    <t>Membresias</t>
  </si>
  <si>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</si>
  <si>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</si>
  <si>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</si>
  <si>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</si>
  <si>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</si>
  <si>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</si>
  <si>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</si>
  <si>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</si>
  <si>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</si>
  <si>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</si>
  <si>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</si>
  <si>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</si>
  <si>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Red de descuentos nacional + plataforma wellness</t>
  </si>
  <si>
    <t>2A opinión médica en Estados Unidos para colaborador y familia</t>
  </si>
  <si>
    <t>Servicios</t>
  </si>
  <si>
    <t>% de utilización</t>
  </si>
  <si>
    <t>Basica</t>
  </si>
  <si>
    <t>Tiempo</t>
  </si>
  <si>
    <t xml:space="preserve">Consulta en línea medicinal general </t>
  </si>
  <si>
    <t xml:space="preserve">Contención emocional </t>
  </si>
  <si>
    <t xml:space="preserve">Consulta en línea psicología </t>
  </si>
  <si>
    <t xml:space="preserve">Consulta en línea de nutrición </t>
  </si>
  <si>
    <t xml:space="preserve">Traslado en ambulancia terrestre </t>
  </si>
  <si>
    <t xml:space="preserve">Fitness app </t>
  </si>
  <si>
    <t>Voucher para viaje familiar a Cancún con descuento</t>
  </si>
  <si>
    <t xml:space="preserve">Check anual - laboratorios </t>
  </si>
  <si>
    <t xml:space="preserve">Plan visual- Examen de la vista </t>
  </si>
  <si>
    <t xml:space="preserve">Plan dental </t>
  </si>
  <si>
    <t xml:space="preserve">Asistencia funeraria </t>
  </si>
  <si>
    <t xml:space="preserve">Indemnización por muerte en accidente laboral </t>
  </si>
  <si>
    <t xml:space="preserve">Reembolso de gastos médicos en hospital </t>
  </si>
  <si>
    <t xml:space="preserve">Seguro de vida - 12 meses de salario </t>
  </si>
  <si>
    <t>Platino</t>
  </si>
  <si>
    <t>Margenes</t>
  </si>
  <si>
    <t xml:space="preserve">Cantidad </t>
  </si>
  <si>
    <t>Precio</t>
  </si>
  <si>
    <t>CallCenter_Oficinas</t>
  </si>
  <si>
    <t>Medicina_General</t>
  </si>
  <si>
    <t>Plataforma_de_descuentos</t>
  </si>
  <si>
    <t>Segunda_opinión_médica</t>
  </si>
  <si>
    <t>Sueldo_por_muerte_accidental</t>
  </si>
  <si>
    <t>Comisión_Vendedor</t>
  </si>
  <si>
    <t>Comisión_Referencia</t>
  </si>
  <si>
    <t>Comisión_Financiera</t>
  </si>
  <si>
    <t>Comisión_Mercadotecnia</t>
  </si>
  <si>
    <t>Tasa_inflacion</t>
  </si>
  <si>
    <t>Tasa_impuestos</t>
  </si>
  <si>
    <t>Valor</t>
  </si>
  <si>
    <t>15.00</t>
  </si>
  <si>
    <t>199.00</t>
  </si>
  <si>
    <t>13.00</t>
  </si>
  <si>
    <t>3.00</t>
  </si>
  <si>
    <t>1.00</t>
  </si>
  <si>
    <t>5.00</t>
  </si>
  <si>
    <t>18.00</t>
  </si>
  <si>
    <t>25.00</t>
  </si>
  <si>
    <t>22.00</t>
  </si>
  <si>
    <t>8.00</t>
  </si>
  <si>
    <t>0.00</t>
  </si>
  <si>
    <t>21.00</t>
  </si>
  <si>
    <t>39.00</t>
  </si>
  <si>
    <t>Costos fijos totales</t>
  </si>
  <si>
    <t>106.00</t>
  </si>
  <si>
    <t>109.00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</si>
</sst>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Roboto Condensed"/>
    </font>
    <font>
      <sz val="10"/>
      <color theme="1"/>
      <name val="Roboto Condensed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/>
  </cellStyleXfs>
  <cellXfs count="30">
    <xf numFmtId="0" fontId="0" fillId="0" borderId="0" xfId="0"/>
    <xf numFmtId="164" fontId="0" fillId="0" borderId="0" xfId="1" applyFont="1"/>
    <xf numFmtId="9" fontId="3" fillId="0" borderId="0" xfId="2" applyFont="1"/>
    <xf numFmtId="164" fontId="2" fillId="0" borderId="0" xfId="1" applyFont="1"/>
    <xf numFmtId="164" fontId="3" fillId="0" borderId="0" xfId="1" applyFont="1"/>
    <xf numFmtId="0" fontId="2" fillId="0" borderId="0" xfId="0" applyFont="1" applyAlignment="1">
      <alignment horizontal="right"/>
    </xf>
    <xf numFmtId="164" fontId="2" fillId="0" borderId="1" xfId="1" applyFont="1" applyBorder="1"/>
    <xf numFmtId="164" fontId="2" fillId="0" borderId="0" xfId="0" applyNumberFormat="1" applyFont="1"/>
    <xf numFmtId="164" fontId="0" fillId="0" borderId="1" xfId="1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9" fontId="4" fillId="0" borderId="0" xfId="2" applyFont="1" applyAlignment="1">
      <alignment horizontal="center"/>
    </xf>
    <xf numFmtId="9" fontId="0" fillId="0" borderId="0" xfId="0" applyNumberFormat="1"/>
    <xf numFmtId="0" fontId="6" fillId="2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0" fillId="3" borderId="3" xfId="0" applyFill="1" applyBorder="1"/>
    <xf numFmtId="0" fontId="0" fillId="0" borderId="3" xfId="0" applyBorder="1"/>
    <xf numFmtId="17" fontId="0" fillId="0" borderId="0" xfId="0" applyNumberFormat="1"/>
    <xf numFmtId="49" fontId="0" fillId="0" borderId="0" xfId="0" applyNumberFormat="1"/>
    <xf numFmtId="49" fontId="8" fillId="0" borderId="0" xfId="1" applyNumberFormat="1" applyFont="1"/>
    <xf numFmtId="49" fontId="8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8" fillId="0" borderId="0" xfId="2" applyNumberFormat="1" applyFont="1" applyFill="1"/>
    <xf numFmtId="49" fontId="1" fillId="0" borderId="0" xfId="1" applyNumberFormat="1" applyFont="1" applyBorder="1"/>
    <xf numFmtId="49" fontId="1" fillId="0" borderId="0" xfId="1" applyNumberFormat="1" applyFont="1" applyFill="1" applyBorder="1"/>
  </cellXfs>
  <cellStyles count="4">
    <cellStyle name="Moneda" xfId="1" builtinId="4"/>
    <cellStyle name="Moneda 2" xfId="3" xr:uid="{4831AFB6-6882-4DD6-AF26-E3EECEE5D924}"/>
    <cellStyle name="Normal" xfId="0" builtinId="0"/>
    <cellStyle name="Porcentaje" xfId="2" builtinId="5"/>
  </cellStyles>
  <dxfs count="2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3E4391-E6B1-4762-9426-E0EA6DBE8CD5}" name="Tabla2" displayName="Tabla2" ref="A1:B4" totalsRowShown="0" headerRowDxfId="1">
  <autoFilter ref="A1:B4" xr:uid="{523E4391-E6B1-4762-9426-E0EA6DBE8CD5}"/>
  <tableColumns count="2">
    <tableColumn id="1" xr3:uid="{10A1A7FE-48F7-46B3-AE9E-B6DD593E070A}" name="Membresias"/>
    <tableColumn id="2" xr3:uid="{E65B53E9-882C-402E-AB5E-DE8FDA1E5A81}" name="Cantidad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F95E2-336F-476E-AB8F-9C0D9FDC090A}" name="Tabla1" displayName="Tabla1" ref="A1:B13" totalsRowShown="0">
  <autoFilter ref="A1:B13" xr:uid="{B06F95E2-336F-476E-AB8F-9C0D9FDC090A}"/>
  <tableColumns count="2">
    <tableColumn id="1" xr3:uid="{D1CA9A40-823F-427D-9852-174AF5B34328}" name="Tiempo"/>
    <tableColumn id="2" xr3:uid="{8A3D3DB4-6BDD-48DD-8D12-4FB25FB41D41}" name="Marge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25D2-0B74-4555-94BB-AC48F9B70796}">
  <dimension ref="C2:Q30"/>
  <sheetViews>
    <sheetView workbookViewId="0">
      <selection activeCell="J18" sqref="J18"/>
    </sheetView>
  </sheetViews>
  <sheetFormatPr baseColWidth="10" defaultColWidth="9.140625" defaultRowHeight="15" x14ac:dyDescent="0.25"/>
  <cols>
    <col min="3" max="3" width="29.42578125" customWidth="1"/>
    <col min="7" max="7" width="38.7109375" hidden="1" customWidth="1"/>
    <col min="8" max="8" width="15.7109375" hidden="1" customWidth="1"/>
    <col min="9" max="9" width="15.28515625" hidden="1" customWidth="1"/>
    <col min="17" max="17" width="14.28515625" bestFit="1" customWidth="1"/>
  </cols>
  <sheetData>
    <row r="2" spans="3:17" x14ac:dyDescent="0.25">
      <c r="C2" s="9" t="s">
        <v>5</v>
      </c>
      <c r="D2" s="12" t="s">
        <v>1</v>
      </c>
      <c r="E2" s="12" t="s">
        <v>2</v>
      </c>
    </row>
    <row r="3" spans="3:17" x14ac:dyDescent="0.25">
      <c r="C3" t="s">
        <v>6</v>
      </c>
      <c r="D3" s="2">
        <v>0.13</v>
      </c>
      <c r="E3" s="2">
        <v>0.15</v>
      </c>
      <c r="G3" s="9" t="s">
        <v>5</v>
      </c>
      <c r="H3" s="12" t="s">
        <v>1</v>
      </c>
      <c r="I3" s="12" t="s">
        <v>2</v>
      </c>
      <c r="J3">
        <v>8</v>
      </c>
      <c r="M3" t="s">
        <v>34</v>
      </c>
    </row>
    <row r="4" spans="3:17" x14ac:dyDescent="0.25">
      <c r="C4" t="s">
        <v>7</v>
      </c>
      <c r="D4" s="2">
        <v>0.03</v>
      </c>
      <c r="E4" s="2">
        <v>0.05</v>
      </c>
      <c r="G4" t="s">
        <v>28</v>
      </c>
      <c r="H4" s="10">
        <v>1000</v>
      </c>
      <c r="I4" s="10">
        <v>1000</v>
      </c>
      <c r="J4">
        <v>2</v>
      </c>
      <c r="M4" t="s">
        <v>35</v>
      </c>
    </row>
    <row r="5" spans="3:17" x14ac:dyDescent="0.25">
      <c r="C5" t="s">
        <v>8</v>
      </c>
      <c r="D5" s="2">
        <v>0.15</v>
      </c>
      <c r="E5" s="2">
        <v>0.15</v>
      </c>
      <c r="J5">
        <v>8</v>
      </c>
    </row>
    <row r="6" spans="3:17" x14ac:dyDescent="0.25">
      <c r="C6" t="s">
        <v>9</v>
      </c>
      <c r="D6" s="2">
        <v>0.01</v>
      </c>
      <c r="E6" s="2">
        <v>0.03</v>
      </c>
      <c r="G6" s="11" t="s">
        <v>3</v>
      </c>
      <c r="H6" s="1">
        <f>+D9*H4</f>
        <v>199000</v>
      </c>
      <c r="I6" s="1">
        <f>+E9*I4</f>
        <v>304470</v>
      </c>
      <c r="J6">
        <v>0</v>
      </c>
    </row>
    <row r="7" spans="3:17" x14ac:dyDescent="0.25">
      <c r="G7" s="11" t="s">
        <v>4</v>
      </c>
      <c r="H7" s="8">
        <f>+D27*H4</f>
        <v>169680</v>
      </c>
      <c r="I7" s="8">
        <f>+E27*I4</f>
        <v>224698.6</v>
      </c>
    </row>
    <row r="8" spans="3:17" x14ac:dyDescent="0.25">
      <c r="C8" s="9" t="s">
        <v>3</v>
      </c>
      <c r="D8" s="12" t="s">
        <v>1</v>
      </c>
      <c r="E8" s="12" t="s">
        <v>2</v>
      </c>
      <c r="G8" s="11" t="s">
        <v>29</v>
      </c>
      <c r="H8" s="3">
        <f>+H6-H7</f>
        <v>29320</v>
      </c>
      <c r="I8" s="3">
        <f>+I6-I7</f>
        <v>79771.399999999994</v>
      </c>
      <c r="N8" t="s">
        <v>36</v>
      </c>
      <c r="O8">
        <v>3000</v>
      </c>
      <c r="Q8" s="1">
        <f>+D9*O8</f>
        <v>597000</v>
      </c>
    </row>
    <row r="9" spans="3:17" x14ac:dyDescent="0.25">
      <c r="C9" t="s">
        <v>0</v>
      </c>
      <c r="D9" s="4">
        <v>199</v>
      </c>
      <c r="E9" s="4">
        <v>304.47000000000003</v>
      </c>
      <c r="J9">
        <v>95</v>
      </c>
      <c r="K9">
        <v>145</v>
      </c>
      <c r="Q9" s="1">
        <f>+Q8*12</f>
        <v>7164000</v>
      </c>
    </row>
    <row r="10" spans="3:17" x14ac:dyDescent="0.25">
      <c r="G10" s="9" t="s">
        <v>30</v>
      </c>
      <c r="H10" s="12" t="s">
        <v>1</v>
      </c>
      <c r="I10" s="12" t="s">
        <v>2</v>
      </c>
    </row>
    <row r="11" spans="3:17" x14ac:dyDescent="0.25">
      <c r="C11" s="9" t="s">
        <v>10</v>
      </c>
      <c r="G11" t="s">
        <v>13</v>
      </c>
      <c r="H11" s="1">
        <f>+D12*H4</f>
        <v>18000</v>
      </c>
      <c r="I11" s="1">
        <f>+E12*I4</f>
        <v>21000</v>
      </c>
    </row>
    <row r="12" spans="3:17" x14ac:dyDescent="0.25">
      <c r="C12" t="s">
        <v>27</v>
      </c>
      <c r="D12" s="3">
        <v>18</v>
      </c>
      <c r="E12" s="3">
        <v>21</v>
      </c>
      <c r="G12" t="s">
        <v>14</v>
      </c>
      <c r="H12" s="1">
        <f>+D13*H4</f>
        <v>25000</v>
      </c>
      <c r="I12" s="1">
        <f>+E13*I4</f>
        <v>25000</v>
      </c>
      <c r="J12">
        <v>0</v>
      </c>
    </row>
    <row r="13" spans="3:17" x14ac:dyDescent="0.25">
      <c r="C13" t="s">
        <v>14</v>
      </c>
      <c r="D13" s="3">
        <v>25</v>
      </c>
      <c r="E13" s="3">
        <v>25</v>
      </c>
      <c r="G13" t="s">
        <v>32</v>
      </c>
      <c r="H13" s="1">
        <f>+H8</f>
        <v>29320</v>
      </c>
      <c r="I13" s="1">
        <f>+I8</f>
        <v>79771.399999999994</v>
      </c>
      <c r="J13">
        <v>0</v>
      </c>
      <c r="O13">
        <v>72000</v>
      </c>
    </row>
    <row r="14" spans="3:17" x14ac:dyDescent="0.25">
      <c r="C14" t="s">
        <v>11</v>
      </c>
      <c r="D14" s="3">
        <v>18</v>
      </c>
      <c r="E14" s="3">
        <v>18</v>
      </c>
      <c r="G14" t="s">
        <v>17</v>
      </c>
      <c r="H14" s="8">
        <f>+D24*H4</f>
        <v>1990</v>
      </c>
      <c r="I14" s="8">
        <f>+E24*I4</f>
        <v>9134.1</v>
      </c>
      <c r="O14">
        <f>+O13/1000</f>
        <v>72</v>
      </c>
    </row>
    <row r="15" spans="3:17" x14ac:dyDescent="0.25">
      <c r="C15" t="s">
        <v>12</v>
      </c>
      <c r="D15" s="3">
        <v>22</v>
      </c>
      <c r="E15" s="3">
        <v>22</v>
      </c>
      <c r="G15" s="5" t="s">
        <v>21</v>
      </c>
      <c r="H15" s="7">
        <f>SUM(H11:H14)</f>
        <v>74310</v>
      </c>
      <c r="I15" s="7">
        <f>SUM(I11:I14)</f>
        <v>134905.5</v>
      </c>
    </row>
    <row r="16" spans="3:17" x14ac:dyDescent="0.25">
      <c r="C16" t="s">
        <v>15</v>
      </c>
      <c r="D16" s="3">
        <v>15</v>
      </c>
      <c r="E16" s="3">
        <v>15</v>
      </c>
    </row>
    <row r="17" spans="3:9" x14ac:dyDescent="0.25">
      <c r="C17" t="s">
        <v>16</v>
      </c>
      <c r="D17" s="6">
        <v>8</v>
      </c>
      <c r="E17" s="6">
        <v>8</v>
      </c>
      <c r="G17" s="9" t="s">
        <v>31</v>
      </c>
      <c r="H17" s="12" t="s">
        <v>1</v>
      </c>
      <c r="I17" s="12" t="s">
        <v>2</v>
      </c>
    </row>
    <row r="18" spans="3:9" x14ac:dyDescent="0.25">
      <c r="C18" s="5" t="s">
        <v>22</v>
      </c>
      <c r="D18" s="7">
        <f>SUM(D12:D17)</f>
        <v>106</v>
      </c>
      <c r="E18" s="7">
        <f>SUM(E12:E17)</f>
        <v>109</v>
      </c>
      <c r="G18" t="s">
        <v>18</v>
      </c>
      <c r="H18" s="1">
        <f>+D21*H4</f>
        <v>25870</v>
      </c>
      <c r="I18" s="1">
        <f>+E21*I4</f>
        <v>45670.500000000007</v>
      </c>
    </row>
    <row r="19" spans="3:9" x14ac:dyDescent="0.25">
      <c r="G19" t="s">
        <v>19</v>
      </c>
      <c r="H19" s="1">
        <f>+D22*H4</f>
        <v>5970</v>
      </c>
      <c r="I19" s="1">
        <f>+E22*I4</f>
        <v>15223.500000000002</v>
      </c>
    </row>
    <row r="20" spans="3:9" x14ac:dyDescent="0.25">
      <c r="C20" s="9" t="s">
        <v>23</v>
      </c>
      <c r="G20" t="s">
        <v>20</v>
      </c>
      <c r="H20" s="8">
        <f>+D23*H4</f>
        <v>29849.999999999996</v>
      </c>
      <c r="I20" s="8">
        <f>+E23*I4</f>
        <v>45670.500000000007</v>
      </c>
    </row>
    <row r="21" spans="3:9" x14ac:dyDescent="0.25">
      <c r="C21" t="s">
        <v>18</v>
      </c>
      <c r="D21" s="1">
        <f>+$D$9*D3</f>
        <v>25.87</v>
      </c>
      <c r="E21" s="1">
        <f>+$E$9*E3</f>
        <v>45.670500000000004</v>
      </c>
      <c r="G21" s="5" t="s">
        <v>21</v>
      </c>
      <c r="H21" s="3">
        <f>SUM(H18:H20)</f>
        <v>61690</v>
      </c>
      <c r="I21" s="3">
        <f>SUM(I18:I20)</f>
        <v>106564.50000000001</v>
      </c>
    </row>
    <row r="22" spans="3:9" x14ac:dyDescent="0.25">
      <c r="C22" t="s">
        <v>19</v>
      </c>
      <c r="D22" s="1">
        <f>+$D$9*D4</f>
        <v>5.97</v>
      </c>
      <c r="E22" s="1">
        <f t="shared" ref="E22:E24" si="0">+$E$9*E4</f>
        <v>15.223500000000001</v>
      </c>
    </row>
    <row r="23" spans="3:9" x14ac:dyDescent="0.25">
      <c r="C23" t="s">
        <v>20</v>
      </c>
      <c r="D23" s="1">
        <f>+$D$9*D5</f>
        <v>29.849999999999998</v>
      </c>
      <c r="E23" s="1">
        <f t="shared" si="0"/>
        <v>45.670500000000004</v>
      </c>
      <c r="G23" s="5" t="s">
        <v>33</v>
      </c>
      <c r="H23" s="7">
        <f>+H15+H21</f>
        <v>136000</v>
      </c>
      <c r="I23" s="7">
        <f>+I15+I21</f>
        <v>241470</v>
      </c>
    </row>
    <row r="24" spans="3:9" x14ac:dyDescent="0.25">
      <c r="C24" t="s">
        <v>17</v>
      </c>
      <c r="D24" s="8">
        <f>+$D$9*D6</f>
        <v>1.99</v>
      </c>
      <c r="E24" s="8">
        <f t="shared" si="0"/>
        <v>9.1341000000000001</v>
      </c>
    </row>
    <row r="25" spans="3:9" x14ac:dyDescent="0.25">
      <c r="C25" s="5" t="s">
        <v>21</v>
      </c>
      <c r="D25" s="7">
        <f>SUM(D21:D24)</f>
        <v>63.68</v>
      </c>
      <c r="E25" s="7">
        <f>SUM(E21:E24)</f>
        <v>115.69860000000001</v>
      </c>
    </row>
    <row r="27" spans="3:9" x14ac:dyDescent="0.25">
      <c r="C27" s="5" t="s">
        <v>24</v>
      </c>
      <c r="D27" s="7">
        <f>+D18+D25</f>
        <v>169.68</v>
      </c>
      <c r="E27" s="7">
        <f>+E18+E25</f>
        <v>224.6986</v>
      </c>
    </row>
    <row r="29" spans="3:9" x14ac:dyDescent="0.25">
      <c r="C29" s="13" t="s">
        <v>25</v>
      </c>
      <c r="D29" s="14">
        <f>+D9-D27</f>
        <v>29.319999999999993</v>
      </c>
      <c r="E29" s="14">
        <f>+E9-E27</f>
        <v>79.771400000000028</v>
      </c>
    </row>
    <row r="30" spans="3:9" x14ac:dyDescent="0.25">
      <c r="C30" s="13" t="s">
        <v>26</v>
      </c>
      <c r="D30" s="15">
        <f>+D29/D9</f>
        <v>0.14733668341708539</v>
      </c>
      <c r="E30" s="15">
        <f>+E29/E9</f>
        <v>0.26200085394291728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F636-6D75-4B14-A76F-57797DE89F69}">
  <dimension ref="A1:B13"/>
  <sheetViews>
    <sheetView workbookViewId="0">
      <selection activeCell="F18" sqref="F18"/>
    </sheetView>
  </sheetViews>
  <sheetFormatPr baseColWidth="10" defaultRowHeight="15" x14ac:dyDescent="0.25"/>
  <cols>
    <col min="1" max="1" width="18.140625" customWidth="1"/>
  </cols>
  <sheetData>
    <row r="1" spans="1:2" x14ac:dyDescent="0.25">
      <c r="A1" t="s">
        <v>55</v>
      </c>
      <c r="B1" t="s">
        <v>71</v>
      </c>
    </row>
    <row r="2" spans="1:2" x14ac:dyDescent="0.25">
      <c r="A2" t="s">
        <v>38</v>
      </c>
      <c r="B2" s="16">
        <v>0.1</v>
      </c>
    </row>
    <row r="3" spans="1:2" x14ac:dyDescent="0.25">
      <c r="A3" t="s">
        <v>39</v>
      </c>
      <c r="B3" s="16">
        <v>0.11</v>
      </c>
    </row>
    <row r="4" spans="1:2" x14ac:dyDescent="0.25">
      <c r="A4" t="s">
        <v>40</v>
      </c>
      <c r="B4" s="16">
        <v>0.12</v>
      </c>
    </row>
    <row r="5" spans="1:2" x14ac:dyDescent="0.25">
      <c r="A5" t="s">
        <v>41</v>
      </c>
      <c r="B5" s="16">
        <v>0.13</v>
      </c>
    </row>
    <row r="6" spans="1:2" x14ac:dyDescent="0.25">
      <c r="A6" t="s">
        <v>42</v>
      </c>
      <c r="B6" s="16">
        <v>0.14000000000000001</v>
      </c>
    </row>
    <row r="7" spans="1:2" x14ac:dyDescent="0.25">
      <c r="A7" t="s">
        <v>43</v>
      </c>
      <c r="B7" s="16">
        <v>0.15</v>
      </c>
    </row>
    <row r="8" spans="1:2" x14ac:dyDescent="0.25">
      <c r="A8" t="s">
        <v>44</v>
      </c>
      <c r="B8" s="16">
        <v>0.16</v>
      </c>
    </row>
    <row r="9" spans="1:2" x14ac:dyDescent="0.25">
      <c r="A9" t="s">
        <v>45</v>
      </c>
      <c r="B9" s="16">
        <v>0.17</v>
      </c>
    </row>
    <row r="10" spans="1:2" x14ac:dyDescent="0.25">
      <c r="A10" t="s">
        <v>46</v>
      </c>
      <c r="B10" s="16">
        <v>0.18</v>
      </c>
    </row>
    <row r="11" spans="1:2" x14ac:dyDescent="0.25">
      <c r="A11" t="s">
        <v>47</v>
      </c>
      <c r="B11" s="16">
        <v>0.19</v>
      </c>
    </row>
    <row r="12" spans="1:2" x14ac:dyDescent="0.25">
      <c r="A12" t="s">
        <v>48</v>
      </c>
      <c r="B12" s="16">
        <v>0.2</v>
      </c>
    </row>
    <row r="13" spans="1:2" x14ac:dyDescent="0.25">
      <c r="A13" t="s">
        <v>49</v>
      </c>
      <c r="B13" s="16">
        <v>0.21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4C2B-8412-43C4-8BE4-F10CE1412B8D}">
  <dimension ref="A1:C13"/>
  <sheetViews>
    <sheetView workbookViewId="0">
      <selection activeCell="G19" sqref="G19"/>
    </sheetView>
  </sheetViews>
  <sheetFormatPr baseColWidth="10" defaultRowHeight="15" x14ac:dyDescent="0.25"/>
  <sheetData>
    <row r="1" spans="1:3" x14ac:dyDescent="0.25">
      <c r="A1" t="s">
        <v>55</v>
      </c>
      <c r="B1" t="s">
        <v>32</v>
      </c>
    </row>
    <row r="2" spans="1:3" x14ac:dyDescent="0.25">
      <c r="A2" t="s">
        <v>38</v>
      </c>
      <c r="B2" s="19">
        <v>1000</v>
      </c>
      <c r="C2" s="19"/>
    </row>
    <row r="3" spans="1:3" x14ac:dyDescent="0.25">
      <c r="A3" t="s">
        <v>39</v>
      </c>
      <c r="B3" s="20">
        <v>2000</v>
      </c>
      <c r="C3" s="20"/>
    </row>
    <row r="4" spans="1:3" x14ac:dyDescent="0.25">
      <c r="A4" t="s">
        <v>40</v>
      </c>
      <c r="B4" s="19">
        <v>3000</v>
      </c>
      <c r="C4" s="19"/>
    </row>
    <row r="5" spans="1:3" x14ac:dyDescent="0.25">
      <c r="A5" t="s">
        <v>41</v>
      </c>
      <c r="B5" s="20">
        <v>4000</v>
      </c>
      <c r="C5" s="20"/>
    </row>
    <row r="6" spans="1:3" x14ac:dyDescent="0.25">
      <c r="A6" t="s">
        <v>42</v>
      </c>
      <c r="B6" s="19">
        <v>5000</v>
      </c>
      <c r="C6" s="19"/>
    </row>
    <row r="7" spans="1:3" x14ac:dyDescent="0.25">
      <c r="A7" t="s">
        <v>43</v>
      </c>
      <c r="B7" s="20">
        <v>6000</v>
      </c>
      <c r="C7" s="20"/>
    </row>
    <row r="8" spans="1:3" x14ac:dyDescent="0.25">
      <c r="A8" t="s">
        <v>44</v>
      </c>
      <c r="B8" s="19">
        <v>1000</v>
      </c>
      <c r="C8" s="19"/>
    </row>
    <row r="9" spans="1:3" x14ac:dyDescent="0.25">
      <c r="A9" t="s">
        <v>45</v>
      </c>
      <c r="B9" s="20">
        <v>1000</v>
      </c>
      <c r="C9" s="20"/>
    </row>
    <row r="10" spans="1:3" x14ac:dyDescent="0.25">
      <c r="A10" t="s">
        <v>46</v>
      </c>
      <c r="B10" s="19">
        <v>600</v>
      </c>
      <c r="C10" s="19"/>
    </row>
    <row r="11" spans="1:3" x14ac:dyDescent="0.25">
      <c r="A11" t="s">
        <v>47</v>
      </c>
      <c r="B11" s="20">
        <v>700</v>
      </c>
      <c r="C11" s="20"/>
    </row>
    <row r="12" spans="1:3" x14ac:dyDescent="0.25">
      <c r="A12" t="s">
        <v>48</v>
      </c>
      <c r="B12" s="19">
        <v>800</v>
      </c>
      <c r="C12" s="19"/>
    </row>
    <row r="13" spans="1:3" x14ac:dyDescent="0.25">
      <c r="A13" t="s">
        <v>49</v>
      </c>
      <c r="B13" s="20">
        <v>900</v>
      </c>
      <c r="C13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16DB-40F3-4D2F-BBCC-D82A7600E235}">
  <dimension ref="A1:B17"/>
  <sheetViews>
    <sheetView topLeftCell="A11" workbookViewId="0">
      <selection activeCell="E19" sqref="E19"/>
    </sheetView>
  </sheetViews>
  <sheetFormatPr baseColWidth="10" defaultRowHeight="15" x14ac:dyDescent="0.25"/>
  <cols>
    <col min="1" max="1" width="32.28515625" customWidth="1"/>
    <col min="2" max="2" width="27.85546875" customWidth="1"/>
  </cols>
  <sheetData>
    <row r="1" spans="1:2" ht="15.75" thickBot="1" x14ac:dyDescent="0.3">
      <c r="A1" s="17" t="s">
        <v>52</v>
      </c>
      <c r="B1" t="s">
        <v>53</v>
      </c>
    </row>
    <row r="2" spans="1:2" ht="15.75" thickBot="1" x14ac:dyDescent="0.3">
      <c r="A2" s="18" t="s">
        <v>56</v>
      </c>
      <c r="B2">
        <v>25</v>
      </c>
    </row>
    <row r="3" spans="1:2" ht="15.75" thickBot="1" x14ac:dyDescent="0.3">
      <c r="A3" s="18" t="s">
        <v>57</v>
      </c>
      <c r="B3">
        <v>2</v>
      </c>
    </row>
    <row r="4" spans="1:2" ht="15.75" thickBot="1" x14ac:dyDescent="0.3">
      <c r="A4" s="18" t="s">
        <v>58</v>
      </c>
      <c r="B4">
        <v>4</v>
      </c>
    </row>
    <row r="5" spans="1:2" ht="15.75" thickBot="1" x14ac:dyDescent="0.3">
      <c r="A5" s="18" t="s">
        <v>59</v>
      </c>
      <c r="B5">
        <v>6</v>
      </c>
    </row>
    <row r="6" spans="1:2" ht="15.75" thickBot="1" x14ac:dyDescent="0.3">
      <c r="A6" s="18" t="s">
        <v>60</v>
      </c>
      <c r="B6">
        <v>3</v>
      </c>
    </row>
    <row r="7" spans="1:2" ht="15.75" thickBot="1" x14ac:dyDescent="0.3">
      <c r="A7" s="18" t="s">
        <v>63</v>
      </c>
      <c r="B7">
        <v>10</v>
      </c>
    </row>
    <row r="8" spans="1:2" ht="15.75" thickBot="1" x14ac:dyDescent="0.3">
      <c r="A8" s="18" t="s">
        <v>64</v>
      </c>
      <c r="B8">
        <v>5</v>
      </c>
    </row>
    <row r="9" spans="1:2" ht="15.75" thickBot="1" x14ac:dyDescent="0.3">
      <c r="A9" s="18" t="s">
        <v>65</v>
      </c>
      <c r="B9">
        <v>10</v>
      </c>
    </row>
    <row r="10" spans="1:2" ht="15.75" thickBot="1" x14ac:dyDescent="0.3">
      <c r="A10" s="18" t="s">
        <v>66</v>
      </c>
      <c r="B10">
        <v>10</v>
      </c>
    </row>
    <row r="11" spans="1:2" ht="27" thickBot="1" x14ac:dyDescent="0.3">
      <c r="A11" s="18" t="s">
        <v>67</v>
      </c>
      <c r="B11">
        <v>10</v>
      </c>
    </row>
    <row r="12" spans="1:2" ht="27" thickBot="1" x14ac:dyDescent="0.3">
      <c r="A12" s="18" t="s">
        <v>68</v>
      </c>
      <c r="B12">
        <v>1</v>
      </c>
    </row>
    <row r="13" spans="1:2" ht="65.25" thickBot="1" x14ac:dyDescent="0.3">
      <c r="A13" s="18" t="s">
        <v>50</v>
      </c>
      <c r="B13">
        <v>10</v>
      </c>
    </row>
    <row r="14" spans="1:2" ht="27" thickBot="1" x14ac:dyDescent="0.3">
      <c r="A14" s="18" t="s">
        <v>51</v>
      </c>
      <c r="B14">
        <v>5</v>
      </c>
    </row>
    <row r="15" spans="1:2" ht="15.75" thickBot="1" x14ac:dyDescent="0.3">
      <c r="A15" s="18" t="s">
        <v>69</v>
      </c>
      <c r="B15">
        <v>1</v>
      </c>
    </row>
    <row r="16" spans="1:2" ht="27" thickBot="1" x14ac:dyDescent="0.3">
      <c r="A16" s="18" t="s">
        <v>62</v>
      </c>
      <c r="B16">
        <v>10</v>
      </c>
    </row>
    <row r="17" spans="1:2" ht="15.75" thickBot="1" x14ac:dyDescent="0.3">
      <c r="A17" s="18" t="s">
        <v>61</v>
      </c>
      <c r="B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1AD-83FB-4EE2-85A8-D4A5ECAB60A6}">
  <dimension ref="A1:D5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29.42578125" style="22" customWidth="1"/>
    <col min="2" max="16384" width="9.140625" style="22"/>
  </cols>
  <sheetData>
    <row r="1" spans="1:4" x14ac:dyDescent="0.25">
      <c r="A1" s="25"/>
      <c r="B1" s="26" t="s">
        <v>1</v>
      </c>
      <c r="C1" s="26" t="s">
        <v>2</v>
      </c>
      <c r="D1" s="26" t="s">
        <v>70</v>
      </c>
    </row>
    <row r="2" spans="1:4" x14ac:dyDescent="0.25">
      <c r="A2" s="22" t="s">
        <v>79</v>
      </c>
      <c r="B2" s="27" t="s">
        <v>88</v>
      </c>
      <c r="C2" s="27" t="s">
        <v>86</v>
      </c>
      <c r="D2" s="24" t="s">
        <v>86</v>
      </c>
    </row>
    <row r="3" spans="1:4" x14ac:dyDescent="0.25">
      <c r="A3" s="22" t="s">
        <v>80</v>
      </c>
      <c r="B3" s="27" t="s">
        <v>89</v>
      </c>
      <c r="C3" s="27" t="s">
        <v>91</v>
      </c>
      <c r="D3" s="24" t="s">
        <v>91</v>
      </c>
    </row>
    <row r="4" spans="1:4" x14ac:dyDescent="0.25">
      <c r="A4" s="22" t="s">
        <v>81</v>
      </c>
      <c r="B4" s="27" t="s">
        <v>86</v>
      </c>
      <c r="C4" s="27" t="s">
        <v>86</v>
      </c>
      <c r="D4" s="24" t="s">
        <v>86</v>
      </c>
    </row>
    <row r="5" spans="1:4" x14ac:dyDescent="0.25">
      <c r="A5" s="22" t="s">
        <v>82</v>
      </c>
      <c r="B5" s="27" t="s">
        <v>90</v>
      </c>
      <c r="C5" s="27" t="s">
        <v>89</v>
      </c>
      <c r="D5" s="24" t="s">
        <v>89</v>
      </c>
    </row>
  </sheetData>
  <pageMargins left="0.7" right="0.7" top="0.75" bottom="0.75" header="0.3" footer="0.3"/>
  <pageSetup orientation="portrait" horizontalDpi="4294967293" verticalDpi="4294967293" r:id="rId1"/>
  <ignoredErrors>
    <ignoredError sqref="B2:D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A79-500B-4B3E-8835-1F19C50EA462}">
  <dimension ref="A1:D9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width="29.42578125" customWidth="1"/>
  </cols>
  <sheetData>
    <row r="1" spans="1:4" x14ac:dyDescent="0.25">
      <c r="A1" s="25"/>
      <c r="B1" s="26" t="s">
        <v>1</v>
      </c>
      <c r="C1" s="26" t="s">
        <v>2</v>
      </c>
      <c r="D1" s="26" t="s">
        <v>70</v>
      </c>
    </row>
    <row r="2" spans="1:4" x14ac:dyDescent="0.25">
      <c r="A2" s="22" t="s">
        <v>74</v>
      </c>
      <c r="B2" s="28" t="s">
        <v>92</v>
      </c>
      <c r="C2" s="28" t="s">
        <v>97</v>
      </c>
      <c r="D2" s="22" t="s">
        <v>93</v>
      </c>
    </row>
    <row r="3" spans="1:4" x14ac:dyDescent="0.25">
      <c r="A3" s="22" t="s">
        <v>75</v>
      </c>
      <c r="B3" s="28" t="s">
        <v>93</v>
      </c>
      <c r="C3" s="28" t="s">
        <v>93</v>
      </c>
      <c r="D3" s="22" t="s">
        <v>93</v>
      </c>
    </row>
    <row r="4" spans="1:4" x14ac:dyDescent="0.25">
      <c r="A4" s="22" t="s">
        <v>11</v>
      </c>
      <c r="B4" s="28" t="s">
        <v>92</v>
      </c>
      <c r="C4" s="28" t="s">
        <v>92</v>
      </c>
      <c r="D4" s="22" t="s">
        <v>92</v>
      </c>
    </row>
    <row r="5" spans="1:4" x14ac:dyDescent="0.25">
      <c r="A5" s="22" t="s">
        <v>12</v>
      </c>
      <c r="B5" s="28" t="s">
        <v>94</v>
      </c>
      <c r="C5" s="28" t="s">
        <v>94</v>
      </c>
      <c r="D5" s="22" t="s">
        <v>94</v>
      </c>
    </row>
    <row r="6" spans="1:4" x14ac:dyDescent="0.25">
      <c r="A6" s="22" t="s">
        <v>15</v>
      </c>
      <c r="B6" s="28" t="s">
        <v>86</v>
      </c>
      <c r="C6" s="28" t="s">
        <v>86</v>
      </c>
      <c r="D6" s="22" t="s">
        <v>86</v>
      </c>
    </row>
    <row r="7" spans="1:4" x14ac:dyDescent="0.25">
      <c r="A7" s="22" t="s">
        <v>76</v>
      </c>
      <c r="B7" s="28" t="s">
        <v>95</v>
      </c>
      <c r="C7" s="28" t="s">
        <v>95</v>
      </c>
      <c r="D7" s="22" t="s">
        <v>95</v>
      </c>
    </row>
    <row r="8" spans="1:4" x14ac:dyDescent="0.25">
      <c r="A8" s="22" t="s">
        <v>77</v>
      </c>
      <c r="B8" s="29" t="s">
        <v>96</v>
      </c>
      <c r="C8" s="29" t="s">
        <v>96</v>
      </c>
      <c r="D8" s="22" t="s">
        <v>98</v>
      </c>
    </row>
    <row r="9" spans="1:4" x14ac:dyDescent="0.25">
      <c r="A9" s="22" t="s">
        <v>78</v>
      </c>
      <c r="B9" s="29" t="s">
        <v>96</v>
      </c>
      <c r="C9" s="29" t="s">
        <v>96</v>
      </c>
      <c r="D9" s="22">
        <v>15.25</v>
      </c>
    </row>
  </sheetData>
  <pageMargins left="0.7" right="0.7" top="0.75" bottom="0.75" header="0.3" footer="0.3"/>
  <pageSetup orientation="portrait" horizontalDpi="4294967293" verticalDpi="4294967293" r:id="rId1"/>
  <ignoredErrors>
    <ignoredError sqref="B2:C9 D2:D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2BE4-ED41-4CBB-9B63-451DB8874162}">
  <dimension ref="A1:D2"/>
  <sheetViews>
    <sheetView workbookViewId="0">
      <selection sqref="A1:XFD1048576"/>
    </sheetView>
  </sheetViews>
  <sheetFormatPr baseColWidth="10" defaultColWidth="9.140625" defaultRowHeight="15" x14ac:dyDescent="0.25"/>
  <cols>
    <col min="1" max="1" width="29.42578125" customWidth="1"/>
  </cols>
  <sheetData>
    <row r="1" spans="1:4" x14ac:dyDescent="0.25">
      <c r="A1" s="25"/>
      <c r="B1" s="26" t="s">
        <v>1</v>
      </c>
      <c r="C1" s="26" t="s">
        <v>2</v>
      </c>
      <c r="D1" s="26" t="s">
        <v>70</v>
      </c>
    </row>
    <row r="2" spans="1:4" x14ac:dyDescent="0.25">
      <c r="A2" s="22" t="s">
        <v>99</v>
      </c>
      <c r="B2" s="22" t="s">
        <v>100</v>
      </c>
      <c r="C2" s="22" t="s">
        <v>101</v>
      </c>
      <c r="D2" s="22">
        <v>167.25</v>
      </c>
    </row>
  </sheetData>
  <pageMargins left="0.7" right="0.7" top="0.75" bottom="0.75" header="0.3" footer="0.3"/>
  <pageSetup orientation="portrait" horizontalDpi="4294967293" verticalDpi="4294967293"/>
  <ignoredErrors>
    <ignoredError sqref="B2:C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CF63-C018-490A-BC9E-E33B865CC5C4}">
  <dimension ref="A1:D2"/>
  <sheetViews>
    <sheetView workbookViewId="0">
      <selection activeCell="E11" sqref="E11"/>
    </sheetView>
  </sheetViews>
  <sheetFormatPr baseColWidth="10" defaultColWidth="9.140625" defaultRowHeight="15" x14ac:dyDescent="0.25"/>
  <cols>
    <col min="1" max="1" width="29.42578125" style="22" customWidth="1"/>
    <col min="2" max="16384" width="9.140625" style="22"/>
  </cols>
  <sheetData>
    <row r="1" spans="1:4" x14ac:dyDescent="0.25">
      <c r="A1" s="25"/>
      <c r="B1" s="26" t="s">
        <v>1</v>
      </c>
      <c r="C1" s="26" t="s">
        <v>2</v>
      </c>
      <c r="D1" s="26" t="s">
        <v>70</v>
      </c>
    </row>
    <row r="2" spans="1:4" x14ac:dyDescent="0.25">
      <c r="A2" s="22" t="s">
        <v>73</v>
      </c>
      <c r="B2" s="23" t="s">
        <v>87</v>
      </c>
      <c r="C2" s="23">
        <v>304.47000000000003</v>
      </c>
      <c r="D2" s="24">
        <v>487.15</v>
      </c>
    </row>
  </sheetData>
  <pageMargins left="0.7" right="0.7" top="0.75" bottom="0.75" header="0.3" footer="0.3"/>
  <pageSetup orientation="portrait" horizontalDpi="4294967293" verticalDpi="4294967293" r:id="rId1"/>
  <ignoredErrors>
    <ignoredError sqref="B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C4DA-55F6-4EF5-9649-D8C4104285EA}">
  <dimension ref="A1:D4"/>
  <sheetViews>
    <sheetView workbookViewId="0">
      <selection activeCell="H17" sqref="H17"/>
    </sheetView>
  </sheetViews>
  <sheetFormatPr baseColWidth="10" defaultRowHeight="15" x14ac:dyDescent="0.25"/>
  <sheetData>
    <row r="1" spans="1:4" x14ac:dyDescent="0.25">
      <c r="B1" s="12" t="s">
        <v>1</v>
      </c>
      <c r="C1" s="12" t="s">
        <v>2</v>
      </c>
      <c r="D1" s="12" t="s">
        <v>70</v>
      </c>
    </row>
    <row r="2" spans="1:4" x14ac:dyDescent="0.25">
      <c r="A2" s="21">
        <v>45078</v>
      </c>
      <c r="B2">
        <v>70</v>
      </c>
      <c r="C2">
        <v>40</v>
      </c>
      <c r="D2">
        <v>5</v>
      </c>
    </row>
    <row r="3" spans="1:4" x14ac:dyDescent="0.25">
      <c r="A3" s="21">
        <v>45108</v>
      </c>
      <c r="B3">
        <v>74</v>
      </c>
      <c r="C3">
        <v>41</v>
      </c>
      <c r="D3">
        <v>8</v>
      </c>
    </row>
    <row r="4" spans="1:4" x14ac:dyDescent="0.25">
      <c r="A4" s="21">
        <v>45139</v>
      </c>
      <c r="B4">
        <v>80</v>
      </c>
      <c r="C4">
        <v>50</v>
      </c>
      <c r="D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1083-7BBC-4D4A-AAAF-597A3FDF31F9}">
  <dimension ref="A1:D7"/>
  <sheetViews>
    <sheetView workbookViewId="0">
      <selection activeCell="I12" sqref="I12"/>
    </sheetView>
  </sheetViews>
  <sheetFormatPr baseColWidth="10" defaultRowHeight="15" x14ac:dyDescent="0.25"/>
  <sheetData>
    <row r="1" spans="1:4" x14ac:dyDescent="0.25">
      <c r="B1" s="12" t="s">
        <v>1</v>
      </c>
      <c r="C1" s="12" t="s">
        <v>2</v>
      </c>
      <c r="D1" s="12" t="s">
        <v>70</v>
      </c>
    </row>
    <row r="2" spans="1:4" x14ac:dyDescent="0.25">
      <c r="A2" s="21">
        <v>45078</v>
      </c>
      <c r="B2">
        <v>70</v>
      </c>
      <c r="C2">
        <v>40</v>
      </c>
      <c r="D2">
        <v>5</v>
      </c>
    </row>
    <row r="3" spans="1:4" x14ac:dyDescent="0.25">
      <c r="A3" s="21">
        <v>45108</v>
      </c>
      <c r="B3">
        <v>74</v>
      </c>
      <c r="C3">
        <v>41</v>
      </c>
      <c r="D3">
        <v>8</v>
      </c>
    </row>
    <row r="4" spans="1:4" x14ac:dyDescent="0.25">
      <c r="A4" s="21">
        <v>45139</v>
      </c>
      <c r="B4">
        <v>80</v>
      </c>
      <c r="C4">
        <v>50</v>
      </c>
      <c r="D4">
        <v>10</v>
      </c>
    </row>
    <row r="5" spans="1:4" x14ac:dyDescent="0.25">
      <c r="A5" s="21">
        <v>45170</v>
      </c>
      <c r="B5">
        <v>86</v>
      </c>
      <c r="C5">
        <v>54</v>
      </c>
      <c r="D5">
        <v>12</v>
      </c>
    </row>
    <row r="6" spans="1:4" x14ac:dyDescent="0.25">
      <c r="A6" s="21">
        <v>45200</v>
      </c>
      <c r="B6">
        <v>93</v>
      </c>
      <c r="C6">
        <v>58</v>
      </c>
      <c r="D6">
        <v>15</v>
      </c>
    </row>
    <row r="7" spans="1:4" x14ac:dyDescent="0.25">
      <c r="A7" s="21">
        <v>45231</v>
      </c>
      <c r="B7">
        <v>100</v>
      </c>
      <c r="C7">
        <v>60</v>
      </c>
      <c r="D7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2784-9CEE-4D0A-A6A3-790686B94A2F}">
  <dimension ref="A1:B3"/>
  <sheetViews>
    <sheetView workbookViewId="0">
      <selection activeCell="F15" sqref="F15"/>
    </sheetView>
  </sheetViews>
  <sheetFormatPr baseColWidth="10" defaultRowHeight="15" x14ac:dyDescent="0.25"/>
  <cols>
    <col min="1" max="1" width="26.140625" customWidth="1"/>
    <col min="2" max="2" width="22.42578125" customWidth="1"/>
  </cols>
  <sheetData>
    <row r="1" spans="1:2" x14ac:dyDescent="0.25">
      <c r="B1" t="s">
        <v>85</v>
      </c>
    </row>
    <row r="2" spans="1:2" x14ac:dyDescent="0.25">
      <c r="A2" t="s">
        <v>83</v>
      </c>
      <c r="B2" s="22">
        <v>6.85</v>
      </c>
    </row>
    <row r="3" spans="1:2" x14ac:dyDescent="0.25">
      <c r="A3" t="s">
        <v>84</v>
      </c>
      <c r="B3" s="22" t="s">
        <v>86</v>
      </c>
    </row>
  </sheetData>
  <pageMargins left="0.7" right="0.7" top="0.75" bottom="0.75" header="0.3" footer="0.3"/>
  <ignoredErrors>
    <ignoredError sqref="B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5DB2-134C-4F20-A402-D9B0DDD873F1}">
  <dimension ref="A1:B4"/>
  <sheetViews>
    <sheetView workbookViewId="0">
      <selection activeCell="H21" sqref="H21"/>
    </sheetView>
  </sheetViews>
  <sheetFormatPr baseColWidth="10" defaultRowHeight="15" x14ac:dyDescent="0.25"/>
  <cols>
    <col min="1" max="1" width="16.7109375" customWidth="1"/>
  </cols>
  <sheetData>
    <row r="1" spans="1:2" x14ac:dyDescent="0.25">
      <c r="A1" s="9" t="s">
        <v>37</v>
      </c>
      <c r="B1" s="9" t="s">
        <v>72</v>
      </c>
    </row>
    <row r="2" spans="1:2" x14ac:dyDescent="0.25">
      <c r="A2" t="s">
        <v>54</v>
      </c>
      <c r="B2">
        <v>65</v>
      </c>
    </row>
    <row r="3" spans="1:2" x14ac:dyDescent="0.25">
      <c r="A3" t="s">
        <v>2</v>
      </c>
      <c r="B3">
        <v>35</v>
      </c>
    </row>
    <row r="4" spans="1:2" x14ac:dyDescent="0.25">
      <c r="A4" t="s">
        <v>70</v>
      </c>
      <c r="B4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DC5DAE9CBAC4C959B9BD722FE6914" ma:contentTypeVersion="13" ma:contentTypeDescription="Create a new document." ma:contentTypeScope="" ma:versionID="735cedd18f10799381eadc759221c1ab">
  <xsd:schema xmlns:xsd="http://www.w3.org/2001/XMLSchema" xmlns:xs="http://www.w3.org/2001/XMLSchema" xmlns:p="http://schemas.microsoft.com/office/2006/metadata/properties" xmlns:ns2="cbc90c94-cace-47db-86cd-130646b42399" xmlns:ns3="45b27b2f-68e2-4003-9cd4-739d1ad6eb00" targetNamespace="http://schemas.microsoft.com/office/2006/metadata/properties" ma:root="true" ma:fieldsID="578a18bde5e93a47b83a90c5c59f22ca" ns2:_="" ns3:_="">
    <xsd:import namespace="cbc90c94-cace-47db-86cd-130646b42399"/>
    <xsd:import namespace="45b27b2f-68e2-4003-9cd4-739d1ad6eb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90c94-cace-47db-86cd-130646b42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1e4f987-8041-4043-af6d-480ca08d6d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27b2f-68e2-4003-9cd4-739d1ad6eb0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36d90ce-8ba4-4412-93bc-ecee962a0bf1}" ma:internalName="TaxCatchAll" ma:showField="CatchAllData" ma:web="45b27b2f-68e2-4003-9cd4-739d1ad6eb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E9E06-C646-4282-9E59-3AEF048DD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90c94-cace-47db-86cd-130646b42399"/>
    <ds:schemaRef ds:uri="45b27b2f-68e2-4003-9cd4-739d1ad6eb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045C5-FD8D-4E11-97DF-37A8B2765E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 principal</vt:lpstr>
      <vt:lpstr>1_Comisiones</vt:lpstr>
      <vt:lpstr>1_CostosFijos</vt:lpstr>
      <vt:lpstr>1_CostosFijosTotales</vt:lpstr>
      <vt:lpstr>1_Precios</vt:lpstr>
      <vt:lpstr>1_MembresíasProyectadas_3</vt:lpstr>
      <vt:lpstr>1_MembresíasProyectadas_6</vt:lpstr>
      <vt:lpstr>1_Tasas</vt:lpstr>
      <vt:lpstr>3_Membresías</vt:lpstr>
      <vt:lpstr>3_Margen</vt:lpstr>
      <vt:lpstr>3_Utilidad</vt:lpstr>
      <vt:lpstr>3_Porcentaje  de utilización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Garza</dc:creator>
  <cp:lastModifiedBy>Ángel Alexis Anaya Alamea</cp:lastModifiedBy>
  <dcterms:created xsi:type="dcterms:W3CDTF">2023-03-22T21:06:08Z</dcterms:created>
  <dcterms:modified xsi:type="dcterms:W3CDTF">2023-06-06T20:30:45Z</dcterms:modified>
</cp:coreProperties>
</file>