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Systems4Enterprise5\Desktop\Marko\Конфигурација SAVA\"/>
    </mc:Choice>
  </mc:AlternateContent>
  <bookViews>
    <workbookView xWindow="0" yWindow="0" windowWidth="20490" windowHeight="8595" tabRatio="624" activeTab="2"/>
  </bookViews>
  <sheets>
    <sheet name="Introduction" sheetId="5" r:id="rId1"/>
    <sheet name="Lists" sheetId="2" r:id="rId2"/>
    <sheet name="Form builder" sheetId="1" r:id="rId3"/>
    <sheet name="Discounts" sheetId="16" r:id="rId4"/>
    <sheet name="Deductions" sheetId="17" r:id="rId5"/>
    <sheet name="Rate per Day" sheetId="24" r:id="rId6"/>
    <sheet name="Additional loadings (age)" sheetId="25" r:id="rId7"/>
    <sheet name="AO assistance" sheetId="26" r:id="rId8"/>
    <sheet name="Home Assistance" sheetId="27" r:id="rId9"/>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27" l="1"/>
  <c r="C8" i="27"/>
  <c r="C6" i="27"/>
  <c r="C4" i="27"/>
  <c r="O15" i="1" l="1"/>
  <c r="B2" i="26" l="1"/>
  <c r="O17" i="1" s="1"/>
  <c r="B2" i="27"/>
  <c r="O18" i="1" s="1"/>
  <c r="A16" i="27"/>
  <c r="B16" i="27" s="1"/>
  <c r="A2" i="27" s="1"/>
  <c r="A13" i="26"/>
  <c r="B13" i="26" s="1"/>
  <c r="A2" i="26" s="1"/>
  <c r="A2" i="25" l="1"/>
  <c r="A30" i="25"/>
  <c r="B30" i="25" s="1"/>
  <c r="A31" i="25"/>
  <c r="B31" i="25" s="1"/>
  <c r="C2" i="25" s="1"/>
  <c r="B2" i="25" l="1"/>
  <c r="O12" i="1" s="1"/>
  <c r="A2" i="17" l="1"/>
  <c r="O14" i="1" s="1"/>
  <c r="A2" i="16"/>
  <c r="O13" i="1" s="1"/>
  <c r="M12" i="1"/>
  <c r="B2" i="24"/>
  <c r="A2" i="24"/>
  <c r="C11" i="24"/>
  <c r="C8" i="24"/>
  <c r="P4" i="1" l="1"/>
  <c r="P9" i="1" l="1"/>
  <c r="P10" i="1" s="1"/>
  <c r="P11" i="1" s="1"/>
  <c r="P12" i="1" s="1"/>
  <c r="P13" i="1" l="1"/>
  <c r="P14" i="1" s="1"/>
  <c r="P15" i="1" s="1"/>
  <c r="P16" i="1" s="1"/>
  <c r="P17" i="1" s="1"/>
  <c r="P18" i="1" s="1"/>
  <c r="O19" i="1" s="1"/>
  <c r="P19" i="1" s="1"/>
  <c r="P20" i="1" s="1"/>
  <c r="O21" i="1" l="1"/>
  <c r="P21" i="1" s="1"/>
</calcChain>
</file>

<file path=xl/sharedStrings.xml><?xml version="1.0" encoding="utf-8"?>
<sst xmlns="http://schemas.openxmlformats.org/spreadsheetml/2006/main" count="516" uniqueCount="198">
  <si>
    <t>Field_ID</t>
  </si>
  <si>
    <t>Field_type</t>
  </si>
  <si>
    <t>Default</t>
  </si>
  <si>
    <t>Field_list</t>
  </si>
  <si>
    <t>Rating_indicator</t>
  </si>
  <si>
    <t>empty</t>
  </si>
  <si>
    <t>null</t>
  </si>
  <si>
    <t>header</t>
  </si>
  <si>
    <t>label</t>
  </si>
  <si>
    <t>field_type</t>
  </si>
  <si>
    <t>radio</t>
  </si>
  <si>
    <t>checkbox</t>
  </si>
  <si>
    <t>date</t>
  </si>
  <si>
    <t>birthdate</t>
  </si>
  <si>
    <t>file</t>
  </si>
  <si>
    <t>time</t>
  </si>
  <si>
    <t>textarea</t>
  </si>
  <si>
    <t>Insured Item Type</t>
  </si>
  <si>
    <t>item_type</t>
  </si>
  <si>
    <t>intended_cover</t>
  </si>
  <si>
    <t>n/a</t>
  </si>
  <si>
    <t>dropdown</t>
  </si>
  <si>
    <t>list_id</t>
  </si>
  <si>
    <t>Name_Caption</t>
  </si>
  <si>
    <t>List_ID</t>
  </si>
  <si>
    <t>Client_list?</t>
  </si>
  <si>
    <t>List_values</t>
  </si>
  <si>
    <t>List_caption_ENG</t>
  </si>
  <si>
    <t>List_caption_MK</t>
  </si>
  <si>
    <t>validation</t>
  </si>
  <si>
    <t>Required</t>
  </si>
  <si>
    <t>Discounts</t>
  </si>
  <si>
    <t>Item details</t>
  </si>
  <si>
    <t>item_details</t>
  </si>
  <si>
    <t>No discount</t>
  </si>
  <si>
    <t>variable name</t>
  </si>
  <si>
    <t>textbox</t>
  </si>
  <si>
    <t>email</t>
  </si>
  <si>
    <t>number</t>
  </si>
  <si>
    <t>alphanumeric</t>
  </si>
  <si>
    <t>no validation</t>
  </si>
  <si>
    <t>MidResult</t>
  </si>
  <si>
    <t>InputValues</t>
  </si>
  <si>
    <t>HelpingFunc</t>
  </si>
  <si>
    <t>FuncOutput</t>
  </si>
  <si>
    <t>Table used</t>
  </si>
  <si>
    <t>Discount</t>
  </si>
  <si>
    <t>discount</t>
  </si>
  <si>
    <t>NCD_tbl</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</si>
  <si>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</si>
  <si>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</si>
  <si>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</si>
  <si>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</si>
  <si>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</si>
  <si>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</si>
  <si>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</si>
  <si>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</si>
  <si>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</si>
  <si>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</si>
  <si>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</si>
  <si>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</si>
  <si>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</si>
  <si>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</si>
  <si>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</si>
  <si>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</si>
  <si>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</si>
  <si>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</si>
  <si>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</si>
  <si>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</si>
  <si>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</si>
  <si>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</si>
  <si>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</si>
  <si>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</si>
  <si>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</si>
  <si>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</si>
  <si>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</si>
  <si>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</si>
  <si>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</si>
  <si>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</si>
  <si>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</si>
  <si>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</si>
  <si>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</si>
  <si>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</si>
  <si>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</si>
  <si>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</si>
  <si>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Free Entry Sorter</t>
  </si>
  <si>
    <t>FES1_Time</t>
  </si>
  <si>
    <t>FES1_Time!A1</t>
  </si>
  <si>
    <t>FES2_CC</t>
  </si>
  <si>
    <t>FES2_CC!A1</t>
  </si>
  <si>
    <t>ends on</t>
  </si>
  <si>
    <t>G22</t>
  </si>
  <si>
    <t>I26</t>
  </si>
  <si>
    <t>not done yet</t>
  </si>
  <si>
    <t># scripts</t>
  </si>
  <si>
    <t>Duration minutes:</t>
  </si>
  <si>
    <t>perm:</t>
  </si>
  <si>
    <t>Gold</t>
  </si>
  <si>
    <t>Platinum</t>
  </si>
  <si>
    <t>VIP</t>
  </si>
  <si>
    <t>Travelling Insurance</t>
  </si>
  <si>
    <t>Rate</t>
  </si>
  <si>
    <t>Student</t>
  </si>
  <si>
    <t>Family</t>
  </si>
  <si>
    <t>Group</t>
  </si>
  <si>
    <t>Business trip</t>
  </si>
  <si>
    <t>No</t>
  </si>
  <si>
    <t>Deductible</t>
  </si>
  <si>
    <t>number_of_days</t>
  </si>
  <si>
    <t>Open/Closed Period</t>
  </si>
  <si>
    <t>Number of Days</t>
  </si>
  <si>
    <t>open_close_period</t>
  </si>
  <si>
    <t>open</t>
  </si>
  <si>
    <t>six_months</t>
  </si>
  <si>
    <t>twelve_months</t>
  </si>
  <si>
    <t>Number of People</t>
  </si>
  <si>
    <t>number_of_people</t>
  </si>
  <si>
    <t>Age</t>
  </si>
  <si>
    <t>age</t>
  </si>
  <si>
    <t>Extreme Sports</t>
  </si>
  <si>
    <t>extreme_sports</t>
  </si>
  <si>
    <t>extreme_sport</t>
  </si>
  <si>
    <t>Yes</t>
  </si>
  <si>
    <t>profesional_driver</t>
  </si>
  <si>
    <t>Profesional Driver</t>
  </si>
  <si>
    <t>student_foreign_country</t>
  </si>
  <si>
    <t>Student in a Foreign Country</t>
  </si>
  <si>
    <t>deductible</t>
  </si>
  <si>
    <t>200</t>
  </si>
  <si>
    <t>Death Occurance</t>
  </si>
  <si>
    <t>death_occurance</t>
  </si>
  <si>
    <t>AO Assistance</t>
  </si>
  <si>
    <t>ao_assistance</t>
  </si>
  <si>
    <t>home_assistance</t>
  </si>
  <si>
    <t>Home Assistance</t>
  </si>
  <si>
    <t>Intended Coverage</t>
  </si>
  <si>
    <t>6 месеци</t>
  </si>
  <si>
    <t>6 months</t>
  </si>
  <si>
    <t>12 months</t>
  </si>
  <si>
    <t>12 месеци</t>
  </si>
  <si>
    <t>Отворен период</t>
  </si>
  <si>
    <t>Да</t>
  </si>
  <si>
    <t>Не</t>
  </si>
  <si>
    <t>Type</t>
  </si>
  <si>
    <t>Days insured</t>
  </si>
  <si>
    <t>Premium per day</t>
  </si>
  <si>
    <t>Open</t>
  </si>
  <si>
    <t>one_year</t>
  </si>
  <si>
    <t>Vip</t>
  </si>
  <si>
    <t>Студент</t>
  </si>
  <si>
    <t>Фамилија</t>
  </si>
  <si>
    <t>Група</t>
  </si>
  <si>
    <t>Службено патување</t>
  </si>
  <si>
    <t>Без попуст</t>
  </si>
  <si>
    <t>Број</t>
  </si>
  <si>
    <t>Дата на раѓање</t>
  </si>
  <si>
    <t>Без валидација</t>
  </si>
  <si>
    <t>Алфанумеричко</t>
  </si>
  <si>
    <t>Additional loadings (age related)</t>
  </si>
  <si>
    <t>additional_loadings</t>
  </si>
  <si>
    <t>Premium</t>
  </si>
  <si>
    <t>Final Premium (mkd)</t>
  </si>
  <si>
    <t>Final Premium (euro)</t>
  </si>
  <si>
    <t>premium</t>
  </si>
  <si>
    <t>final_premium_euro</t>
  </si>
  <si>
    <t>final_premium_mkd</t>
  </si>
  <si>
    <t>Rate per Day</t>
  </si>
  <si>
    <t>Deductions</t>
  </si>
  <si>
    <t>65-70</t>
  </si>
  <si>
    <t>71-75</t>
  </si>
  <si>
    <t>Additional loadings (age)</t>
  </si>
  <si>
    <t>Helping functions:</t>
  </si>
  <si>
    <t>number of days</t>
  </si>
  <si>
    <t>premija</t>
  </si>
  <si>
    <t>do 8 dane</t>
  </si>
  <si>
    <t>do 15 dane</t>
  </si>
  <si>
    <t>do 30 dane</t>
  </si>
  <si>
    <t>godina dena pokritie</t>
  </si>
  <si>
    <t>2</t>
  </si>
  <si>
    <t>Home assistance</t>
  </si>
  <si>
    <t>AO assistance</t>
  </si>
  <si>
    <t>"Error"</t>
  </si>
  <si>
    <t>Calc_sports</t>
  </si>
  <si>
    <t>Calc_driver</t>
  </si>
  <si>
    <t>Calc_student</t>
  </si>
  <si>
    <t>Calc_coverage</t>
  </si>
  <si>
    <t>Calc_additional</t>
  </si>
  <si>
    <t>Calc_discount</t>
  </si>
  <si>
    <t>Calc_deductible</t>
  </si>
  <si>
    <t>Calc_death</t>
  </si>
  <si>
    <t>Calc_ao</t>
  </si>
  <si>
    <t>Calc_home</t>
  </si>
  <si>
    <t>Calc_premium</t>
  </si>
  <si>
    <t>Calc_euro</t>
  </si>
  <si>
    <t>Calc_mkd</t>
  </si>
  <si>
    <t>CSSStyle</t>
  </si>
  <si>
    <t>CSSClass</t>
  </si>
  <si>
    <t>FieldSize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</si>
</sst>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amily val="2"/>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
      <sz val="11"/>
      <color rgb="FFFF0000"/>
      <name val="Calibri"/>
      <family val="2"/>
      <scheme val="minor"/>
    </font>
    <font>
      <sz val="10"/>
      <color rgb="FF000000"/>
      <name val="Calibri"/>
      <family val="2"/>
      <charset val="204"/>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4" fillId="0" borderId="0"/>
    <xf numFmtId="0" fontId="5" fillId="0" borderId="0" applyNumberFormat="0" applyFill="0" applyBorder="0" applyAlignment="0" applyProtection="0"/>
  </cellStyleXfs>
  <cellXfs count="136">
    <xf numFmtId="0" fontId="0" fillId="0" borderId="0" xfId="0"/>
    <xf numFmtId="0" fontId="1" fillId="0" borderId="0" xfId="0" applyFont="1"/>
    <xf numFmtId="0" fontId="0" fillId="0" borderId="1" xfId="0" applyBorder="1"/>
    <xf numFmtId="0" fontId="2" fillId="0" borderId="1" xfId="0" applyFont="1" applyBorder="1"/>
    <xf numFmtId="0" fontId="0" fillId="0" borderId="0" xfId="0" applyAlignment="1">
      <alignment horizontal="left"/>
    </xf>
    <xf numFmtId="0" fontId="0" fillId="0" borderId="0" xfId="0" applyBorder="1" applyAlignment="1">
      <alignment horizontal="left"/>
    </xf>
    <xf numFmtId="0" fontId="0" fillId="0" borderId="0" xfId="0" applyBorder="1"/>
    <xf numFmtId="0" fontId="3" fillId="0" borderId="1" xfId="0" applyFont="1" applyFill="1" applyBorder="1"/>
    <xf numFmtId="0" fontId="0" fillId="0" borderId="10" xfId="0" applyBorder="1"/>
    <xf numFmtId="0" fontId="0" fillId="0" borderId="6" xfId="0" applyBorder="1"/>
    <xf numFmtId="0" fontId="0" fillId="0" borderId="13" xfId="0" applyBorder="1"/>
    <xf numFmtId="0" fontId="0" fillId="0" borderId="4" xfId="0" applyBorder="1"/>
    <xf numFmtId="0" fontId="1" fillId="2" borderId="2" xfId="0" applyFont="1" applyFill="1" applyBorder="1"/>
    <xf numFmtId="0" fontId="1" fillId="2" borderId="3" xfId="0" applyFont="1" applyFill="1" applyBorder="1"/>
    <xf numFmtId="0" fontId="1" fillId="2" borderId="17" xfId="0" applyFont="1" applyFill="1" applyBorder="1"/>
    <xf numFmtId="0" fontId="0" fillId="0" borderId="5" xfId="0" applyBorder="1"/>
    <xf numFmtId="0" fontId="10" fillId="0" borderId="0" xfId="0" applyFont="1" applyBorder="1" applyAlignment="1">
      <alignment vertical="top" wrapText="1"/>
    </xf>
    <xf numFmtId="0" fontId="8" fillId="0" borderId="0" xfId="0" applyFont="1" applyFill="1" applyBorder="1" applyAlignment="1">
      <alignment horizontal="right" vertical="top" wrapText="1"/>
    </xf>
    <xf numFmtId="0" fontId="5" fillId="0" borderId="0" xfId="2" applyBorder="1"/>
    <xf numFmtId="0" fontId="5" fillId="0" borderId="0" xfId="2" quotePrefix="1" applyBorder="1"/>
    <xf numFmtId="0" fontId="9" fillId="0" borderId="8" xfId="0" applyFont="1" applyBorder="1" applyAlignment="1">
      <alignment wrapText="1"/>
    </xf>
    <xf numFmtId="14" fontId="9" fillId="0" borderId="13" xfId="0" applyNumberFormat="1" applyFont="1" applyBorder="1" applyAlignment="1">
      <alignment horizontal="left" wrapText="1"/>
    </xf>
    <xf numFmtId="0" fontId="9" fillId="0" borderId="13" xfId="0" applyFont="1" applyBorder="1" applyAlignment="1">
      <alignment wrapText="1"/>
    </xf>
    <xf numFmtId="0" fontId="10" fillId="0" borderId="13" xfId="0" applyFont="1" applyBorder="1" applyAlignment="1">
      <alignment vertical="top" wrapText="1"/>
    </xf>
    <xf numFmtId="0" fontId="10" fillId="0" borderId="10" xfId="0" applyFont="1" applyBorder="1" applyAlignment="1">
      <alignment vertical="top" wrapText="1"/>
    </xf>
    <xf numFmtId="0" fontId="10" fillId="0" borderId="12" xfId="0" applyFont="1" applyBorder="1" applyAlignment="1">
      <alignment vertical="top" wrapText="1"/>
    </xf>
    <xf numFmtId="0" fontId="11" fillId="0" borderId="7" xfId="0" applyFont="1" applyBorder="1" applyAlignment="1">
      <alignment horizontal="right" vertical="top" wrapText="1"/>
    </xf>
    <xf numFmtId="0" fontId="11" fillId="0" borderId="12" xfId="0" applyFont="1" applyBorder="1" applyAlignment="1">
      <alignment horizontal="right" vertical="top" wrapText="1"/>
    </xf>
    <xf numFmtId="0" fontId="1" fillId="0" borderId="0" xfId="0" applyFont="1" applyAlignment="1"/>
    <xf numFmtId="0" fontId="9" fillId="0" borderId="7" xfId="0" applyFont="1" applyBorder="1" applyAlignment="1">
      <alignment wrapText="1"/>
    </xf>
    <xf numFmtId="0" fontId="9" fillId="0" borderId="12" xfId="0" applyFont="1" applyBorder="1" applyAlignment="1">
      <alignment wrapText="1"/>
    </xf>
    <xf numFmtId="0" fontId="10" fillId="0" borderId="9" xfId="0" applyFont="1" applyBorder="1" applyAlignment="1">
      <alignment vertical="top" wrapText="1"/>
    </xf>
    <xf numFmtId="0" fontId="8" fillId="0" borderId="0" xfId="0" applyFont="1" applyFill="1" applyBorder="1" applyAlignment="1">
      <alignment horizontal="left" vertical="top" wrapText="1"/>
    </xf>
    <xf numFmtId="0" fontId="8" fillId="0" borderId="12" xfId="0" applyFont="1" applyFill="1" applyBorder="1" applyAlignment="1">
      <alignment horizontal="right" vertical="top" wrapText="1"/>
    </xf>
    <xf numFmtId="14" fontId="0" fillId="0" borderId="0" xfId="0" applyNumberFormat="1" applyBorder="1" applyAlignment="1">
      <alignment horizontal="left"/>
    </xf>
    <xf numFmtId="0" fontId="0" fillId="0" borderId="13" xfId="0" applyBorder="1" applyAlignment="1">
      <alignment horizontal="left"/>
    </xf>
    <xf numFmtId="0" fontId="8" fillId="0" borderId="9" xfId="0" applyFont="1" applyFill="1" applyBorder="1" applyAlignment="1">
      <alignment horizontal="right" vertical="top" wrapText="1"/>
    </xf>
    <xf numFmtId="0" fontId="0" fillId="0" borderId="13" xfId="0" applyBorder="1" applyAlignment="1">
      <alignment horizontal="right"/>
    </xf>
    <xf numFmtId="0" fontId="1" fillId="0" borderId="15" xfId="0" applyFont="1" applyBorder="1" applyAlignment="1"/>
    <xf numFmtId="0" fontId="1" fillId="0" borderId="16" xfId="0" applyFont="1" applyBorder="1" applyAlignment="1"/>
    <xf numFmtId="14" fontId="5" fillId="0" borderId="0" xfId="2" applyNumberFormat="1" applyBorder="1" applyAlignment="1">
      <alignment horizontal="left"/>
    </xf>
    <xf numFmtId="0" fontId="8" fillId="0" borderId="6" xfId="0" applyFont="1" applyFill="1" applyBorder="1" applyAlignment="1">
      <alignment horizontal="left" vertical="top" wrapText="1"/>
    </xf>
    <xf numFmtId="0" fontId="7" fillId="4" borderId="1" xfId="0" applyFont="1" applyFill="1" applyBorder="1" applyAlignment="1">
      <alignment horizontal="center" vertical="center"/>
    </xf>
    <xf numFmtId="0" fontId="13" fillId="0" borderId="1" xfId="0" applyFont="1" applyBorder="1"/>
    <xf numFmtId="0" fontId="7" fillId="4" borderId="18" xfId="0" applyFont="1" applyFill="1" applyBorder="1" applyAlignment="1">
      <alignment horizontal="center" vertical="center"/>
    </xf>
    <xf numFmtId="0" fontId="7" fillId="0" borderId="0" xfId="0" applyFont="1" applyFill="1" applyBorder="1" applyAlignment="1">
      <alignment horizontal="center" vertical="center"/>
    </xf>
    <xf numFmtId="9" fontId="0" fillId="0" borderId="0" xfId="0" applyNumberFormat="1" applyFill="1" applyBorder="1"/>
    <xf numFmtId="0" fontId="0" fillId="0" borderId="0" xfId="0" applyFill="1" applyBorder="1"/>
    <xf numFmtId="49" fontId="0" fillId="0" borderId="0" xfId="0" applyNumberFormat="1" applyAlignment="1">
      <alignment horizontal="left" vertical="top"/>
    </xf>
    <xf numFmtId="0" fontId="0" fillId="6" borderId="0" xfId="0" applyFill="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center" vertical="center"/>
    </xf>
    <xf numFmtId="0" fontId="12" fillId="0" borderId="1" xfId="0" applyFont="1" applyBorder="1"/>
    <xf numFmtId="0" fontId="13" fillId="0" borderId="0" xfId="0" applyFont="1"/>
    <xf numFmtId="0" fontId="12" fillId="0" borderId="1" xfId="0" applyFont="1" applyBorder="1" applyAlignment="1"/>
    <xf numFmtId="0" fontId="12" fillId="0" borderId="1" xfId="0" applyFont="1" applyBorder="1" applyAlignment="1">
      <alignment horizontal="left"/>
    </xf>
    <xf numFmtId="0" fontId="12" fillId="0" borderId="1" xfId="0" applyFont="1" applyFill="1" applyBorder="1" applyAlignment="1">
      <alignment horizontal="left"/>
    </xf>
    <xf numFmtId="0" fontId="12" fillId="0" borderId="1" xfId="0" applyFont="1" applyFill="1" applyBorder="1"/>
    <xf numFmtId="0" fontId="0" fillId="7" borderId="0" xfId="0" applyFill="1"/>
    <xf numFmtId="0" fontId="0" fillId="8" borderId="1" xfId="0" applyFill="1" applyBorder="1"/>
    <xf numFmtId="0" fontId="2" fillId="5" borderId="0" xfId="0" applyFont="1" applyFill="1"/>
    <xf numFmtId="0" fontId="0" fillId="4" borderId="1" xfId="0" applyFill="1" applyBorder="1"/>
    <xf numFmtId="0" fontId="0" fillId="8" borderId="4" xfId="0" applyFill="1" applyBorder="1"/>
    <xf numFmtId="0" fontId="0" fillId="8" borderId="0" xfId="0" applyFill="1"/>
    <xf numFmtId="0" fontId="0" fillId="8" borderId="5" xfId="0" applyFill="1" applyBorder="1"/>
    <xf numFmtId="0" fontId="0" fillId="4" borderId="4" xfId="0" applyFill="1" applyBorder="1"/>
    <xf numFmtId="0" fontId="0" fillId="4" borderId="5" xfId="0" applyFill="1" applyBorder="1"/>
    <xf numFmtId="0" fontId="0" fillId="4" borderId="0" xfId="0" applyFill="1"/>
    <xf numFmtId="0" fontId="2" fillId="4" borderId="1" xfId="0" applyFont="1" applyFill="1" applyBorder="1"/>
    <xf numFmtId="49" fontId="0" fillId="4" borderId="1" xfId="0" applyNumberFormat="1" applyFill="1" applyBorder="1" applyAlignment="1">
      <alignment horizontal="left"/>
    </xf>
    <xf numFmtId="0" fontId="0" fillId="8" borderId="0" xfId="0" applyFill="1" applyBorder="1"/>
    <xf numFmtId="0" fontId="0" fillId="6" borderId="19" xfId="0" applyFill="1" applyBorder="1"/>
    <xf numFmtId="0" fontId="0" fillId="6" borderId="20" xfId="0" applyFill="1" applyBorder="1"/>
    <xf numFmtId="0" fontId="0" fillId="6" borderId="21" xfId="0" applyFill="1" applyBorder="1"/>
    <xf numFmtId="0" fontId="3" fillId="0" borderId="0" xfId="0" applyFont="1" applyFill="1" applyBorder="1"/>
    <xf numFmtId="0" fontId="12" fillId="0" borderId="0" xfId="0" applyFont="1" applyFill="1" applyBorder="1"/>
    <xf numFmtId="0" fontId="6"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3" fillId="0" borderId="0" xfId="0" applyFont="1" applyFill="1" applyBorder="1"/>
    <xf numFmtId="0" fontId="12" fillId="0" borderId="0" xfId="0" applyFont="1" applyFill="1" applyBorder="1" applyAlignment="1"/>
    <xf numFmtId="0" fontId="0" fillId="0" borderId="0" xfId="0" applyFill="1"/>
    <xf numFmtId="0" fontId="6" fillId="0" borderId="2" xfId="0" applyFont="1" applyBorder="1" applyAlignment="1">
      <alignment horizontal="center" vertical="center"/>
    </xf>
    <xf numFmtId="0" fontId="6" fillId="0" borderId="3" xfId="0" applyFont="1" applyBorder="1" applyAlignment="1">
      <alignment horizontal="center" vertical="center" wrapText="1"/>
    </xf>
    <xf numFmtId="0" fontId="6" fillId="0" borderId="22" xfId="0" applyFont="1" applyBorder="1" applyAlignment="1">
      <alignment horizontal="center" vertical="center" wrapText="1"/>
    </xf>
    <xf numFmtId="0" fontId="12" fillId="0" borderId="4" xfId="0" applyFont="1" applyBorder="1"/>
    <xf numFmtId="0" fontId="12" fillId="0" borderId="5" xfId="0" applyFont="1" applyBorder="1" applyAlignment="1"/>
    <xf numFmtId="0" fontId="12" fillId="0" borderId="4" xfId="0" applyFont="1" applyBorder="1" applyAlignment="1">
      <alignment horizontal="left"/>
    </xf>
    <xf numFmtId="0" fontId="12" fillId="0" borderId="5" xfId="0" applyFont="1" applyBorder="1"/>
    <xf numFmtId="0" fontId="12" fillId="0" borderId="4" xfId="0" applyFont="1" applyFill="1" applyBorder="1" applyAlignment="1">
      <alignment horizontal="left"/>
    </xf>
    <xf numFmtId="0" fontId="12" fillId="0" borderId="19" xfId="0" applyFont="1" applyFill="1" applyBorder="1" applyAlignment="1">
      <alignment horizontal="left"/>
    </xf>
    <xf numFmtId="0" fontId="0" fillId="0" borderId="20" xfId="0" applyBorder="1"/>
    <xf numFmtId="0" fontId="13" fillId="0" borderId="20" xfId="0" applyFont="1" applyBorder="1"/>
    <xf numFmtId="0" fontId="0" fillId="0" borderId="19" xfId="0" applyBorder="1"/>
    <xf numFmtId="0" fontId="0" fillId="0" borderId="21" xfId="0" applyBorder="1"/>
    <xf numFmtId="0" fontId="0" fillId="0" borderId="2" xfId="0" applyBorder="1"/>
    <xf numFmtId="0" fontId="0" fillId="0" borderId="3"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14" fontId="1" fillId="0" borderId="0" xfId="0" applyNumberFormat="1" applyFont="1" applyAlignment="1"/>
    <xf numFmtId="49" fontId="2" fillId="4" borderId="1" xfId="0" applyNumberFormat="1" applyFont="1" applyFill="1" applyBorder="1"/>
    <xf numFmtId="49" fontId="2" fillId="8" borderId="1" xfId="0" applyNumberFormat="1" applyFont="1" applyFill="1" applyBorder="1"/>
    <xf numFmtId="0" fontId="12" fillId="0" borderId="5" xfId="0" applyFont="1" applyBorder="1" applyAlignment="1">
      <alignment horizontal="right"/>
    </xf>
    <xf numFmtId="0" fontId="12" fillId="0" borderId="21" xfId="0" applyFont="1" applyBorder="1" applyAlignment="1">
      <alignment horizontal="right"/>
    </xf>
    <xf numFmtId="0" fontId="6" fillId="0" borderId="26" xfId="0" applyFont="1" applyBorder="1" applyAlignment="1">
      <alignment horizontal="center" vertical="center"/>
    </xf>
    <xf numFmtId="0" fontId="7" fillId="4" borderId="27" xfId="0" applyFont="1" applyFill="1" applyBorder="1" applyAlignment="1">
      <alignment horizontal="center" vertical="center"/>
    </xf>
    <xf numFmtId="0" fontId="1" fillId="0" borderId="28" xfId="0" applyFont="1" applyBorder="1" applyAlignment="1">
      <alignment horizontal="center" vertical="center"/>
    </xf>
    <xf numFmtId="0" fontId="3" fillId="0" borderId="19" xfId="0" applyFont="1" applyFill="1" applyBorder="1"/>
    <xf numFmtId="0" fontId="3" fillId="0" borderId="20" xfId="0" applyFont="1" applyFill="1" applyBorder="1"/>
    <xf numFmtId="0" fontId="3" fillId="0" borderId="21" xfId="0" applyFont="1" applyFill="1" applyBorder="1"/>
    <xf numFmtId="0" fontId="1" fillId="2" borderId="31" xfId="0" applyFont="1" applyFill="1" applyBorder="1"/>
    <xf numFmtId="0" fontId="1" fillId="2" borderId="32" xfId="0" applyFont="1" applyFill="1" applyBorder="1"/>
    <xf numFmtId="9" fontId="0" fillId="0" borderId="0" xfId="0" applyNumberFormat="1"/>
    <xf numFmtId="0" fontId="1" fillId="3" borderId="7" xfId="0" applyFont="1" applyFill="1" applyBorder="1" applyAlignment="1">
      <alignment horizontal="center"/>
    </xf>
    <xf numFmtId="0" fontId="1" fillId="3" borderId="11" xfId="0" applyFont="1" applyFill="1" applyBorder="1" applyAlignment="1">
      <alignment horizontal="center"/>
    </xf>
    <xf numFmtId="0" fontId="1" fillId="3" borderId="8" xfId="0" applyFont="1" applyFill="1" applyBorder="1" applyAlignment="1">
      <alignment horizontal="center"/>
    </xf>
    <xf numFmtId="0" fontId="1" fillId="3" borderId="14" xfId="0" applyFont="1" applyFill="1" applyBorder="1" applyAlignment="1">
      <alignment horizontal="center"/>
    </xf>
    <xf numFmtId="0" fontId="1" fillId="3" borderId="15" xfId="0" applyFont="1" applyFill="1" applyBorder="1" applyAlignment="1">
      <alignment horizontal="center"/>
    </xf>
    <xf numFmtId="14" fontId="0" fillId="0" borderId="6" xfId="0" applyNumberFormat="1" applyBorder="1" applyAlignment="1">
      <alignment horizontal="left"/>
    </xf>
    <xf numFmtId="0" fontId="0" fillId="0" borderId="10" xfId="0" applyBorder="1" applyAlignment="1">
      <alignment horizontal="left"/>
    </xf>
    <xf numFmtId="0" fontId="0" fillId="0" borderId="11" xfId="0" applyBorder="1" applyAlignment="1">
      <alignment horizontal="center"/>
    </xf>
    <xf numFmtId="0" fontId="10" fillId="0" borderId="9" xfId="0" applyFont="1" applyBorder="1" applyAlignment="1">
      <alignment horizontal="left" vertical="top" wrapText="1" indent="1"/>
    </xf>
    <xf numFmtId="0" fontId="10" fillId="0" borderId="6" xfId="0" applyFont="1" applyBorder="1" applyAlignment="1">
      <alignment horizontal="left" vertical="top" wrapText="1" indent="1"/>
    </xf>
    <xf numFmtId="0" fontId="10" fillId="0" borderId="10" xfId="0" applyFont="1" applyBorder="1" applyAlignment="1">
      <alignment horizontal="left" vertical="top" wrapText="1" indent="1"/>
    </xf>
    <xf numFmtId="0" fontId="0" fillId="0" borderId="29" xfId="0" applyBorder="1" applyAlignment="1">
      <alignment horizontal="center"/>
    </xf>
    <xf numFmtId="0" fontId="0" fillId="0" borderId="30" xfId="0" applyBorder="1" applyAlignment="1">
      <alignment horizontal="center"/>
    </xf>
    <xf numFmtId="10" fontId="0" fillId="8" borderId="1" xfId="0" applyNumberFormat="1" applyFill="1" applyBorder="1"/>
    <xf numFmtId="0" fontId="0" fillId="4" borderId="1" xfId="0" applyNumberFormat="1" applyFill="1" applyBorder="1"/>
    <xf numFmtId="0" fontId="2" fillId="4" borderId="0" xfId="0" applyNumberFormat="1" applyFont="1" applyFill="1"/>
    <xf numFmtId="49" fontId="0" fillId="4" borderId="0" xfId="0" applyNumberFormat="1" applyFill="1"/>
    <xf numFmtId="49" fontId="0" fillId="4" borderId="1" xfId="0" applyNumberFormat="1" applyFill="1" applyBorder="1"/>
  </cellXfs>
  <cellStyles count="3">
    <cellStyle name="Hyperlink" xfId="2" builtinId="8"/>
    <cellStyle name="Normal" xfId="0" builtinId="0"/>
    <cellStyle name="Normal 2" xfId="1"/>
  </cellStyles>
  <dxfs count="7">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19" workbookViewId="0">
      <selection activeCell="B48" sqref="B48"/>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21" t="s">
        <v>83</v>
      </c>
      <c r="B1" s="122"/>
      <c r="C1" s="38" t="s">
        <v>84</v>
      </c>
      <c r="D1" s="39">
        <v>2</v>
      </c>
    </row>
    <row r="2" spans="1:6" ht="18" x14ac:dyDescent="0.3">
      <c r="A2" s="26" t="s">
        <v>49</v>
      </c>
      <c r="B2" s="20" t="s">
        <v>54</v>
      </c>
      <c r="C2" s="29"/>
      <c r="D2" s="20"/>
      <c r="E2" s="6"/>
    </row>
    <row r="3" spans="1:6" ht="18" x14ac:dyDescent="0.3">
      <c r="A3" s="27" t="s">
        <v>56</v>
      </c>
      <c r="B3" s="21">
        <v>42813</v>
      </c>
      <c r="C3" s="30"/>
      <c r="D3" s="22"/>
      <c r="E3" s="6"/>
    </row>
    <row r="4" spans="1:6" ht="18" x14ac:dyDescent="0.3">
      <c r="A4" s="27" t="s">
        <v>55</v>
      </c>
      <c r="B4" s="22"/>
      <c r="C4" s="30"/>
      <c r="D4" s="22"/>
      <c r="E4" s="6"/>
    </row>
    <row r="5" spans="1:6" ht="18" x14ac:dyDescent="0.3">
      <c r="A5" s="27" t="s">
        <v>57</v>
      </c>
      <c r="B5" s="21">
        <v>42813</v>
      </c>
      <c r="C5" s="30"/>
      <c r="D5" s="22"/>
      <c r="E5" s="6"/>
    </row>
    <row r="6" spans="1:6" ht="18" x14ac:dyDescent="0.25">
      <c r="A6" s="27" t="s">
        <v>50</v>
      </c>
      <c r="B6" s="23"/>
      <c r="C6" s="25"/>
      <c r="D6" s="23"/>
      <c r="E6" s="6"/>
    </row>
    <row r="7" spans="1:6" ht="18.75" thickBot="1" x14ac:dyDescent="0.3">
      <c r="A7" s="27" t="s">
        <v>51</v>
      </c>
      <c r="B7" s="23"/>
      <c r="C7" s="31"/>
      <c r="D7" s="24"/>
      <c r="E7" s="6"/>
    </row>
    <row r="8" spans="1:6" ht="18" customHeight="1" x14ac:dyDescent="0.25">
      <c r="A8" s="118" t="s">
        <v>52</v>
      </c>
      <c r="B8" s="119"/>
      <c r="C8" s="119"/>
      <c r="D8" s="120"/>
      <c r="E8" s="28"/>
    </row>
    <row r="9" spans="1:6" ht="219" customHeight="1" thickBot="1" x14ac:dyDescent="0.3">
      <c r="A9" s="126" t="s">
        <v>53</v>
      </c>
      <c r="B9" s="127"/>
      <c r="C9" s="127"/>
      <c r="D9" s="128"/>
      <c r="E9" s="16"/>
      <c r="F9" s="16"/>
    </row>
    <row r="10" spans="1:6" ht="15.75" thickBot="1" x14ac:dyDescent="0.3">
      <c r="A10" s="125"/>
      <c r="B10" s="125"/>
      <c r="C10" s="125"/>
      <c r="D10" s="125"/>
      <c r="E10" s="6"/>
    </row>
    <row r="11" spans="1:6" x14ac:dyDescent="0.25">
      <c r="A11" s="118" t="s">
        <v>58</v>
      </c>
      <c r="B11" s="119"/>
      <c r="C11" s="119"/>
      <c r="D11" s="120"/>
      <c r="E11" s="6"/>
    </row>
    <row r="12" spans="1:6" ht="18" customHeight="1" x14ac:dyDescent="0.25">
      <c r="A12" s="33" t="s">
        <v>59</v>
      </c>
      <c r="B12" s="18" t="s">
        <v>60</v>
      </c>
      <c r="C12" s="32" t="s">
        <v>64</v>
      </c>
      <c r="D12" s="35">
        <v>10</v>
      </c>
      <c r="E12" s="6"/>
    </row>
    <row r="13" spans="1:6" ht="17.25" customHeight="1" x14ac:dyDescent="0.25">
      <c r="A13" s="33" t="s">
        <v>65</v>
      </c>
      <c r="B13" s="34">
        <v>42813</v>
      </c>
      <c r="C13" s="32" t="s">
        <v>63</v>
      </c>
      <c r="D13" s="35">
        <v>12</v>
      </c>
      <c r="E13" s="6"/>
    </row>
    <row r="14" spans="1:6" ht="18" customHeight="1" thickBot="1" x14ac:dyDescent="0.3">
      <c r="A14" s="36" t="s">
        <v>66</v>
      </c>
      <c r="B14" s="9" t="s">
        <v>54</v>
      </c>
      <c r="C14" s="9"/>
      <c r="D14" s="8"/>
      <c r="E14" s="6"/>
    </row>
    <row r="15" spans="1:6" ht="18.75" thickBot="1" x14ac:dyDescent="0.3">
      <c r="A15" s="17"/>
      <c r="B15" s="5"/>
      <c r="C15" s="6"/>
      <c r="D15" s="6"/>
      <c r="E15" s="6"/>
    </row>
    <row r="16" spans="1:6" x14ac:dyDescent="0.25">
      <c r="A16" s="118" t="s">
        <v>72</v>
      </c>
      <c r="B16" s="119"/>
      <c r="C16" s="119"/>
      <c r="D16" s="120"/>
      <c r="E16" s="6"/>
    </row>
    <row r="17" spans="1:5" ht="18" x14ac:dyDescent="0.25">
      <c r="A17" s="33" t="s">
        <v>61</v>
      </c>
      <c r="B17" s="19" t="s">
        <v>62</v>
      </c>
      <c r="C17" s="32" t="s">
        <v>67</v>
      </c>
      <c r="D17" s="10">
        <v>28</v>
      </c>
      <c r="E17" s="6"/>
    </row>
    <row r="18" spans="1:5" ht="36" x14ac:dyDescent="0.25">
      <c r="A18" s="33" t="s">
        <v>65</v>
      </c>
      <c r="B18" s="34">
        <v>42813</v>
      </c>
      <c r="C18" s="32" t="s">
        <v>68</v>
      </c>
      <c r="D18" s="10">
        <v>29</v>
      </c>
      <c r="E18" s="6"/>
    </row>
    <row r="19" spans="1:5" ht="18.75" thickBot="1" x14ac:dyDescent="0.3">
      <c r="A19" s="36" t="s">
        <v>66</v>
      </c>
      <c r="B19" s="9" t="s">
        <v>54</v>
      </c>
      <c r="C19" s="9"/>
      <c r="D19" s="8"/>
      <c r="E19" s="6"/>
    </row>
    <row r="20" spans="1:5" ht="15.75" thickBot="1" x14ac:dyDescent="0.3">
      <c r="A20" s="6"/>
      <c r="B20" s="6"/>
      <c r="C20" s="6"/>
      <c r="D20" s="6"/>
      <c r="E20" s="6"/>
    </row>
    <row r="21" spans="1:5" x14ac:dyDescent="0.25">
      <c r="A21" s="118" t="s">
        <v>69</v>
      </c>
      <c r="B21" s="119"/>
      <c r="C21" s="119"/>
      <c r="D21" s="120"/>
      <c r="E21" s="6"/>
    </row>
    <row r="22" spans="1:5" ht="18" x14ac:dyDescent="0.25">
      <c r="A22" s="33" t="s">
        <v>61</v>
      </c>
      <c r="B22" s="19" t="s">
        <v>62</v>
      </c>
      <c r="C22" s="32" t="s">
        <v>70</v>
      </c>
      <c r="D22" s="10">
        <v>6</v>
      </c>
      <c r="E22" s="6"/>
    </row>
    <row r="23" spans="1:5" ht="36" x14ac:dyDescent="0.25">
      <c r="A23" s="33" t="s">
        <v>65</v>
      </c>
      <c r="B23" s="34">
        <v>42813</v>
      </c>
      <c r="C23" s="32" t="s">
        <v>71</v>
      </c>
      <c r="D23" s="10" t="s">
        <v>48</v>
      </c>
      <c r="E23" s="6"/>
    </row>
    <row r="24" spans="1:5" ht="18.75" thickBot="1" x14ac:dyDescent="0.3">
      <c r="A24" s="36" t="s">
        <v>66</v>
      </c>
      <c r="B24" s="9" t="s">
        <v>54</v>
      </c>
      <c r="C24" s="9"/>
      <c r="D24" s="8"/>
      <c r="E24" s="6"/>
    </row>
    <row r="25" spans="1:5" ht="15.75" thickBot="1" x14ac:dyDescent="0.3">
      <c r="A25" s="6"/>
      <c r="B25" s="6"/>
      <c r="C25" s="6"/>
      <c r="D25" s="6"/>
      <c r="E25" s="6"/>
    </row>
    <row r="26" spans="1:5" x14ac:dyDescent="0.25">
      <c r="A26" s="118" t="s">
        <v>76</v>
      </c>
      <c r="B26" s="119"/>
      <c r="C26" s="119"/>
      <c r="D26" s="120"/>
      <c r="E26" s="6"/>
    </row>
    <row r="27" spans="1:5" ht="36" x14ac:dyDescent="0.25">
      <c r="A27" s="33" t="s">
        <v>61</v>
      </c>
      <c r="B27" s="19" t="s">
        <v>62</v>
      </c>
      <c r="C27" s="32" t="s">
        <v>77</v>
      </c>
      <c r="D27" s="10">
        <v>16</v>
      </c>
      <c r="E27" s="6"/>
    </row>
    <row r="28" spans="1:5" ht="54" x14ac:dyDescent="0.25">
      <c r="A28" s="33" t="s">
        <v>65</v>
      </c>
      <c r="B28" s="34">
        <v>42813</v>
      </c>
      <c r="C28" s="32" t="s">
        <v>78</v>
      </c>
      <c r="D28" s="10" t="s">
        <v>79</v>
      </c>
      <c r="E28" s="6"/>
    </row>
    <row r="29" spans="1:5" ht="18.75" thickBot="1" x14ac:dyDescent="0.3">
      <c r="A29" s="36" t="s">
        <v>66</v>
      </c>
      <c r="B29" s="9" t="s">
        <v>54</v>
      </c>
      <c r="C29" s="9"/>
      <c r="D29" s="8"/>
      <c r="E29" s="6"/>
    </row>
    <row r="30" spans="1:5" ht="15.75" thickBot="1" x14ac:dyDescent="0.3"/>
    <row r="31" spans="1:5" x14ac:dyDescent="0.25">
      <c r="A31" s="118" t="s">
        <v>73</v>
      </c>
      <c r="B31" s="119"/>
      <c r="C31" s="119"/>
      <c r="D31" s="120"/>
    </row>
    <row r="32" spans="1:5" ht="18" x14ac:dyDescent="0.25">
      <c r="A32" s="33" t="s">
        <v>61</v>
      </c>
      <c r="B32" s="19" t="s">
        <v>62</v>
      </c>
      <c r="C32" s="32" t="s">
        <v>74</v>
      </c>
      <c r="D32" s="10">
        <v>16</v>
      </c>
    </row>
    <row r="33" spans="1:4" ht="18" x14ac:dyDescent="0.25">
      <c r="A33" s="33" t="s">
        <v>65</v>
      </c>
      <c r="B33" s="34">
        <v>42813</v>
      </c>
      <c r="C33" s="32" t="s">
        <v>75</v>
      </c>
      <c r="D33" s="37" t="s">
        <v>80</v>
      </c>
    </row>
    <row r="34" spans="1:4" ht="18.75" thickBot="1" x14ac:dyDescent="0.3">
      <c r="A34" s="36" t="s">
        <v>66</v>
      </c>
      <c r="B34" s="9" t="s">
        <v>54</v>
      </c>
      <c r="C34" s="9"/>
      <c r="D34" s="8"/>
    </row>
    <row r="35" spans="1:4" ht="15.75" thickBot="1" x14ac:dyDescent="0.3"/>
    <row r="36" spans="1:4" x14ac:dyDescent="0.25">
      <c r="A36" s="118" t="s">
        <v>85</v>
      </c>
      <c r="B36" s="119"/>
      <c r="C36" s="119"/>
      <c r="D36" s="120"/>
    </row>
    <row r="37" spans="1:4" ht="18" x14ac:dyDescent="0.25">
      <c r="A37" s="33" t="s">
        <v>86</v>
      </c>
      <c r="B37" s="19" t="s">
        <v>87</v>
      </c>
      <c r="C37" s="32" t="s">
        <v>90</v>
      </c>
      <c r="D37" s="10" t="s">
        <v>91</v>
      </c>
    </row>
    <row r="38" spans="1:4" ht="18" x14ac:dyDescent="0.25">
      <c r="A38" s="33" t="s">
        <v>88</v>
      </c>
      <c r="B38" s="40" t="s">
        <v>89</v>
      </c>
      <c r="C38" s="32" t="s">
        <v>90</v>
      </c>
      <c r="D38" s="35" t="s">
        <v>92</v>
      </c>
    </row>
    <row r="39" spans="1:4" ht="18.75" thickBot="1" x14ac:dyDescent="0.3">
      <c r="A39" s="36" t="s">
        <v>66</v>
      </c>
      <c r="B39" s="9" t="s">
        <v>54</v>
      </c>
      <c r="C39" s="123">
        <v>42813</v>
      </c>
      <c r="D39" s="124"/>
    </row>
    <row r="40" spans="1:4" ht="15.75" thickBot="1" x14ac:dyDescent="0.3"/>
    <row r="41" spans="1:4" x14ac:dyDescent="0.25">
      <c r="A41" s="118" t="s">
        <v>81</v>
      </c>
      <c r="B41" s="119"/>
      <c r="C41" s="119"/>
      <c r="D41" s="120"/>
    </row>
    <row r="42" spans="1:4" ht="36" x14ac:dyDescent="0.25">
      <c r="A42" s="33" t="s">
        <v>82</v>
      </c>
      <c r="B42" s="19"/>
      <c r="C42" s="32" t="s">
        <v>95</v>
      </c>
      <c r="D42" s="10"/>
    </row>
    <row r="43" spans="1:4" ht="18" x14ac:dyDescent="0.25">
      <c r="A43" s="33" t="s">
        <v>65</v>
      </c>
      <c r="B43" s="34" t="s">
        <v>93</v>
      </c>
      <c r="C43" s="32" t="s">
        <v>94</v>
      </c>
      <c r="D43" s="37"/>
    </row>
    <row r="44" spans="1:4" ht="18.75" thickBot="1" x14ac:dyDescent="0.3">
      <c r="A44" s="36" t="s">
        <v>66</v>
      </c>
      <c r="B44" s="9" t="s">
        <v>20</v>
      </c>
      <c r="C44" s="41" t="s">
        <v>96</v>
      </c>
      <c r="D44" s="8"/>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zoomScale="85" zoomScaleNormal="85" workbookViewId="0">
      <selection activeCell="A18" sqref="A18"/>
    </sheetView>
  </sheetViews>
  <sheetFormatPr defaultRowHeight="15" x14ac:dyDescent="0.25"/>
  <cols>
    <col min="1" max="1" width="6.5703125" bestFit="1" customWidth="1"/>
    <col min="2" max="2" width="35.85546875" customWidth="1"/>
    <col min="3" max="3" width="34.7109375" bestFit="1" customWidth="1"/>
    <col min="4" max="4" width="11" bestFit="1" customWidth="1"/>
    <col min="5" max="5" width="34.7109375" bestFit="1" customWidth="1"/>
    <col min="6" max="6" width="31.85546875" bestFit="1" customWidth="1"/>
  </cols>
  <sheetData>
    <row r="1" spans="1:6" x14ac:dyDescent="0.25">
      <c r="A1" s="1" t="s">
        <v>24</v>
      </c>
      <c r="B1" s="1" t="s">
        <v>3</v>
      </c>
      <c r="C1" s="1" t="s">
        <v>26</v>
      </c>
      <c r="D1" s="1" t="s">
        <v>25</v>
      </c>
      <c r="E1" s="1" t="s">
        <v>27</v>
      </c>
      <c r="F1" s="1" t="s">
        <v>28</v>
      </c>
    </row>
    <row r="2" spans="1:6" x14ac:dyDescent="0.25">
      <c r="A2">
        <v>1</v>
      </c>
      <c r="B2" t="s">
        <v>5</v>
      </c>
      <c r="C2" t="s">
        <v>6</v>
      </c>
      <c r="D2">
        <v>0</v>
      </c>
      <c r="E2" t="s">
        <v>6</v>
      </c>
      <c r="F2" t="s">
        <v>6</v>
      </c>
    </row>
    <row r="3" spans="1:6" x14ac:dyDescent="0.25">
      <c r="A3">
        <v>2</v>
      </c>
      <c r="B3" t="s">
        <v>9</v>
      </c>
      <c r="C3" t="s">
        <v>7</v>
      </c>
      <c r="D3">
        <v>0</v>
      </c>
      <c r="E3" t="s">
        <v>7</v>
      </c>
      <c r="F3" t="s">
        <v>7</v>
      </c>
    </row>
    <row r="4" spans="1:6" x14ac:dyDescent="0.25">
      <c r="A4">
        <v>2</v>
      </c>
      <c r="B4" t="s">
        <v>9</v>
      </c>
      <c r="C4" t="s">
        <v>16</v>
      </c>
      <c r="D4">
        <v>0</v>
      </c>
      <c r="E4" t="s">
        <v>16</v>
      </c>
      <c r="F4" t="s">
        <v>16</v>
      </c>
    </row>
    <row r="5" spans="1:6" x14ac:dyDescent="0.25">
      <c r="A5">
        <v>2</v>
      </c>
      <c r="B5" t="s">
        <v>9</v>
      </c>
      <c r="C5" t="s">
        <v>36</v>
      </c>
      <c r="D5">
        <v>0</v>
      </c>
      <c r="E5" t="s">
        <v>36</v>
      </c>
      <c r="F5" t="s">
        <v>36</v>
      </c>
    </row>
    <row r="6" spans="1:6" x14ac:dyDescent="0.25">
      <c r="A6">
        <v>2</v>
      </c>
      <c r="B6" t="s">
        <v>9</v>
      </c>
      <c r="C6" t="s">
        <v>8</v>
      </c>
      <c r="D6">
        <v>0</v>
      </c>
      <c r="E6" t="s">
        <v>8</v>
      </c>
      <c r="F6" t="s">
        <v>8</v>
      </c>
    </row>
    <row r="7" spans="1:6" x14ac:dyDescent="0.25">
      <c r="A7">
        <v>2</v>
      </c>
      <c r="B7" t="s">
        <v>9</v>
      </c>
      <c r="C7" t="s">
        <v>10</v>
      </c>
      <c r="D7">
        <v>0</v>
      </c>
      <c r="E7" t="s">
        <v>10</v>
      </c>
      <c r="F7" t="s">
        <v>10</v>
      </c>
    </row>
    <row r="8" spans="1:6" x14ac:dyDescent="0.25">
      <c r="A8">
        <v>2</v>
      </c>
      <c r="B8" t="s">
        <v>9</v>
      </c>
      <c r="C8" t="s">
        <v>11</v>
      </c>
      <c r="D8">
        <v>0</v>
      </c>
      <c r="E8" t="s">
        <v>11</v>
      </c>
      <c r="F8" t="s">
        <v>11</v>
      </c>
    </row>
    <row r="9" spans="1:6" x14ac:dyDescent="0.25">
      <c r="A9">
        <v>2</v>
      </c>
      <c r="B9" t="s">
        <v>9</v>
      </c>
      <c r="C9" t="s">
        <v>21</v>
      </c>
      <c r="D9">
        <v>0</v>
      </c>
      <c r="E9" t="s">
        <v>21</v>
      </c>
      <c r="F9" t="s">
        <v>21</v>
      </c>
    </row>
    <row r="10" spans="1:6" x14ac:dyDescent="0.25">
      <c r="A10">
        <v>2</v>
      </c>
      <c r="B10" t="s">
        <v>9</v>
      </c>
      <c r="C10" t="s">
        <v>12</v>
      </c>
      <c r="D10">
        <v>0</v>
      </c>
      <c r="E10" t="s">
        <v>12</v>
      </c>
      <c r="F10" t="s">
        <v>12</v>
      </c>
    </row>
    <row r="11" spans="1:6" x14ac:dyDescent="0.25">
      <c r="A11">
        <v>2</v>
      </c>
      <c r="B11" t="s">
        <v>9</v>
      </c>
      <c r="C11" t="s">
        <v>14</v>
      </c>
      <c r="D11">
        <v>0</v>
      </c>
      <c r="E11" t="s">
        <v>14</v>
      </c>
      <c r="F11" t="s">
        <v>14</v>
      </c>
    </row>
    <row r="12" spans="1:6" x14ac:dyDescent="0.25">
      <c r="A12">
        <v>2</v>
      </c>
      <c r="B12" t="s">
        <v>9</v>
      </c>
      <c r="C12" t="s">
        <v>37</v>
      </c>
      <c r="D12">
        <v>0</v>
      </c>
      <c r="E12" t="s">
        <v>37</v>
      </c>
      <c r="F12" t="s">
        <v>37</v>
      </c>
    </row>
    <row r="13" spans="1:6" x14ac:dyDescent="0.25">
      <c r="A13">
        <v>2</v>
      </c>
      <c r="B13" t="s">
        <v>9</v>
      </c>
      <c r="C13" t="s">
        <v>15</v>
      </c>
      <c r="D13">
        <v>0</v>
      </c>
      <c r="E13" t="s">
        <v>15</v>
      </c>
      <c r="F13" t="s">
        <v>15</v>
      </c>
    </row>
    <row r="14" spans="1:6" x14ac:dyDescent="0.25">
      <c r="A14">
        <v>3</v>
      </c>
      <c r="B14" t="s">
        <v>18</v>
      </c>
      <c r="C14" t="s">
        <v>100</v>
      </c>
      <c r="D14">
        <v>1</v>
      </c>
      <c r="E14" t="s">
        <v>100</v>
      </c>
      <c r="F14" t="s">
        <v>100</v>
      </c>
    </row>
    <row r="15" spans="1:6" x14ac:dyDescent="0.25">
      <c r="A15">
        <v>4</v>
      </c>
      <c r="B15" t="s">
        <v>19</v>
      </c>
      <c r="C15" t="s">
        <v>97</v>
      </c>
      <c r="D15">
        <v>1</v>
      </c>
      <c r="E15" t="s">
        <v>97</v>
      </c>
      <c r="F15" t="s">
        <v>97</v>
      </c>
    </row>
    <row r="16" spans="1:6" x14ac:dyDescent="0.25">
      <c r="A16">
        <v>4</v>
      </c>
      <c r="B16" t="s">
        <v>19</v>
      </c>
      <c r="C16" t="s">
        <v>98</v>
      </c>
      <c r="D16">
        <v>1</v>
      </c>
      <c r="E16" t="s">
        <v>98</v>
      </c>
      <c r="F16" t="s">
        <v>98</v>
      </c>
    </row>
    <row r="17" spans="1:7" x14ac:dyDescent="0.25">
      <c r="A17">
        <v>4</v>
      </c>
      <c r="B17" t="s">
        <v>19</v>
      </c>
      <c r="C17" t="s">
        <v>99</v>
      </c>
      <c r="D17">
        <v>1</v>
      </c>
      <c r="E17" t="s">
        <v>99</v>
      </c>
      <c r="F17" t="s">
        <v>99</v>
      </c>
    </row>
    <row r="18" spans="1:7" x14ac:dyDescent="0.25">
      <c r="A18">
        <v>5</v>
      </c>
      <c r="B18" t="s">
        <v>108</v>
      </c>
      <c r="C18">
        <v>30</v>
      </c>
      <c r="D18">
        <v>1</v>
      </c>
      <c r="E18">
        <v>30</v>
      </c>
      <c r="F18">
        <v>30</v>
      </c>
      <c r="G18" s="4"/>
    </row>
    <row r="19" spans="1:7" x14ac:dyDescent="0.25">
      <c r="A19">
        <v>5</v>
      </c>
      <c r="B19" t="s">
        <v>108</v>
      </c>
      <c r="C19">
        <v>60</v>
      </c>
      <c r="E19">
        <v>60</v>
      </c>
      <c r="F19">
        <v>60</v>
      </c>
      <c r="G19" s="4"/>
    </row>
    <row r="20" spans="1:7" x14ac:dyDescent="0.25">
      <c r="A20">
        <v>5</v>
      </c>
      <c r="B20" t="s">
        <v>108</v>
      </c>
      <c r="C20">
        <v>90</v>
      </c>
      <c r="E20">
        <v>90</v>
      </c>
      <c r="F20">
        <v>90</v>
      </c>
      <c r="G20" s="4"/>
    </row>
    <row r="21" spans="1:7" x14ac:dyDescent="0.25">
      <c r="A21">
        <v>6</v>
      </c>
      <c r="B21" t="s">
        <v>111</v>
      </c>
      <c r="C21" t="s">
        <v>112</v>
      </c>
      <c r="E21" t="s">
        <v>112</v>
      </c>
      <c r="F21" t="s">
        <v>140</v>
      </c>
      <c r="G21" s="4"/>
    </row>
    <row r="22" spans="1:7" x14ac:dyDescent="0.25">
      <c r="A22">
        <v>6</v>
      </c>
      <c r="B22" t="s">
        <v>111</v>
      </c>
      <c r="C22" t="s">
        <v>113</v>
      </c>
      <c r="E22" t="s">
        <v>137</v>
      </c>
      <c r="F22" t="s">
        <v>136</v>
      </c>
      <c r="G22" s="4"/>
    </row>
    <row r="23" spans="1:7" x14ac:dyDescent="0.25">
      <c r="A23">
        <v>6</v>
      </c>
      <c r="B23" t="s">
        <v>111</v>
      </c>
      <c r="C23" t="s">
        <v>114</v>
      </c>
      <c r="E23" t="s">
        <v>138</v>
      </c>
      <c r="F23" t="s">
        <v>139</v>
      </c>
      <c r="G23" s="4"/>
    </row>
    <row r="24" spans="1:7" s="61" customFormat="1" x14ac:dyDescent="0.25">
      <c r="A24" s="61">
        <v>7</v>
      </c>
      <c r="B24" s="61" t="s">
        <v>116</v>
      </c>
      <c r="C24" s="61" t="s">
        <v>36</v>
      </c>
      <c r="D24" s="61">
        <v>1</v>
      </c>
      <c r="E24" s="61" t="s">
        <v>36</v>
      </c>
      <c r="F24" s="61" t="s">
        <v>36</v>
      </c>
    </row>
    <row r="25" spans="1:7" s="61" customFormat="1" x14ac:dyDescent="0.25">
      <c r="A25" s="61">
        <v>8</v>
      </c>
      <c r="B25" s="61" t="s">
        <v>118</v>
      </c>
      <c r="C25" s="61" t="s">
        <v>36</v>
      </c>
      <c r="D25" s="61">
        <v>1</v>
      </c>
      <c r="E25" s="61" t="s">
        <v>36</v>
      </c>
      <c r="F25" s="61" t="s">
        <v>36</v>
      </c>
    </row>
    <row r="26" spans="1:7" x14ac:dyDescent="0.25">
      <c r="A26">
        <v>9</v>
      </c>
      <c r="B26" t="s">
        <v>121</v>
      </c>
      <c r="C26" t="s">
        <v>122</v>
      </c>
      <c r="D26">
        <v>1</v>
      </c>
      <c r="E26" t="s">
        <v>122</v>
      </c>
      <c r="F26" t="s">
        <v>141</v>
      </c>
    </row>
    <row r="27" spans="1:7" x14ac:dyDescent="0.25">
      <c r="A27">
        <v>9</v>
      </c>
      <c r="B27" t="s">
        <v>121</v>
      </c>
      <c r="C27" t="s">
        <v>106</v>
      </c>
      <c r="D27">
        <v>1</v>
      </c>
      <c r="E27" t="s">
        <v>106</v>
      </c>
      <c r="F27" t="s">
        <v>142</v>
      </c>
    </row>
    <row r="28" spans="1:7" x14ac:dyDescent="0.25">
      <c r="A28">
        <v>10</v>
      </c>
      <c r="B28" t="s">
        <v>123</v>
      </c>
      <c r="C28" t="s">
        <v>122</v>
      </c>
      <c r="D28">
        <v>1</v>
      </c>
      <c r="E28" t="s">
        <v>122</v>
      </c>
      <c r="F28" t="s">
        <v>141</v>
      </c>
    </row>
    <row r="29" spans="1:7" x14ac:dyDescent="0.25">
      <c r="A29">
        <v>10</v>
      </c>
      <c r="B29" t="s">
        <v>123</v>
      </c>
      <c r="C29" t="s">
        <v>106</v>
      </c>
      <c r="D29">
        <v>1</v>
      </c>
      <c r="E29" t="s">
        <v>106</v>
      </c>
      <c r="F29" t="s">
        <v>142</v>
      </c>
    </row>
    <row r="30" spans="1:7" x14ac:dyDescent="0.25">
      <c r="A30">
        <v>11</v>
      </c>
      <c r="B30" t="s">
        <v>125</v>
      </c>
      <c r="C30" t="s">
        <v>122</v>
      </c>
      <c r="D30">
        <v>1</v>
      </c>
      <c r="E30" t="s">
        <v>122</v>
      </c>
      <c r="F30" t="s">
        <v>141</v>
      </c>
    </row>
    <row r="31" spans="1:7" x14ac:dyDescent="0.25">
      <c r="A31">
        <v>11</v>
      </c>
      <c r="B31" t="s">
        <v>125</v>
      </c>
      <c r="C31" t="s">
        <v>106</v>
      </c>
      <c r="D31">
        <v>1</v>
      </c>
      <c r="E31" t="s">
        <v>106</v>
      </c>
      <c r="F31" t="s">
        <v>142</v>
      </c>
    </row>
    <row r="32" spans="1:7" x14ac:dyDescent="0.25">
      <c r="A32">
        <v>12</v>
      </c>
      <c r="B32" t="s">
        <v>127</v>
      </c>
      <c r="C32" t="s">
        <v>106</v>
      </c>
      <c r="D32">
        <v>1</v>
      </c>
      <c r="E32" t="s">
        <v>106</v>
      </c>
      <c r="F32" t="s">
        <v>142</v>
      </c>
    </row>
    <row r="33" spans="1:6" x14ac:dyDescent="0.25">
      <c r="A33">
        <v>12</v>
      </c>
      <c r="B33" t="s">
        <v>127</v>
      </c>
      <c r="C33" s="48">
        <v>150</v>
      </c>
      <c r="D33">
        <v>1</v>
      </c>
      <c r="E33">
        <v>150</v>
      </c>
      <c r="F33">
        <v>150</v>
      </c>
    </row>
    <row r="34" spans="1:6" x14ac:dyDescent="0.25">
      <c r="A34">
        <v>12</v>
      </c>
      <c r="B34" t="s">
        <v>127</v>
      </c>
      <c r="C34" s="48" t="s">
        <v>128</v>
      </c>
      <c r="D34">
        <v>1</v>
      </c>
      <c r="E34">
        <v>200</v>
      </c>
      <c r="F34">
        <v>200</v>
      </c>
    </row>
    <row r="35" spans="1:6" x14ac:dyDescent="0.25">
      <c r="A35">
        <v>13</v>
      </c>
      <c r="B35" t="s">
        <v>130</v>
      </c>
      <c r="C35" t="s">
        <v>122</v>
      </c>
      <c r="D35">
        <v>1</v>
      </c>
      <c r="E35" t="s">
        <v>122</v>
      </c>
      <c r="F35" t="s">
        <v>141</v>
      </c>
    </row>
    <row r="36" spans="1:6" x14ac:dyDescent="0.25">
      <c r="A36">
        <v>13</v>
      </c>
      <c r="B36" t="s">
        <v>130</v>
      </c>
      <c r="C36" t="s">
        <v>106</v>
      </c>
      <c r="D36">
        <v>1</v>
      </c>
      <c r="E36" t="s">
        <v>106</v>
      </c>
      <c r="F36" t="s">
        <v>142</v>
      </c>
    </row>
    <row r="37" spans="1:6" x14ac:dyDescent="0.25">
      <c r="A37">
        <v>14</v>
      </c>
      <c r="B37" t="s">
        <v>132</v>
      </c>
      <c r="C37" t="s">
        <v>122</v>
      </c>
      <c r="D37">
        <v>1</v>
      </c>
      <c r="E37" t="s">
        <v>122</v>
      </c>
      <c r="F37" t="s">
        <v>141</v>
      </c>
    </row>
    <row r="38" spans="1:6" x14ac:dyDescent="0.25">
      <c r="A38">
        <v>14</v>
      </c>
      <c r="B38" t="s">
        <v>132</v>
      </c>
      <c r="C38" t="s">
        <v>106</v>
      </c>
      <c r="D38">
        <v>1</v>
      </c>
      <c r="E38" t="s">
        <v>106</v>
      </c>
      <c r="F38" t="s">
        <v>142</v>
      </c>
    </row>
    <row r="39" spans="1:6" x14ac:dyDescent="0.25">
      <c r="A39">
        <v>15</v>
      </c>
      <c r="B39" t="s">
        <v>133</v>
      </c>
      <c r="C39" t="s">
        <v>122</v>
      </c>
      <c r="D39">
        <v>0</v>
      </c>
      <c r="E39" t="s">
        <v>122</v>
      </c>
      <c r="F39" t="s">
        <v>141</v>
      </c>
    </row>
    <row r="40" spans="1:6" x14ac:dyDescent="0.25">
      <c r="A40">
        <v>15</v>
      </c>
      <c r="B40" t="s">
        <v>133</v>
      </c>
      <c r="C40" t="s">
        <v>106</v>
      </c>
      <c r="D40">
        <v>0</v>
      </c>
      <c r="E40" t="s">
        <v>106</v>
      </c>
      <c r="F40" t="s">
        <v>142</v>
      </c>
    </row>
    <row r="41" spans="1:6" x14ac:dyDescent="0.25">
      <c r="A41">
        <v>16</v>
      </c>
      <c r="B41" t="s">
        <v>29</v>
      </c>
      <c r="C41" t="s">
        <v>38</v>
      </c>
      <c r="D41">
        <v>0</v>
      </c>
      <c r="E41" t="s">
        <v>38</v>
      </c>
      <c r="F41" t="s">
        <v>154</v>
      </c>
    </row>
    <row r="42" spans="1:6" x14ac:dyDescent="0.25">
      <c r="A42">
        <v>16</v>
      </c>
      <c r="B42" t="s">
        <v>29</v>
      </c>
      <c r="C42" t="s">
        <v>39</v>
      </c>
      <c r="D42">
        <v>0</v>
      </c>
      <c r="E42" t="s">
        <v>39</v>
      </c>
      <c r="F42" t="s">
        <v>157</v>
      </c>
    </row>
    <row r="43" spans="1:6" x14ac:dyDescent="0.25">
      <c r="A43">
        <v>16</v>
      </c>
      <c r="B43" t="s">
        <v>29</v>
      </c>
      <c r="C43" t="s">
        <v>13</v>
      </c>
      <c r="D43">
        <v>0</v>
      </c>
      <c r="E43" t="s">
        <v>13</v>
      </c>
      <c r="F43" t="s">
        <v>155</v>
      </c>
    </row>
    <row r="44" spans="1:6" x14ac:dyDescent="0.25">
      <c r="A44">
        <v>16</v>
      </c>
      <c r="B44" t="s">
        <v>29</v>
      </c>
      <c r="C44" t="s">
        <v>40</v>
      </c>
      <c r="D44">
        <v>0</v>
      </c>
      <c r="E44" t="s">
        <v>40</v>
      </c>
      <c r="F44" t="s">
        <v>156</v>
      </c>
    </row>
    <row r="45" spans="1:6" x14ac:dyDescent="0.25">
      <c r="A45">
        <v>17</v>
      </c>
      <c r="B45" t="s">
        <v>47</v>
      </c>
      <c r="C45" t="s">
        <v>102</v>
      </c>
      <c r="D45">
        <v>1</v>
      </c>
      <c r="E45" t="s">
        <v>102</v>
      </c>
      <c r="F45" t="s">
        <v>149</v>
      </c>
    </row>
    <row r="46" spans="1:6" x14ac:dyDescent="0.25">
      <c r="A46">
        <v>17</v>
      </c>
      <c r="B46" t="s">
        <v>47</v>
      </c>
      <c r="C46" t="s">
        <v>103</v>
      </c>
      <c r="D46">
        <v>1</v>
      </c>
      <c r="E46" t="s">
        <v>103</v>
      </c>
      <c r="F46" t="s">
        <v>150</v>
      </c>
    </row>
    <row r="47" spans="1:6" x14ac:dyDescent="0.25">
      <c r="A47">
        <v>17</v>
      </c>
      <c r="B47" t="s">
        <v>47</v>
      </c>
      <c r="C47" t="s">
        <v>104</v>
      </c>
      <c r="D47">
        <v>1</v>
      </c>
      <c r="E47" t="s">
        <v>104</v>
      </c>
      <c r="F47" t="s">
        <v>151</v>
      </c>
    </row>
    <row r="48" spans="1:6" x14ac:dyDescent="0.25">
      <c r="A48">
        <v>17</v>
      </c>
      <c r="B48" t="s">
        <v>47</v>
      </c>
      <c r="C48" t="s">
        <v>105</v>
      </c>
      <c r="D48">
        <v>1</v>
      </c>
      <c r="E48" t="s">
        <v>105</v>
      </c>
      <c r="F48" t="s">
        <v>152</v>
      </c>
    </row>
    <row r="49" spans="1:6" x14ac:dyDescent="0.25">
      <c r="A49">
        <v>17</v>
      </c>
      <c r="B49" t="s">
        <v>47</v>
      </c>
      <c r="C49" t="s">
        <v>34</v>
      </c>
      <c r="D49">
        <v>1</v>
      </c>
      <c r="E49" t="s">
        <v>34</v>
      </c>
      <c r="F49" t="s">
        <v>153</v>
      </c>
    </row>
    <row r="50" spans="1:6" x14ac:dyDescent="0.25">
      <c r="A50">
        <v>18</v>
      </c>
      <c r="B50" t="s">
        <v>159</v>
      </c>
      <c r="D50">
        <v>0</v>
      </c>
    </row>
    <row r="51" spans="1:6" s="59" customForma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tabSelected="1" zoomScale="60" zoomScaleNormal="60" workbookViewId="0">
      <pane ySplit="1" topLeftCell="A2" activePane="bottomLeft" state="frozen"/>
      <selection pane="bottomLeft" activeCell="H26" sqref="H26"/>
    </sheetView>
  </sheetViews>
  <sheetFormatPr defaultRowHeight="15" x14ac:dyDescent="0.25"/>
  <cols>
    <col min="1" max="1" width="8.5703125" bestFit="1" customWidth="1"/>
    <col min="2" max="2" width="34.85546875" bestFit="1" customWidth="1"/>
    <col min="3" max="3" width="16.85546875" customWidth="1"/>
    <col min="4" max="4" width="12.5703125" customWidth="1"/>
    <col min="5" max="5" width="11" bestFit="1" customWidth="1"/>
    <col min="6" max="6" width="6.5703125" bestFit="1" customWidth="1"/>
    <col min="7" max="7" width="25.28515625" customWidth="1"/>
    <col min="8" max="8" width="14.42578125" customWidth="1"/>
    <col min="9" max="9" width="9.140625" bestFit="1" customWidth="1"/>
    <col min="10" max="10" width="15.85546875" bestFit="1" customWidth="1"/>
    <col min="11" max="11" width="15.85546875" customWidth="1"/>
    <col min="12" max="12" width="25.28515625" bestFit="1" customWidth="1"/>
    <col min="13" max="13" width="21.42578125" bestFit="1" customWidth="1"/>
    <col min="14" max="14" width="24.5703125" customWidth="1"/>
    <col min="15" max="15" width="21.28515625" customWidth="1"/>
    <col min="16" max="16" width="23" customWidth="1"/>
    <col min="17" max="17" width="26.7109375" customWidth="1"/>
    <col min="18" max="18" width="10.5703125" bestFit="1" customWidth="1"/>
    <col min="19" max="19" width="11.85546875" bestFit="1" customWidth="1"/>
    <col min="20" max="20" width="11.85546875" customWidth="1"/>
    <col min="21" max="25" width="11.85546875" bestFit="1" customWidth="1"/>
  </cols>
  <sheetData>
    <row r="1" spans="1:18" x14ac:dyDescent="0.25">
      <c r="A1" s="12" t="s">
        <v>0</v>
      </c>
      <c r="B1" s="13" t="s">
        <v>23</v>
      </c>
      <c r="C1" s="115" t="s">
        <v>195</v>
      </c>
      <c r="D1" s="115" t="s">
        <v>196</v>
      </c>
      <c r="E1" s="13" t="s">
        <v>1</v>
      </c>
      <c r="F1" s="13" t="s">
        <v>22</v>
      </c>
      <c r="G1" s="13" t="s">
        <v>3</v>
      </c>
      <c r="H1" s="13" t="s">
        <v>2</v>
      </c>
      <c r="I1" s="13" t="s">
        <v>30</v>
      </c>
      <c r="J1" s="13" t="s">
        <v>4</v>
      </c>
      <c r="K1" s="116" t="s">
        <v>197</v>
      </c>
      <c r="L1" s="13" t="s">
        <v>35</v>
      </c>
      <c r="M1" s="13" t="s">
        <v>42</v>
      </c>
      <c r="N1" s="13" t="s">
        <v>43</v>
      </c>
      <c r="O1" s="13" t="s">
        <v>44</v>
      </c>
      <c r="P1" s="13" t="s">
        <v>41</v>
      </c>
      <c r="Q1" s="14" t="s">
        <v>45</v>
      </c>
      <c r="R1">
        <v>1</v>
      </c>
    </row>
    <row r="2" spans="1:18" x14ac:dyDescent="0.25">
      <c r="A2" s="11">
        <v>1</v>
      </c>
      <c r="B2" s="2" t="s">
        <v>32</v>
      </c>
      <c r="C2" s="2"/>
      <c r="D2" s="2"/>
      <c r="E2" s="2" t="s">
        <v>7</v>
      </c>
      <c r="F2" s="2">
        <v>0</v>
      </c>
      <c r="G2" s="2" t="s">
        <v>33</v>
      </c>
      <c r="H2" s="2" t="s">
        <v>20</v>
      </c>
      <c r="I2" s="2">
        <v>0</v>
      </c>
      <c r="J2" s="2">
        <v>0</v>
      </c>
      <c r="K2" s="2"/>
      <c r="L2" s="2" t="s">
        <v>33</v>
      </c>
      <c r="M2" s="2"/>
      <c r="N2" s="2"/>
      <c r="O2" s="2"/>
      <c r="P2" s="2"/>
      <c r="Q2" s="15"/>
      <c r="R2">
        <v>2</v>
      </c>
    </row>
    <row r="3" spans="1:18" s="68" customFormat="1" x14ac:dyDescent="0.25">
      <c r="A3" s="66">
        <v>2</v>
      </c>
      <c r="B3" s="62" t="s">
        <v>17</v>
      </c>
      <c r="C3" s="62"/>
      <c r="D3" s="62"/>
      <c r="E3" s="62" t="s">
        <v>36</v>
      </c>
      <c r="F3" s="62"/>
      <c r="G3" s="62"/>
      <c r="H3" s="62"/>
      <c r="I3" s="62">
        <v>1</v>
      </c>
      <c r="J3" s="62">
        <v>0</v>
      </c>
      <c r="K3" s="62"/>
      <c r="L3" s="62" t="s">
        <v>18</v>
      </c>
      <c r="M3" s="62" t="s">
        <v>100</v>
      </c>
      <c r="N3" s="62"/>
      <c r="O3" s="62"/>
      <c r="P3" s="62"/>
      <c r="Q3" s="67"/>
      <c r="R3">
        <v>3</v>
      </c>
    </row>
    <row r="4" spans="1:18" x14ac:dyDescent="0.25">
      <c r="A4" s="11">
        <v>3</v>
      </c>
      <c r="B4" s="2" t="s">
        <v>135</v>
      </c>
      <c r="C4" s="2"/>
      <c r="D4" s="2"/>
      <c r="E4" s="2" t="s">
        <v>21</v>
      </c>
      <c r="F4" s="2">
        <v>4</v>
      </c>
      <c r="G4" s="2" t="s">
        <v>19</v>
      </c>
      <c r="H4" s="2" t="s">
        <v>97</v>
      </c>
      <c r="I4" s="2">
        <v>1</v>
      </c>
      <c r="J4" s="2">
        <v>1</v>
      </c>
      <c r="K4" s="2"/>
      <c r="L4" s="2" t="s">
        <v>19</v>
      </c>
      <c r="M4" s="2" t="s">
        <v>97</v>
      </c>
      <c r="N4" s="2" t="s">
        <v>185</v>
      </c>
      <c r="P4" s="60">
        <f>DGET('Rate per Day'!A3:C12,"Premium per day",'Rate per Day'!A1:C2)</f>
        <v>0.6</v>
      </c>
      <c r="Q4" s="15" t="s">
        <v>166</v>
      </c>
      <c r="R4">
        <v>4</v>
      </c>
    </row>
    <row r="5" spans="1:18" s="68" customFormat="1" x14ac:dyDescent="0.25">
      <c r="A5" s="66">
        <v>4</v>
      </c>
      <c r="B5" s="62" t="s">
        <v>109</v>
      </c>
      <c r="C5" s="62"/>
      <c r="D5" s="62"/>
      <c r="E5" s="62" t="s">
        <v>21</v>
      </c>
      <c r="F5" s="62">
        <v>6</v>
      </c>
      <c r="G5" s="62" t="s">
        <v>111</v>
      </c>
      <c r="H5" s="62"/>
      <c r="I5" s="62">
        <v>1</v>
      </c>
      <c r="J5" s="62">
        <v>1</v>
      </c>
      <c r="K5" s="62"/>
      <c r="L5" s="62" t="s">
        <v>111</v>
      </c>
      <c r="M5" s="62" t="s">
        <v>113</v>
      </c>
      <c r="N5" s="62"/>
      <c r="O5" s="62"/>
      <c r="P5" s="62"/>
      <c r="Q5" s="67"/>
      <c r="R5">
        <v>5</v>
      </c>
    </row>
    <row r="6" spans="1:18" s="64" customFormat="1" x14ac:dyDescent="0.25">
      <c r="A6" s="63">
        <v>5</v>
      </c>
      <c r="B6" s="60" t="s">
        <v>110</v>
      </c>
      <c r="C6" s="60"/>
      <c r="D6" s="60"/>
      <c r="E6" s="60" t="s">
        <v>21</v>
      </c>
      <c r="F6" s="60">
        <v>5</v>
      </c>
      <c r="G6" s="60" t="s">
        <v>108</v>
      </c>
      <c r="H6" s="60">
        <v>30</v>
      </c>
      <c r="I6" s="60">
        <v>1</v>
      </c>
      <c r="J6" s="60">
        <v>1</v>
      </c>
      <c r="K6" s="60"/>
      <c r="L6" s="60" t="s">
        <v>108</v>
      </c>
      <c r="M6" s="60">
        <v>30</v>
      </c>
      <c r="N6" s="60"/>
      <c r="O6" s="60"/>
      <c r="Q6" s="65"/>
      <c r="R6">
        <v>6</v>
      </c>
    </row>
    <row r="7" spans="1:18" s="68" customFormat="1" x14ac:dyDescent="0.25">
      <c r="A7" s="66">
        <v>6</v>
      </c>
      <c r="B7" s="62" t="s">
        <v>115</v>
      </c>
      <c r="C7" s="62"/>
      <c r="D7" s="62"/>
      <c r="E7" s="62" t="s">
        <v>36</v>
      </c>
      <c r="F7" s="69"/>
      <c r="G7" s="69"/>
      <c r="H7" s="62"/>
      <c r="I7" s="62">
        <v>1</v>
      </c>
      <c r="J7" s="62">
        <v>1</v>
      </c>
      <c r="K7" s="62"/>
      <c r="L7" s="62" t="s">
        <v>116</v>
      </c>
      <c r="M7" s="70" t="s">
        <v>178</v>
      </c>
      <c r="N7" s="62"/>
      <c r="O7" s="62"/>
      <c r="P7" s="62"/>
      <c r="Q7" s="67"/>
      <c r="R7">
        <v>7</v>
      </c>
    </row>
    <row r="8" spans="1:18" x14ac:dyDescent="0.25">
      <c r="A8" s="11">
        <v>7</v>
      </c>
      <c r="B8" s="2" t="s">
        <v>117</v>
      </c>
      <c r="C8" s="2"/>
      <c r="D8" s="2"/>
      <c r="E8" s="2" t="s">
        <v>36</v>
      </c>
      <c r="F8" s="3"/>
      <c r="G8" s="3"/>
      <c r="H8" s="2"/>
      <c r="I8" s="2">
        <v>1</v>
      </c>
      <c r="J8" s="2">
        <v>1</v>
      </c>
      <c r="K8" s="2"/>
      <c r="L8" s="2" t="s">
        <v>118</v>
      </c>
      <c r="M8" s="2">
        <v>65</v>
      </c>
      <c r="N8" s="2"/>
      <c r="O8" s="60"/>
      <c r="P8" s="2"/>
      <c r="Q8" s="15"/>
      <c r="R8">
        <v>8</v>
      </c>
    </row>
    <row r="9" spans="1:18" s="68" customFormat="1" x14ac:dyDescent="0.25">
      <c r="A9" s="66">
        <v>8</v>
      </c>
      <c r="B9" s="62" t="s">
        <v>119</v>
      </c>
      <c r="C9" s="62"/>
      <c r="D9" s="62"/>
      <c r="E9" s="62" t="s">
        <v>11</v>
      </c>
      <c r="F9" s="62">
        <v>2</v>
      </c>
      <c r="G9" s="62" t="s">
        <v>120</v>
      </c>
      <c r="H9" s="62"/>
      <c r="I9" s="62">
        <v>1</v>
      </c>
      <c r="J9" s="62">
        <v>1</v>
      </c>
      <c r="K9" s="62"/>
      <c r="L9" s="62" t="s">
        <v>120</v>
      </c>
      <c r="M9" s="62" t="s">
        <v>106</v>
      </c>
      <c r="N9" s="62" t="s">
        <v>182</v>
      </c>
      <c r="O9" s="62"/>
      <c r="P9" s="62">
        <f>IF(M9="Yes",P4*1.6,P4)</f>
        <v>0.6</v>
      </c>
      <c r="Q9" s="67"/>
      <c r="R9">
        <v>9</v>
      </c>
    </row>
    <row r="10" spans="1:18" x14ac:dyDescent="0.25">
      <c r="A10" s="11">
        <v>9</v>
      </c>
      <c r="B10" s="2" t="s">
        <v>124</v>
      </c>
      <c r="C10" s="2"/>
      <c r="D10" s="2"/>
      <c r="E10" s="2" t="s">
        <v>11</v>
      </c>
      <c r="F10" s="2">
        <v>10</v>
      </c>
      <c r="G10" s="2" t="s">
        <v>123</v>
      </c>
      <c r="H10" s="2"/>
      <c r="I10" s="2">
        <v>1</v>
      </c>
      <c r="J10" s="2">
        <v>1</v>
      </c>
      <c r="K10" s="2"/>
      <c r="L10" s="2" t="s">
        <v>123</v>
      </c>
      <c r="M10" s="2" t="s">
        <v>122</v>
      </c>
      <c r="N10" s="2" t="s">
        <v>183</v>
      </c>
      <c r="O10" s="60"/>
      <c r="P10" s="60">
        <f>IF(M10="Yes",P9*2,P9)</f>
        <v>1.2</v>
      </c>
      <c r="Q10" s="15"/>
      <c r="R10">
        <v>10</v>
      </c>
    </row>
    <row r="11" spans="1:18" s="68" customFormat="1" x14ac:dyDescent="0.25">
      <c r="A11" s="66">
        <v>10</v>
      </c>
      <c r="B11" s="62" t="s">
        <v>126</v>
      </c>
      <c r="C11" s="62"/>
      <c r="D11" s="62"/>
      <c r="E11" s="62" t="s">
        <v>11</v>
      </c>
      <c r="F11" s="62">
        <v>11</v>
      </c>
      <c r="G11" s="62" t="s">
        <v>125</v>
      </c>
      <c r="H11" s="62"/>
      <c r="I11" s="62">
        <v>1</v>
      </c>
      <c r="J11" s="62">
        <v>1</v>
      </c>
      <c r="K11" s="62"/>
      <c r="L11" s="62" t="s">
        <v>125</v>
      </c>
      <c r="M11" s="62" t="s">
        <v>122</v>
      </c>
      <c r="N11" s="62" t="s">
        <v>184</v>
      </c>
      <c r="P11" s="62">
        <f>IF(M11="Yes",P10*1.5,P10)</f>
        <v>1.7999999999999998</v>
      </c>
      <c r="Q11" s="67"/>
      <c r="R11">
        <v>11</v>
      </c>
    </row>
    <row r="12" spans="1:18" s="64" customFormat="1" ht="15.75" customHeight="1" x14ac:dyDescent="0.25">
      <c r="A12" s="63">
        <v>11</v>
      </c>
      <c r="B12" s="60" t="s">
        <v>158</v>
      </c>
      <c r="C12" s="60"/>
      <c r="D12" s="60"/>
      <c r="E12" s="60"/>
      <c r="F12" s="60">
        <v>18</v>
      </c>
      <c r="G12" s="71" t="s">
        <v>159</v>
      </c>
      <c r="H12" s="60" t="s">
        <v>20</v>
      </c>
      <c r="I12" s="60">
        <v>1</v>
      </c>
      <c r="J12" s="60">
        <v>1</v>
      </c>
      <c r="K12" s="60"/>
      <c r="L12" s="71" t="s">
        <v>159</v>
      </c>
      <c r="M12" s="60">
        <f>M8</f>
        <v>65</v>
      </c>
      <c r="N12" s="60" t="s">
        <v>186</v>
      </c>
      <c r="O12" s="60">
        <f>DGET('Additional loadings (age)'!A3:D27,"Premium per day",'Additional loadings (age)'!A1:D2)</f>
        <v>2</v>
      </c>
      <c r="P12" s="60">
        <f>O12*P11</f>
        <v>3.5999999999999996</v>
      </c>
      <c r="Q12" s="65" t="s">
        <v>170</v>
      </c>
      <c r="R12">
        <v>12</v>
      </c>
    </row>
    <row r="13" spans="1:18" s="68" customFormat="1" x14ac:dyDescent="0.25">
      <c r="A13" s="66">
        <v>12</v>
      </c>
      <c r="B13" s="62" t="s">
        <v>46</v>
      </c>
      <c r="C13" s="62"/>
      <c r="D13" s="62"/>
      <c r="E13" s="62" t="s">
        <v>11</v>
      </c>
      <c r="F13" s="62">
        <v>17</v>
      </c>
      <c r="G13" s="62" t="s">
        <v>47</v>
      </c>
      <c r="H13" s="62"/>
      <c r="I13" s="62">
        <v>1</v>
      </c>
      <c r="J13" s="62">
        <v>1</v>
      </c>
      <c r="K13" s="62"/>
      <c r="L13" s="62" t="s">
        <v>47</v>
      </c>
      <c r="M13" s="62" t="s">
        <v>102</v>
      </c>
      <c r="N13" s="62" t="s">
        <v>187</v>
      </c>
      <c r="O13" s="62">
        <f>DGET(Discounts!A3:B8,"Rate",Discounts!A1:B2)</f>
        <v>0.85</v>
      </c>
      <c r="P13" s="62">
        <f>O13*P12</f>
        <v>3.0599999999999996</v>
      </c>
      <c r="Q13" s="67" t="s">
        <v>31</v>
      </c>
      <c r="R13">
        <v>13</v>
      </c>
    </row>
    <row r="14" spans="1:18" x14ac:dyDescent="0.25">
      <c r="A14" s="11">
        <v>13</v>
      </c>
      <c r="B14" s="2" t="s">
        <v>107</v>
      </c>
      <c r="C14" s="2"/>
      <c r="D14" s="2"/>
      <c r="E14" s="2" t="s">
        <v>11</v>
      </c>
      <c r="F14" s="2">
        <v>12</v>
      </c>
      <c r="G14" s="2" t="s">
        <v>127</v>
      </c>
      <c r="H14" s="2"/>
      <c r="I14" s="2">
        <v>1</v>
      </c>
      <c r="J14" s="2">
        <v>1</v>
      </c>
      <c r="K14" s="2"/>
      <c r="L14" s="2" t="s">
        <v>127</v>
      </c>
      <c r="M14" s="2" t="s">
        <v>106</v>
      </c>
      <c r="N14" s="2" t="s">
        <v>188</v>
      </c>
      <c r="O14" s="131">
        <f>DGET(Deductions!A3:B6,"Discount",Deductions!A1:B2)</f>
        <v>1</v>
      </c>
      <c r="P14" s="2">
        <f>P13*O14</f>
        <v>3.0599999999999996</v>
      </c>
      <c r="Q14" s="15" t="s">
        <v>167</v>
      </c>
      <c r="R14">
        <v>14</v>
      </c>
    </row>
    <row r="15" spans="1:18" s="68" customFormat="1" x14ac:dyDescent="0.25">
      <c r="A15" s="66">
        <v>14</v>
      </c>
      <c r="B15" s="62" t="s">
        <v>129</v>
      </c>
      <c r="C15" s="62"/>
      <c r="D15" s="62"/>
      <c r="E15" s="62" t="s">
        <v>11</v>
      </c>
      <c r="F15" s="62">
        <v>13</v>
      </c>
      <c r="G15" s="62" t="s">
        <v>130</v>
      </c>
      <c r="H15" s="62"/>
      <c r="I15" s="62">
        <v>1</v>
      </c>
      <c r="J15" s="62">
        <v>1</v>
      </c>
      <c r="K15" s="62"/>
      <c r="L15" s="62" t="s">
        <v>130</v>
      </c>
      <c r="M15" s="62" t="s">
        <v>122</v>
      </c>
      <c r="N15" s="62" t="s">
        <v>189</v>
      </c>
      <c r="O15" s="62">
        <f>IF(M15="Yes",2/61,P13)</f>
        <v>3.2786885245901641E-2</v>
      </c>
      <c r="P15" s="62">
        <f>O15+P14</f>
        <v>3.0927868852459013</v>
      </c>
      <c r="Q15" s="67"/>
      <c r="R15">
        <v>15</v>
      </c>
    </row>
    <row r="16" spans="1:18" s="68" customFormat="1" x14ac:dyDescent="0.25">
      <c r="A16" s="63">
        <v>15</v>
      </c>
      <c r="B16" s="60"/>
      <c r="C16" s="60"/>
      <c r="D16" s="60"/>
      <c r="E16" s="60"/>
      <c r="F16" s="60"/>
      <c r="G16" s="60"/>
      <c r="H16" s="60"/>
      <c r="I16" s="60"/>
      <c r="J16" s="60"/>
      <c r="K16" s="60"/>
      <c r="L16" s="60"/>
      <c r="M16" s="60"/>
      <c r="N16" s="60"/>
      <c r="O16" s="60"/>
      <c r="P16" s="60">
        <f>P15*M6</f>
        <v>92.783606557377041</v>
      </c>
      <c r="Q16" s="65"/>
      <c r="R16">
        <v>16</v>
      </c>
    </row>
    <row r="17" spans="1:18" x14ac:dyDescent="0.25">
      <c r="A17" s="66">
        <v>16</v>
      </c>
      <c r="B17" s="62" t="s">
        <v>131</v>
      </c>
      <c r="C17" s="62"/>
      <c r="D17" s="62"/>
      <c r="E17" s="62" t="s">
        <v>11</v>
      </c>
      <c r="F17" s="62">
        <v>14</v>
      </c>
      <c r="G17" s="62" t="s">
        <v>132</v>
      </c>
      <c r="H17" s="62"/>
      <c r="I17" s="62">
        <v>1</v>
      </c>
      <c r="J17" s="62">
        <v>1</v>
      </c>
      <c r="K17" s="62"/>
      <c r="L17" s="62" t="s">
        <v>132</v>
      </c>
      <c r="M17" s="62" t="s">
        <v>122</v>
      </c>
      <c r="N17" s="62" t="s">
        <v>190</v>
      </c>
      <c r="O17" s="132">
        <f>DGET('AO assistance'!A3:C11,"premija",'AO assistance'!A1:C2)</f>
        <v>4.9000000000000004</v>
      </c>
      <c r="P17" s="62">
        <f>O17+P16</f>
        <v>97.683606557377047</v>
      </c>
      <c r="Q17" s="67" t="s">
        <v>180</v>
      </c>
      <c r="R17">
        <v>17</v>
      </c>
    </row>
    <row r="18" spans="1:18" s="68" customFormat="1" x14ac:dyDescent="0.25">
      <c r="A18" s="63">
        <v>17</v>
      </c>
      <c r="B18" s="60" t="s">
        <v>134</v>
      </c>
      <c r="C18" s="60"/>
      <c r="D18" s="60"/>
      <c r="E18" s="60" t="s">
        <v>11</v>
      </c>
      <c r="F18" s="60">
        <v>15</v>
      </c>
      <c r="G18" s="71" t="s">
        <v>133</v>
      </c>
      <c r="H18" s="60"/>
      <c r="I18" s="60">
        <v>1</v>
      </c>
      <c r="J18" s="60">
        <v>1</v>
      </c>
      <c r="K18" s="60"/>
      <c r="L18" s="71" t="s">
        <v>133</v>
      </c>
      <c r="M18" s="60" t="s">
        <v>122</v>
      </c>
      <c r="N18" s="60" t="s">
        <v>191</v>
      </c>
      <c r="O18" s="60">
        <f>DGET('Home Assistance'!A3:C11,"premija",'Home Assistance'!A1:C2)</f>
        <v>4.8943089430894311</v>
      </c>
      <c r="P18" s="60">
        <f>P17+O18</f>
        <v>102.57791550046647</v>
      </c>
      <c r="Q18" s="65" t="s">
        <v>134</v>
      </c>
      <c r="R18">
        <v>18</v>
      </c>
    </row>
    <row r="19" spans="1:18" x14ac:dyDescent="0.25">
      <c r="A19" s="66">
        <v>18</v>
      </c>
      <c r="B19" s="62" t="s">
        <v>160</v>
      </c>
      <c r="C19" s="62"/>
      <c r="D19" s="62"/>
      <c r="E19" s="62" t="s">
        <v>36</v>
      </c>
      <c r="F19" s="62"/>
      <c r="G19" s="62"/>
      <c r="H19" s="62"/>
      <c r="I19" s="62">
        <v>0</v>
      </c>
      <c r="J19" s="62">
        <v>0</v>
      </c>
      <c r="K19" s="62"/>
      <c r="L19" s="62" t="s">
        <v>163</v>
      </c>
      <c r="M19" s="62"/>
      <c r="N19" s="62" t="s">
        <v>192</v>
      </c>
      <c r="O19" s="133">
        <f>ROUND(P18,0)</f>
        <v>103</v>
      </c>
      <c r="P19" s="134">
        <f>O19*M7</f>
        <v>206</v>
      </c>
      <c r="Q19" s="67"/>
      <c r="R19">
        <v>19</v>
      </c>
    </row>
    <row r="20" spans="1:18" s="68" customFormat="1" x14ac:dyDescent="0.25">
      <c r="A20" s="63">
        <v>19</v>
      </c>
      <c r="B20" s="60" t="s">
        <v>162</v>
      </c>
      <c r="C20" s="60"/>
      <c r="D20" s="60"/>
      <c r="E20" s="60" t="s">
        <v>36</v>
      </c>
      <c r="F20" s="60"/>
      <c r="G20" s="60"/>
      <c r="H20" s="60"/>
      <c r="I20" s="60">
        <v>0</v>
      </c>
      <c r="J20" s="60">
        <v>0</v>
      </c>
      <c r="K20" s="60"/>
      <c r="L20" s="60" t="s">
        <v>164</v>
      </c>
      <c r="M20" s="60"/>
      <c r="N20" s="60" t="s">
        <v>193</v>
      </c>
      <c r="O20" s="60"/>
      <c r="P20" s="106">
        <f>MAX(P19,2)</f>
        <v>206</v>
      </c>
      <c r="Q20" s="65"/>
      <c r="R20">
        <v>20</v>
      </c>
    </row>
    <row r="21" spans="1:18" s="64" customFormat="1" x14ac:dyDescent="0.25">
      <c r="A21" s="66">
        <v>20</v>
      </c>
      <c r="B21" s="62" t="s">
        <v>161</v>
      </c>
      <c r="C21" s="62"/>
      <c r="D21" s="62"/>
      <c r="E21" s="62" t="s">
        <v>36</v>
      </c>
      <c r="F21" s="62"/>
      <c r="G21" s="62"/>
      <c r="H21" s="62"/>
      <c r="I21" s="62">
        <v>0</v>
      </c>
      <c r="J21" s="62">
        <v>0</v>
      </c>
      <c r="K21" s="62"/>
      <c r="L21" s="62" t="s">
        <v>165</v>
      </c>
      <c r="M21" s="62"/>
      <c r="N21" s="62" t="s">
        <v>194</v>
      </c>
      <c r="O21" s="135">
        <f>P20*61.5</f>
        <v>12669</v>
      </c>
      <c r="P21" s="105">
        <f>ROUND(O21,0)</f>
        <v>12669</v>
      </c>
      <c r="Q21" s="67"/>
      <c r="R21">
        <v>21</v>
      </c>
    </row>
    <row r="22" spans="1:18" s="49" customFormat="1" ht="15.75" thickBot="1" x14ac:dyDescent="0.3">
      <c r="A22" s="72"/>
      <c r="B22" s="73"/>
      <c r="C22" s="73"/>
      <c r="D22" s="73"/>
      <c r="E22" s="73"/>
      <c r="F22" s="73"/>
      <c r="G22" s="73"/>
      <c r="H22" s="73"/>
      <c r="I22" s="73"/>
      <c r="J22" s="73"/>
      <c r="K22" s="73"/>
      <c r="L22" s="73"/>
      <c r="M22" s="73"/>
      <c r="N22" s="73"/>
      <c r="O22" s="73"/>
      <c r="P22" s="73"/>
      <c r="Q22" s="74"/>
      <c r="R22">
        <v>22</v>
      </c>
    </row>
    <row r="29" spans="1:18" x14ac:dyDescent="0.25">
      <c r="F29" s="117"/>
    </row>
    <row r="30" spans="1:18" x14ac:dyDescent="0.25">
      <c r="F30" s="117"/>
    </row>
  </sheetData>
  <conditionalFormatting sqref="Q10 AC1:XFD1 O7:P7 V2:XFD7 M3:M10 P33:XFD33 N2:P3 N4 P4 N5:P5 O6 O8:Q8 P9:Q9 A1:B1 E1:J1 L1:Q1 A2:L4 B5:L12 A34:XFD1048576 A33:N33 A22:Q22 A23:XFD24 A25:O25 Q25:XFD25 A26:XFD26 A28:XFD32 A27:N27 Q27:XFD27 P11:Q13 O12:O16 S8:XFD22 N6:N21 B13:M21 Q14:Q21 O17:P18 O20:P21 O19 A5:A21">
    <cfRule type="expression" dxfId="6" priority="10">
      <formula>EXACT(TEXT(A1,"text"),"?")</formula>
    </cfRule>
  </conditionalFormatting>
  <conditionalFormatting sqref="M11:M13">
    <cfRule type="expression" dxfId="5" priority="8">
      <formula>EXACT(TEXT(M11,"text"),"?")</formula>
    </cfRule>
  </conditionalFormatting>
  <conditionalFormatting sqref="M2">
    <cfRule type="expression" dxfId="4" priority="6">
      <formula>EXACT(TEXT(M2,"text"),"?")</formula>
    </cfRule>
  </conditionalFormatting>
  <conditionalFormatting sqref="C1">
    <cfRule type="expression" dxfId="3" priority="3">
      <formula>EXACT(TEXT(C1,"text"),"?")</formula>
    </cfRule>
  </conditionalFormatting>
  <conditionalFormatting sqref="D1">
    <cfRule type="expression" dxfId="2" priority="2">
      <formula>EXACT(TEXT(D1,"text"),"?")</formula>
    </cfRule>
  </conditionalFormatting>
  <conditionalFormatting sqref="K1">
    <cfRule type="expression" dxfId="1" priority="1">
      <formula>EXACT(TEXT(K1,"text"),"?")</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2">
        <x14:dataValidation type="list" allowBlank="1" showInputMessage="1" showErrorMessage="1">
          <x14:formula1>
            <xm:f>Lists!$C$15:$C$17</xm:f>
          </x14:formula1>
          <xm:sqref>M4 H4</xm:sqref>
        </x14:dataValidation>
        <x14:dataValidation type="list" allowBlank="1" showInputMessage="1" showErrorMessage="1">
          <x14:formula1>
            <xm:f>Lists!$C$30:$C$31</xm:f>
          </x14:formula1>
          <xm:sqref>H11 M11</xm:sqref>
        </x14:dataValidation>
        <x14:dataValidation type="list" allowBlank="1" showInputMessage="1" showErrorMessage="1">
          <x14:formula1>
            <xm:f>Lists!$C$18:$C$20</xm:f>
          </x14:formula1>
          <xm:sqref>H6 M6</xm:sqref>
        </x14:dataValidation>
        <x14:dataValidation type="list" allowBlank="1" showInputMessage="1" showErrorMessage="1">
          <x14:formula1>
            <xm:f>Lists!$C$21:$C$23</xm:f>
          </x14:formula1>
          <xm:sqref>M5 H5</xm:sqref>
        </x14:dataValidation>
        <x14:dataValidation type="list" allowBlank="1" showInputMessage="1" showErrorMessage="1">
          <x14:formula1>
            <xm:f>Lists!$C$26:$C$27</xm:f>
          </x14:formula1>
          <xm:sqref>H9 M9</xm:sqref>
        </x14:dataValidation>
        <x14:dataValidation type="list" allowBlank="1" showInputMessage="1" showErrorMessage="1">
          <x14:formula1>
            <xm:f>Lists!$C$28:$C$29</xm:f>
          </x14:formula1>
          <xm:sqref>H10 M10</xm:sqref>
        </x14:dataValidation>
        <x14:dataValidation type="list" allowBlank="1" showInputMessage="1" showErrorMessage="1">
          <x14:formula1>
            <xm:f>Lists!$C$32:$C$34</xm:f>
          </x14:formula1>
          <xm:sqref>H14 M14</xm:sqref>
        </x14:dataValidation>
        <x14:dataValidation type="list" allowBlank="1" showInputMessage="1" showErrorMessage="1">
          <x14:formula1>
            <xm:f>Lists!$C$35:$C$36</xm:f>
          </x14:formula1>
          <xm:sqref>H15:H16</xm:sqref>
        </x14:dataValidation>
        <x14:dataValidation type="list" allowBlank="1" showInputMessage="1" showErrorMessage="1">
          <x14:formula1>
            <xm:f>Lists!$C$37:$C$38</xm:f>
          </x14:formula1>
          <xm:sqref>H17 M15:M16</xm:sqref>
        </x14:dataValidation>
        <x14:dataValidation type="list" allowBlank="1" showInputMessage="1" showErrorMessage="1">
          <x14:formula1>
            <xm:f>Lists!$C$39:$C$40</xm:f>
          </x14:formula1>
          <xm:sqref>H22 H18 M17:M18</xm:sqref>
        </x14:dataValidation>
        <x14:dataValidation type="list" allowBlank="1" showInputMessage="1" showErrorMessage="1">
          <x14:formula1>
            <xm:f>Lists!$C$45:$C$49</xm:f>
          </x14:formula1>
          <xm:sqref>H13 M13</xm:sqref>
        </x14:dataValidation>
        <x14:dataValidation type="list" allowBlank="1" showInputMessage="1" showErrorMessage="1">
          <x14:formula1>
            <xm:f>Lists!$C$3:$C$13</xm:f>
          </x14:formula1>
          <xm:sqref>E2:E22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9" sqref="B19"/>
    </sheetView>
  </sheetViews>
  <sheetFormatPr defaultRowHeight="15" x14ac:dyDescent="0.25"/>
  <cols>
    <col min="1" max="1" width="36.42578125" customWidth="1"/>
    <col min="2" max="2" width="38.85546875" customWidth="1"/>
  </cols>
  <sheetData>
    <row r="1" spans="1:2" x14ac:dyDescent="0.25">
      <c r="A1" s="42" t="s">
        <v>31</v>
      </c>
      <c r="B1" s="2" t="s">
        <v>101</v>
      </c>
    </row>
    <row r="2" spans="1:2" x14ac:dyDescent="0.25">
      <c r="A2" s="2" t="str">
        <f>'Form builder'!M13</f>
        <v>Student</v>
      </c>
      <c r="B2" s="2"/>
    </row>
    <row r="3" spans="1:2" x14ac:dyDescent="0.25">
      <c r="A3" s="42" t="s">
        <v>31</v>
      </c>
      <c r="B3" s="2" t="s">
        <v>101</v>
      </c>
    </row>
    <row r="4" spans="1:2" x14ac:dyDescent="0.25">
      <c r="A4" s="2" t="s">
        <v>102</v>
      </c>
      <c r="B4" s="2">
        <v>0.85</v>
      </c>
    </row>
    <row r="5" spans="1:2" x14ac:dyDescent="0.25">
      <c r="A5" s="2" t="s">
        <v>103</v>
      </c>
      <c r="B5" s="2">
        <v>0.85</v>
      </c>
    </row>
    <row r="6" spans="1:2" x14ac:dyDescent="0.25">
      <c r="A6" s="43" t="s">
        <v>104</v>
      </c>
      <c r="B6" s="43">
        <v>0.8</v>
      </c>
    </row>
    <row r="7" spans="1:2" x14ac:dyDescent="0.25">
      <c r="A7" s="2" t="s">
        <v>105</v>
      </c>
      <c r="B7" s="2">
        <v>0.8</v>
      </c>
    </row>
    <row r="8" spans="1:2" x14ac:dyDescent="0.25">
      <c r="A8" s="2" t="s">
        <v>106</v>
      </c>
      <c r="B8" s="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4" sqref="B14"/>
    </sheetView>
  </sheetViews>
  <sheetFormatPr defaultRowHeight="15" x14ac:dyDescent="0.25"/>
  <cols>
    <col min="1" max="1" width="31.5703125" customWidth="1"/>
    <col min="2" max="2" width="34.7109375" customWidth="1"/>
  </cols>
  <sheetData>
    <row r="1" spans="1:2" x14ac:dyDescent="0.25">
      <c r="A1" s="44" t="s">
        <v>107</v>
      </c>
      <c r="B1" s="45" t="s">
        <v>46</v>
      </c>
    </row>
    <row r="2" spans="1:2" x14ac:dyDescent="0.25">
      <c r="A2" t="str">
        <f>'Form builder'!M14</f>
        <v>No</v>
      </c>
      <c r="B2" s="45"/>
    </row>
    <row r="3" spans="1:2" x14ac:dyDescent="0.25">
      <c r="A3" s="44" t="s">
        <v>107</v>
      </c>
      <c r="B3" s="45" t="s">
        <v>46</v>
      </c>
    </row>
    <row r="4" spans="1:2" x14ac:dyDescent="0.25">
      <c r="A4" s="46" t="s">
        <v>106</v>
      </c>
      <c r="B4" s="45">
        <v>1</v>
      </c>
    </row>
    <row r="5" spans="1:2" x14ac:dyDescent="0.25">
      <c r="A5" s="47">
        <v>150</v>
      </c>
      <c r="B5" s="45">
        <v>0.8</v>
      </c>
    </row>
    <row r="6" spans="1:2" x14ac:dyDescent="0.25">
      <c r="A6" s="47">
        <v>200</v>
      </c>
      <c r="B6" s="47">
        <v>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6" sqref="C16"/>
    </sheetView>
  </sheetViews>
  <sheetFormatPr defaultRowHeight="15" x14ac:dyDescent="0.25"/>
  <cols>
    <col min="1" max="1" width="29" customWidth="1"/>
    <col min="2" max="2" width="20.28515625" customWidth="1"/>
    <col min="3" max="3" width="23.85546875" customWidth="1"/>
    <col min="4" max="4" width="30" customWidth="1"/>
    <col min="5" max="5" width="24.7109375" customWidth="1"/>
    <col min="6" max="6" width="25.7109375" customWidth="1"/>
  </cols>
  <sheetData>
    <row r="1" spans="1:3" x14ac:dyDescent="0.25">
      <c r="A1" s="50" t="s">
        <v>143</v>
      </c>
      <c r="B1" s="51" t="s">
        <v>144</v>
      </c>
      <c r="C1" s="51" t="s">
        <v>145</v>
      </c>
    </row>
    <row r="2" spans="1:3" x14ac:dyDescent="0.25">
      <c r="A2" s="7" t="str">
        <f>'Form builder'!M4</f>
        <v>Gold</v>
      </c>
      <c r="B2" s="7" t="str">
        <f>'Form builder'!M5</f>
        <v>six_months</v>
      </c>
      <c r="C2" s="7"/>
    </row>
    <row r="3" spans="1:3" x14ac:dyDescent="0.25">
      <c r="A3" s="50" t="s">
        <v>143</v>
      </c>
      <c r="B3" s="42" t="s">
        <v>144</v>
      </c>
      <c r="C3" s="52" t="s">
        <v>145</v>
      </c>
    </row>
    <row r="4" spans="1:3" x14ac:dyDescent="0.25">
      <c r="A4" s="53" t="s">
        <v>97</v>
      </c>
      <c r="B4" s="54" t="s">
        <v>146</v>
      </c>
      <c r="C4" s="55">
        <v>0.5</v>
      </c>
    </row>
    <row r="5" spans="1:3" x14ac:dyDescent="0.25">
      <c r="A5" s="56" t="s">
        <v>97</v>
      </c>
      <c r="B5" t="s">
        <v>113</v>
      </c>
      <c r="C5" s="53">
        <v>0.6</v>
      </c>
    </row>
    <row r="6" spans="1:3" x14ac:dyDescent="0.25">
      <c r="A6" s="56" t="s">
        <v>97</v>
      </c>
      <c r="B6" t="s">
        <v>147</v>
      </c>
      <c r="C6" s="53">
        <v>0.6</v>
      </c>
    </row>
    <row r="7" spans="1:3" x14ac:dyDescent="0.25">
      <c r="A7" s="56" t="s">
        <v>98</v>
      </c>
      <c r="B7" s="54" t="s">
        <v>146</v>
      </c>
      <c r="C7" s="53">
        <v>0.7</v>
      </c>
    </row>
    <row r="8" spans="1:3" x14ac:dyDescent="0.25">
      <c r="A8" s="56" t="s">
        <v>98</v>
      </c>
      <c r="B8" t="s">
        <v>113</v>
      </c>
      <c r="C8" s="53">
        <f>0.7*1.2</f>
        <v>0.84</v>
      </c>
    </row>
    <row r="9" spans="1:3" x14ac:dyDescent="0.25">
      <c r="A9" s="57" t="s">
        <v>98</v>
      </c>
      <c r="B9" t="s">
        <v>147</v>
      </c>
      <c r="C9" s="58">
        <v>0.84</v>
      </c>
    </row>
    <row r="10" spans="1:3" x14ac:dyDescent="0.25">
      <c r="A10" s="56" t="s">
        <v>148</v>
      </c>
      <c r="B10" s="54" t="s">
        <v>146</v>
      </c>
      <c r="C10" s="53">
        <v>1</v>
      </c>
    </row>
    <row r="11" spans="1:3" x14ac:dyDescent="0.25">
      <c r="A11" s="57" t="s">
        <v>148</v>
      </c>
      <c r="B11" t="s">
        <v>113</v>
      </c>
      <c r="C11" s="58">
        <f>1*1.2</f>
        <v>1.2</v>
      </c>
    </row>
    <row r="12" spans="1:3" x14ac:dyDescent="0.25">
      <c r="A12" s="57" t="s">
        <v>148</v>
      </c>
      <c r="B12" t="s">
        <v>147</v>
      </c>
      <c r="C12" s="58">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D4" sqref="D4"/>
    </sheetView>
  </sheetViews>
  <sheetFormatPr defaultRowHeight="15" x14ac:dyDescent="0.25"/>
  <cols>
    <col min="1" max="1" width="21.7109375" customWidth="1"/>
    <col min="2" max="2" width="14.85546875" customWidth="1"/>
    <col min="3" max="3" width="14.28515625" customWidth="1"/>
    <col min="4" max="4" width="22.5703125" customWidth="1"/>
    <col min="5" max="5" width="29.7109375" customWidth="1"/>
    <col min="6" max="6" width="34.28515625" customWidth="1"/>
    <col min="7" max="7" width="34.5703125" customWidth="1"/>
    <col min="10" max="10" width="19.28515625" customWidth="1"/>
    <col min="11" max="12" width="15" customWidth="1"/>
    <col min="13" max="13" width="18.5703125" customWidth="1"/>
  </cols>
  <sheetData>
    <row r="1" spans="1:6" x14ac:dyDescent="0.25">
      <c r="A1" s="82" t="s">
        <v>143</v>
      </c>
      <c r="B1" s="83" t="s">
        <v>117</v>
      </c>
      <c r="C1" s="83" t="s">
        <v>144</v>
      </c>
      <c r="D1" s="84" t="s">
        <v>145</v>
      </c>
    </row>
    <row r="2" spans="1:6" ht="15.75" thickBot="1" x14ac:dyDescent="0.3">
      <c r="A2" s="112" t="str">
        <f>'Form builder'!M4</f>
        <v>Gold</v>
      </c>
      <c r="B2" s="113" t="str">
        <f>B30</f>
        <v>65-70</v>
      </c>
      <c r="C2" s="113">
        <f>B31</f>
        <v>29</v>
      </c>
      <c r="D2" s="114"/>
    </row>
    <row r="3" spans="1:6" x14ac:dyDescent="0.25">
      <c r="A3" s="109" t="s">
        <v>143</v>
      </c>
      <c r="B3" s="110" t="s">
        <v>117</v>
      </c>
      <c r="C3" s="110" t="s">
        <v>144</v>
      </c>
      <c r="D3" s="111" t="s">
        <v>145</v>
      </c>
    </row>
    <row r="4" spans="1:6" x14ac:dyDescent="0.25">
      <c r="A4" s="85" t="s">
        <v>97</v>
      </c>
      <c r="B4" s="43">
        <v>64</v>
      </c>
      <c r="C4" s="43">
        <v>29</v>
      </c>
      <c r="D4" s="86">
        <v>1</v>
      </c>
      <c r="E4" s="77"/>
      <c r="F4" s="77"/>
    </row>
    <row r="5" spans="1:6" x14ac:dyDescent="0.25">
      <c r="A5" s="85" t="s">
        <v>97</v>
      </c>
      <c r="B5" s="43">
        <v>64</v>
      </c>
      <c r="C5" s="43">
        <v>31</v>
      </c>
      <c r="D5" s="107">
        <v>1</v>
      </c>
      <c r="E5" s="75"/>
      <c r="F5" s="75"/>
    </row>
    <row r="6" spans="1:6" x14ac:dyDescent="0.25">
      <c r="A6" s="87" t="s">
        <v>97</v>
      </c>
      <c r="B6" s="2" t="s">
        <v>168</v>
      </c>
      <c r="C6" s="43">
        <v>29</v>
      </c>
      <c r="D6" s="88">
        <v>2</v>
      </c>
      <c r="E6" s="45"/>
      <c r="F6" s="78"/>
    </row>
    <row r="7" spans="1:6" x14ac:dyDescent="0.25">
      <c r="A7" s="87" t="s">
        <v>97</v>
      </c>
      <c r="B7" s="2" t="s">
        <v>168</v>
      </c>
      <c r="C7" s="43">
        <v>31</v>
      </c>
      <c r="D7" s="88">
        <v>2</v>
      </c>
      <c r="E7" s="79"/>
      <c r="F7" s="80"/>
    </row>
    <row r="8" spans="1:6" x14ac:dyDescent="0.25">
      <c r="A8" s="87" t="s">
        <v>97</v>
      </c>
      <c r="B8" s="2" t="s">
        <v>169</v>
      </c>
      <c r="C8" s="43">
        <v>29</v>
      </c>
      <c r="D8" s="88">
        <v>3</v>
      </c>
      <c r="E8" s="47"/>
    </row>
    <row r="9" spans="1:6" x14ac:dyDescent="0.25">
      <c r="A9" s="87" t="s">
        <v>97</v>
      </c>
      <c r="B9" s="2" t="s">
        <v>169</v>
      </c>
      <c r="C9" s="43">
        <v>31</v>
      </c>
      <c r="D9" s="107" t="s">
        <v>181</v>
      </c>
      <c r="E9" s="47"/>
    </row>
    <row r="10" spans="1:6" x14ac:dyDescent="0.25">
      <c r="A10" s="87" t="s">
        <v>97</v>
      </c>
      <c r="B10" s="2">
        <v>76</v>
      </c>
      <c r="C10" s="43">
        <v>29</v>
      </c>
      <c r="D10" s="107" t="s">
        <v>181</v>
      </c>
      <c r="E10" s="47"/>
    </row>
    <row r="11" spans="1:6" x14ac:dyDescent="0.25">
      <c r="A11" s="87" t="s">
        <v>97</v>
      </c>
      <c r="B11" s="2">
        <v>76</v>
      </c>
      <c r="C11" s="43">
        <v>31</v>
      </c>
      <c r="D11" s="107" t="s">
        <v>181</v>
      </c>
      <c r="E11" s="79"/>
      <c r="F11" s="76"/>
    </row>
    <row r="12" spans="1:6" x14ac:dyDescent="0.25">
      <c r="A12" s="87" t="s">
        <v>98</v>
      </c>
      <c r="B12" s="43">
        <v>64</v>
      </c>
      <c r="C12" s="43">
        <v>29</v>
      </c>
      <c r="D12" s="107">
        <v>1</v>
      </c>
      <c r="E12" s="47"/>
      <c r="F12" s="76"/>
    </row>
    <row r="13" spans="1:6" x14ac:dyDescent="0.25">
      <c r="A13" s="87" t="s">
        <v>98</v>
      </c>
      <c r="B13" s="43">
        <v>64</v>
      </c>
      <c r="C13" s="43">
        <v>31</v>
      </c>
      <c r="D13" s="107">
        <v>1</v>
      </c>
      <c r="E13" s="47"/>
      <c r="F13" s="76"/>
    </row>
    <row r="14" spans="1:6" x14ac:dyDescent="0.25">
      <c r="A14" s="87" t="s">
        <v>98</v>
      </c>
      <c r="B14" s="2" t="s">
        <v>168</v>
      </c>
      <c r="C14" s="43">
        <v>29</v>
      </c>
      <c r="D14" s="107">
        <v>2</v>
      </c>
      <c r="E14" s="47"/>
      <c r="F14" s="76"/>
    </row>
    <row r="15" spans="1:6" x14ac:dyDescent="0.25">
      <c r="A15" s="87" t="s">
        <v>98</v>
      </c>
      <c r="B15" s="2" t="s">
        <v>168</v>
      </c>
      <c r="C15" s="43">
        <v>31</v>
      </c>
      <c r="D15" s="107">
        <v>2</v>
      </c>
      <c r="E15" s="79"/>
      <c r="F15" s="76"/>
    </row>
    <row r="16" spans="1:6" x14ac:dyDescent="0.25">
      <c r="A16" s="89" t="s">
        <v>98</v>
      </c>
      <c r="B16" s="2" t="s">
        <v>169</v>
      </c>
      <c r="C16" s="43">
        <v>29</v>
      </c>
      <c r="D16" s="107">
        <v>3</v>
      </c>
      <c r="E16" s="47"/>
      <c r="F16" s="76"/>
    </row>
    <row r="17" spans="1:7" x14ac:dyDescent="0.25">
      <c r="A17" s="89" t="s">
        <v>98</v>
      </c>
      <c r="B17" s="2" t="s">
        <v>169</v>
      </c>
      <c r="C17" s="43">
        <v>31</v>
      </c>
      <c r="D17" s="107" t="s">
        <v>181</v>
      </c>
      <c r="E17" s="47"/>
      <c r="F17" s="76"/>
    </row>
    <row r="18" spans="1:7" x14ac:dyDescent="0.25">
      <c r="A18" s="89" t="s">
        <v>98</v>
      </c>
      <c r="B18" s="2">
        <v>76</v>
      </c>
      <c r="C18" s="43">
        <v>29</v>
      </c>
      <c r="D18" s="107" t="s">
        <v>181</v>
      </c>
      <c r="E18" s="47"/>
      <c r="F18" s="76"/>
    </row>
    <row r="19" spans="1:7" x14ac:dyDescent="0.25">
      <c r="A19" s="89" t="s">
        <v>98</v>
      </c>
      <c r="B19" s="2">
        <v>76</v>
      </c>
      <c r="C19" s="43">
        <v>31</v>
      </c>
      <c r="D19" s="107" t="s">
        <v>181</v>
      </c>
      <c r="E19" s="81"/>
      <c r="F19" s="81"/>
    </row>
    <row r="20" spans="1:7" x14ac:dyDescent="0.25">
      <c r="A20" s="87" t="s">
        <v>148</v>
      </c>
      <c r="B20" s="43">
        <v>64</v>
      </c>
      <c r="C20" s="43">
        <v>29</v>
      </c>
      <c r="D20" s="107">
        <v>1</v>
      </c>
    </row>
    <row r="21" spans="1:7" x14ac:dyDescent="0.25">
      <c r="A21" s="87" t="s">
        <v>148</v>
      </c>
      <c r="B21" s="43">
        <v>64</v>
      </c>
      <c r="C21" s="43">
        <v>31</v>
      </c>
      <c r="D21" s="107">
        <v>1</v>
      </c>
    </row>
    <row r="22" spans="1:7" x14ac:dyDescent="0.25">
      <c r="A22" s="89" t="s">
        <v>148</v>
      </c>
      <c r="B22" s="2" t="s">
        <v>168</v>
      </c>
      <c r="C22" s="43">
        <v>29</v>
      </c>
      <c r="D22" s="107">
        <v>2</v>
      </c>
    </row>
    <row r="23" spans="1:7" x14ac:dyDescent="0.25">
      <c r="A23" s="89" t="s">
        <v>148</v>
      </c>
      <c r="B23" s="2" t="s">
        <v>168</v>
      </c>
      <c r="C23" s="43">
        <v>31</v>
      </c>
      <c r="D23" s="107">
        <v>2</v>
      </c>
    </row>
    <row r="24" spans="1:7" x14ac:dyDescent="0.25">
      <c r="A24" s="89" t="s">
        <v>148</v>
      </c>
      <c r="B24" s="2" t="s">
        <v>169</v>
      </c>
      <c r="C24" s="43">
        <v>29</v>
      </c>
      <c r="D24" s="107" t="s">
        <v>181</v>
      </c>
    </row>
    <row r="25" spans="1:7" x14ac:dyDescent="0.25">
      <c r="A25" s="89" t="s">
        <v>148</v>
      </c>
      <c r="B25" s="2" t="s">
        <v>169</v>
      </c>
      <c r="C25" s="43">
        <v>31</v>
      </c>
      <c r="D25" s="107" t="s">
        <v>181</v>
      </c>
    </row>
    <row r="26" spans="1:7" x14ac:dyDescent="0.25">
      <c r="A26" s="89" t="s">
        <v>148</v>
      </c>
      <c r="B26" s="2">
        <v>76</v>
      </c>
      <c r="C26" s="43">
        <v>29</v>
      </c>
      <c r="D26" s="107" t="s">
        <v>181</v>
      </c>
      <c r="E26" s="104"/>
      <c r="F26" s="104"/>
      <c r="G26" s="104"/>
    </row>
    <row r="27" spans="1:7" ht="15.75" thickBot="1" x14ac:dyDescent="0.3">
      <c r="A27" s="90" t="s">
        <v>148</v>
      </c>
      <c r="B27" s="91">
        <v>76</v>
      </c>
      <c r="C27" s="92">
        <v>31</v>
      </c>
      <c r="D27" s="108" t="s">
        <v>181</v>
      </c>
      <c r="E27" s="1"/>
      <c r="F27" s="1"/>
      <c r="G27" s="1"/>
    </row>
    <row r="28" spans="1:7" ht="15.75" thickBot="1" x14ac:dyDescent="0.3"/>
    <row r="29" spans="1:7" ht="15.75" thickBot="1" x14ac:dyDescent="0.3">
      <c r="A29" s="129" t="s">
        <v>171</v>
      </c>
      <c r="B29" s="130"/>
    </row>
    <row r="30" spans="1:7" x14ac:dyDescent="0.25">
      <c r="A30" s="101">
        <f>'Form builder'!M8</f>
        <v>65</v>
      </c>
      <c r="B30" s="103" t="str">
        <f>IF(A30&lt;65,64,IF(A30&lt;=70,"65-70",IF(A30&lt;=75,"71-75",76)))</f>
        <v>65-70</v>
      </c>
    </row>
    <row r="31" spans="1:7" ht="15.75" thickBot="1" x14ac:dyDescent="0.3">
      <c r="A31" s="93">
        <f>'Form builder'!M6</f>
        <v>30</v>
      </c>
      <c r="B31" s="94">
        <f>IF(A31&lt;=30,29,31)</f>
        <v>29</v>
      </c>
    </row>
    <row r="35" spans="12:12" x14ac:dyDescent="0.25">
      <c r="L35" s="54"/>
    </row>
  </sheetData>
  <mergeCells count="1">
    <mergeCell ref="A29:B29"/>
  </mergeCells>
  <conditionalFormatting sqref="E27">
    <cfRule type="expression" dxfId="0" priority="4">
      <formula>EXACT(TEXT(E27,"text"),"?")</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8" sqref="C8"/>
    </sheetView>
  </sheetViews>
  <sheetFormatPr defaultRowHeight="15" x14ac:dyDescent="0.25"/>
  <cols>
    <col min="1" max="1" width="19.5703125" bestFit="1" customWidth="1"/>
    <col min="2" max="2" width="38.140625" customWidth="1"/>
    <col min="3" max="3" width="29.28515625" customWidth="1"/>
    <col min="5" max="5" width="25.140625" customWidth="1"/>
    <col min="6" max="6" width="31" customWidth="1"/>
    <col min="7" max="7" width="27.42578125" customWidth="1"/>
  </cols>
  <sheetData>
    <row r="1" spans="1:3" x14ac:dyDescent="0.25">
      <c r="A1" s="95" t="s">
        <v>172</v>
      </c>
      <c r="B1" s="96" t="s">
        <v>180</v>
      </c>
      <c r="C1" s="97" t="s">
        <v>173</v>
      </c>
    </row>
    <row r="2" spans="1:3" ht="15.75" thickBot="1" x14ac:dyDescent="0.3">
      <c r="A2" s="93" t="str">
        <f>B13</f>
        <v>do 30 dane</v>
      </c>
      <c r="B2" s="91" t="str">
        <f>'Form builder'!M17</f>
        <v>Yes</v>
      </c>
      <c r="C2" s="94"/>
    </row>
    <row r="3" spans="1:3" x14ac:dyDescent="0.25">
      <c r="A3" s="101" t="s">
        <v>172</v>
      </c>
      <c r="B3" s="102" t="s">
        <v>180</v>
      </c>
      <c r="C3" s="103" t="s">
        <v>173</v>
      </c>
    </row>
    <row r="4" spans="1:3" x14ac:dyDescent="0.25">
      <c r="A4" s="11" t="s">
        <v>174</v>
      </c>
      <c r="B4" s="2" t="s">
        <v>122</v>
      </c>
      <c r="C4" s="15">
        <v>3.3</v>
      </c>
    </row>
    <row r="5" spans="1:3" x14ac:dyDescent="0.25">
      <c r="A5" s="11" t="s">
        <v>174</v>
      </c>
      <c r="B5" s="2" t="s">
        <v>106</v>
      </c>
      <c r="C5" s="15">
        <v>0</v>
      </c>
    </row>
    <row r="6" spans="1:3" x14ac:dyDescent="0.25">
      <c r="A6" s="11" t="s">
        <v>175</v>
      </c>
      <c r="B6" s="2" t="s">
        <v>122</v>
      </c>
      <c r="C6" s="15">
        <v>4.0999999999999996</v>
      </c>
    </row>
    <row r="7" spans="1:3" x14ac:dyDescent="0.25">
      <c r="A7" s="11" t="s">
        <v>175</v>
      </c>
      <c r="B7" s="2" t="s">
        <v>106</v>
      </c>
      <c r="C7" s="15">
        <v>0</v>
      </c>
    </row>
    <row r="8" spans="1:3" x14ac:dyDescent="0.25">
      <c r="A8" s="11" t="s">
        <v>176</v>
      </c>
      <c r="B8" s="2" t="s">
        <v>122</v>
      </c>
      <c r="C8" s="15">
        <v>4.9000000000000004</v>
      </c>
    </row>
    <row r="9" spans="1:3" x14ac:dyDescent="0.25">
      <c r="A9" s="11" t="s">
        <v>176</v>
      </c>
      <c r="B9" s="2" t="s">
        <v>106</v>
      </c>
      <c r="C9" s="15">
        <v>0</v>
      </c>
    </row>
    <row r="10" spans="1:3" x14ac:dyDescent="0.25">
      <c r="A10" s="11" t="s">
        <v>177</v>
      </c>
      <c r="B10" s="2" t="s">
        <v>122</v>
      </c>
      <c r="C10" s="15">
        <v>11</v>
      </c>
    </row>
    <row r="11" spans="1:3" ht="15.75" thickBot="1" x14ac:dyDescent="0.3">
      <c r="A11" s="93" t="s">
        <v>177</v>
      </c>
      <c r="B11" s="91" t="s">
        <v>106</v>
      </c>
      <c r="C11" s="94">
        <v>0</v>
      </c>
    </row>
    <row r="13" spans="1:3" x14ac:dyDescent="0.25">
      <c r="A13">
        <f>'Form builder'!M6</f>
        <v>30</v>
      </c>
      <c r="B13" t="str">
        <f>IF(A13&lt;=8,"do 8 dane",IF(A13&lt;=15,"do 15 dane",IF(A13&lt;=30,"do 30 dane","godina dena pokritie")))</f>
        <v>do 30 dane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4" sqref="C4"/>
    </sheetView>
  </sheetViews>
  <sheetFormatPr defaultRowHeight="15" x14ac:dyDescent="0.25"/>
  <cols>
    <col min="1" max="1" width="25.140625" customWidth="1"/>
    <col min="2" max="2" width="25.5703125" customWidth="1"/>
    <col min="7" max="8" width="18" customWidth="1"/>
    <col min="9" max="9" width="19" customWidth="1"/>
  </cols>
  <sheetData>
    <row r="1" spans="1:3" x14ac:dyDescent="0.25">
      <c r="A1" s="95" t="s">
        <v>172</v>
      </c>
      <c r="B1" s="96" t="s">
        <v>179</v>
      </c>
      <c r="C1" s="97" t="s">
        <v>173</v>
      </c>
    </row>
    <row r="2" spans="1:3" ht="15.75" thickBot="1" x14ac:dyDescent="0.3">
      <c r="A2" s="98" t="str">
        <f>B16</f>
        <v>do 30 dane</v>
      </c>
      <c r="B2" s="99" t="str">
        <f>'Form builder'!M18</f>
        <v>Yes</v>
      </c>
      <c r="C2" s="100"/>
    </row>
    <row r="3" spans="1:3" x14ac:dyDescent="0.25">
      <c r="A3" s="95" t="s">
        <v>172</v>
      </c>
      <c r="B3" s="96" t="s">
        <v>179</v>
      </c>
      <c r="C3" s="97" t="s">
        <v>173</v>
      </c>
    </row>
    <row r="4" spans="1:3" x14ac:dyDescent="0.25">
      <c r="A4" s="11" t="s">
        <v>174</v>
      </c>
      <c r="B4" s="2" t="s">
        <v>122</v>
      </c>
      <c r="C4" s="15">
        <f>203/61.5</f>
        <v>3.3008130081300813</v>
      </c>
    </row>
    <row r="5" spans="1:3" x14ac:dyDescent="0.25">
      <c r="A5" s="11" t="s">
        <v>174</v>
      </c>
      <c r="B5" s="2" t="s">
        <v>106</v>
      </c>
      <c r="C5" s="15">
        <v>0</v>
      </c>
    </row>
    <row r="6" spans="1:3" x14ac:dyDescent="0.25">
      <c r="A6" s="11" t="s">
        <v>175</v>
      </c>
      <c r="B6" s="2" t="s">
        <v>122</v>
      </c>
      <c r="C6" s="15">
        <f>252/61.5</f>
        <v>4.0975609756097562</v>
      </c>
    </row>
    <row r="7" spans="1:3" x14ac:dyDescent="0.25">
      <c r="A7" s="11" t="s">
        <v>175</v>
      </c>
      <c r="B7" s="2" t="s">
        <v>106</v>
      </c>
      <c r="C7" s="15">
        <v>0</v>
      </c>
    </row>
    <row r="8" spans="1:3" x14ac:dyDescent="0.25">
      <c r="A8" s="11" t="s">
        <v>176</v>
      </c>
      <c r="B8" s="2" t="s">
        <v>122</v>
      </c>
      <c r="C8" s="15">
        <f>301/61.5</f>
        <v>4.8943089430894311</v>
      </c>
    </row>
    <row r="9" spans="1:3" x14ac:dyDescent="0.25">
      <c r="A9" s="11" t="s">
        <v>176</v>
      </c>
      <c r="B9" s="2" t="s">
        <v>106</v>
      </c>
      <c r="C9" s="15">
        <v>0</v>
      </c>
    </row>
    <row r="10" spans="1:3" x14ac:dyDescent="0.25">
      <c r="A10" s="11" t="s">
        <v>177</v>
      </c>
      <c r="B10" s="2" t="s">
        <v>122</v>
      </c>
      <c r="C10" s="15">
        <f>661/61.5</f>
        <v>10.747967479674797</v>
      </c>
    </row>
    <row r="11" spans="1:3" ht="15.75" thickBot="1" x14ac:dyDescent="0.3">
      <c r="A11" s="93" t="s">
        <v>177</v>
      </c>
      <c r="B11" s="91" t="s">
        <v>106</v>
      </c>
      <c r="C11" s="94">
        <v>0</v>
      </c>
    </row>
    <row r="16" spans="1:3" x14ac:dyDescent="0.25">
      <c r="A16">
        <f>'Form builder'!M6</f>
        <v>30</v>
      </c>
      <c r="B16" t="str">
        <f>IF(A16&lt;=8,"do 8 dane",IF(A16&lt;=15,"do 15 dane",IF(A16&lt;=30,"do 30 dane","godina dena pokritie")))</f>
        <v>do 30 dane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Lists</vt:lpstr>
      <vt:lpstr>Form builder</vt:lpstr>
      <vt:lpstr>Discounts</vt:lpstr>
      <vt:lpstr>Deductions</vt:lpstr>
      <vt:lpstr>Rate per Day</vt:lpstr>
      <vt:lpstr>Additional loadings (age)</vt:lpstr>
      <vt:lpstr>AO assistance</vt:lpstr>
      <vt:lpstr>Home Assistance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Systems4Enterprise5</cp:lastModifiedBy>
  <dcterms:created xsi:type="dcterms:W3CDTF">2017-01-06T13:04:51Z</dcterms:created>
  <dcterms:modified xsi:type="dcterms:W3CDTF">2017-07-10T13:30:12Z</dcterms:modified>
</cp:coreProperties>
</file>