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gel Gonzalez\Documents\Excel Projects\subscriber-analytics-dashboard\"/>
    </mc:Choice>
  </mc:AlternateContent>
  <xr:revisionPtr revIDLastSave="0" documentId="13_ncr:1_{FCF39D2E-61BD-45A2-8B45-29522423BC6B}" xr6:coauthVersionLast="47" xr6:coauthVersionMax="47" xr10:uidLastSave="{00000000-0000-0000-0000-000000000000}"/>
  <bookViews>
    <workbookView xWindow="-105" yWindow="0" windowWidth="19410" windowHeight="21210" xr2:uid="{57C8379F-8F65-4E92-A356-6B3E831286DB}"/>
  </bookViews>
  <sheets>
    <sheet name="main_data" sheetId="1" r:id="rId1"/>
    <sheet name="yearly_overview" sheetId="4" r:id="rId2"/>
    <sheet name="key_insights" sheetId="2" r:id="rId3"/>
    <sheet name="dashboard" sheetId="3" r:id="rId4"/>
  </sheets>
  <definedNames>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 i="1"/>
  <c r="B2" i="2"/>
  <c r="D2" i="3" s="1"/>
  <c r="E2" i="2" l="1"/>
  <c r="E2" i="3" s="1"/>
  <c r="G2" i="2"/>
  <c r="H2" i="3" s="1"/>
  <c r="A2" i="2" l="1" a="1"/>
  <c r="A2" i="2" s="1"/>
  <c r="A2" i="3" s="1"/>
  <c r="D2" i="2" l="1"/>
  <c r="C2" i="2"/>
  <c r="B2" i="3" s="1"/>
  <c r="F2" i="2"/>
  <c r="G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<sst xmlns="http://schemas.openxmlformats.org/spreadsheetml/2006/main" count="39" uniqueCount="33">
  <si>
    <t>Month</t>
  </si>
  <si>
    <t>New_Subscribers</t>
  </si>
  <si>
    <t>Cancellations</t>
  </si>
  <si>
    <t>ARPU ($)</t>
  </si>
  <si>
    <t>Net_Adds</t>
  </si>
  <si>
    <t>Total_Subs</t>
  </si>
  <si>
    <t>Monthly_Revenue</t>
  </si>
  <si>
    <t>Total Subscribers (latest)</t>
  </si>
  <si>
    <t>Average ARPU</t>
  </si>
  <si>
    <t>Total Revenue</t>
  </si>
  <si>
    <t>Average Monthly Revenue</t>
  </si>
  <si>
    <t>Churn Rate (avg %)</t>
  </si>
  <si>
    <t>Churn Rate</t>
  </si>
  <si>
    <t>Revenue Growth</t>
  </si>
  <si>
    <t>Average Revenue Growth</t>
  </si>
  <si>
    <t>Subscriber Growth Rate</t>
  </si>
  <si>
    <t>Average Subscriber Growth Rate</t>
  </si>
  <si>
    <t>Total Subscribers</t>
  </si>
  <si>
    <t>Avg. Churn Rate</t>
  </si>
  <si>
    <t>Avg. Revenue Growth</t>
  </si>
  <si>
    <t>Avg. Subscriber Growth Rate</t>
  </si>
  <si>
    <t>Year</t>
  </si>
  <si>
    <t>Row Labels</t>
  </si>
  <si>
    <t>Grand Total</t>
  </si>
  <si>
    <t>Sum of Monthly_Revenue</t>
  </si>
  <si>
    <t>Average of ARPU ($)</t>
  </si>
  <si>
    <t>Average of Churn Rate</t>
  </si>
  <si>
    <t>New Subscribers</t>
  </si>
  <si>
    <t xml:space="preserve">Cancellations </t>
  </si>
  <si>
    <t>Net Adds</t>
  </si>
  <si>
    <t>Monthly Revenue</t>
  </si>
  <si>
    <t xml:space="preserve">ARPU ($) </t>
  </si>
  <si>
    <t xml:space="preserve">Churn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</si>
</sst>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yyyy\-mm"/>
    <numFmt numFmtId="165" formatCode="0.0000"/>
    <numFmt numFmtId="166" formatCode="&quot;$&quot;#,##0.00"/>
  </numFmts>
  <fonts count="5" x14ac:knownFonts="1">
    <font>
      <sz val="11"/>
      <color theme="1"/>
      <name val="Aptos Narrow"/>
      <family val="2"/>
      <scheme val="minor"/>
    </font>
    <font>
      <sz val="11"/>
      <color theme="1"/>
      <name val="Aptos Narrow"/>
      <family val="2"/>
      <scheme val="minor"/>
    </font>
    <font>
      <sz val="11"/>
      <color theme="1"/>
      <name val="Calibri"/>
      <family val="2"/>
    </font>
    <font>
      <b/>
      <sz val="14"/>
      <color theme="1"/>
      <name val="Calibri"/>
      <family val="2"/>
    </font>
    <font>
      <sz val="14"/>
      <name val="Calibri"/>
      <family val="2"/>
    </font>
  </fonts>
  <fills count="4">
    <fill>
      <patternFill patternType="none"/>
    </fill>
    <fill>
      <patternFill patternType="gray125"/>
    </fill>
    <fill>
      <patternFill patternType="solid">
        <fgColor theme="0"/>
        <bgColor indexed="64"/>
      </patternFill>
    </fill>
    <fill>
      <patternFill patternType="solid">
        <fgColor theme="3" tint="0.74999237037263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44" fontId="0" fillId="0" borderId="0" xfId="1" applyFont="1"/>
    <xf numFmtId="1" fontId="0" fillId="0" borderId="0" xfId="0" applyNumberFormat="1"/>
    <xf numFmtId="164" fontId="0" fillId="0" borderId="0" xfId="0" applyNumberFormat="1"/>
    <xf numFmtId="165" fontId="0" fillId="0" borderId="0" xfId="0" applyNumberFormat="1"/>
    <xf numFmtId="0" fontId="2" fillId="0" borderId="0" xfId="0" applyFont="1"/>
    <xf numFmtId="164" fontId="2" fillId="0" borderId="0" xfId="0" applyNumberFormat="1" applyFont="1"/>
    <xf numFmtId="0" fontId="2" fillId="0" borderId="0" xfId="1" applyNumberFormat="1" applyFont="1"/>
    <xf numFmtId="0" fontId="3" fillId="3" borderId="1" xfId="0" applyFont="1" applyFill="1" applyBorder="1" applyAlignment="1">
      <alignment horizontal="center" vertical="center"/>
    </xf>
    <xf numFmtId="0" fontId="4" fillId="2" borderId="2" xfId="0" applyFont="1" applyFill="1" applyBorder="1" applyAlignment="1">
      <alignment horizontal="center" vertical="center"/>
    </xf>
    <xf numFmtId="44" fontId="4" fillId="2" borderId="2" xfId="1" applyFont="1" applyFill="1" applyBorder="1" applyAlignment="1">
      <alignment horizontal="center" vertical="center"/>
    </xf>
    <xf numFmtId="0" fontId="0" fillId="0" borderId="0" xfId="0" pivotButton="1"/>
    <xf numFmtId="0" fontId="0" fillId="0" borderId="0" xfId="0" applyAlignment="1">
      <alignment horizontal="left"/>
    </xf>
    <xf numFmtId="166" fontId="0" fillId="0" borderId="0" xfId="0" applyNumberFormat="1"/>
    <xf numFmtId="3" fontId="0" fillId="0" borderId="0" xfId="0" applyNumberFormat="1"/>
    <xf numFmtId="164" fontId="0" fillId="0" borderId="0" xfId="0" applyNumberFormat="1" applyAlignment="1">
      <alignment horizontal="left"/>
    </xf>
  </cellXfs>
  <cellStyles count="2">
    <cellStyle name="Currency" xfId="1" builtinId="4"/>
    <cellStyle name="Normal" xfId="0" builtinId="0"/>
  </cellStyles>
  <dxfs count="6">
    <dxf>
      <numFmt numFmtId="3" formatCode="#,##0"/>
    </dxf>
    <dxf>
      <numFmt numFmtId="3" formatCode="#,##0"/>
    </dxf>
    <dxf>
      <numFmt numFmtId="166" formatCode="&quot;$&quot;#,##0.00"/>
    </dxf>
    <dxf>
      <numFmt numFmtId="3" formatCode="#,##0"/>
    </dxf>
    <dxf>
      <numFmt numFmtId="3" formatCode="#,##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Subscribers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main_data!$E$2:$E$37</c:f>
              <c:numCache>
                <c:formatCode>General</c:formatCode>
                <c:ptCount val="36"/>
                <c:pt idx="0">
                  <c:v>108774</c:v>
                </c:pt>
                <c:pt idx="1">
                  <c:v>121015</c:v>
                </c:pt>
                <c:pt idx="2">
                  <c:v>131479</c:v>
                </c:pt>
                <c:pt idx="3">
                  <c:v>142412</c:v>
                </c:pt>
                <c:pt idx="4">
                  <c:v>152118</c:v>
                </c:pt>
                <c:pt idx="5">
                  <c:v>161323</c:v>
                </c:pt>
                <c:pt idx="6">
                  <c:v>172023</c:v>
                </c:pt>
                <c:pt idx="7">
                  <c:v>181686</c:v>
                </c:pt>
                <c:pt idx="8">
                  <c:v>193751</c:v>
                </c:pt>
                <c:pt idx="9">
                  <c:v>207268</c:v>
                </c:pt>
                <c:pt idx="10">
                  <c:v>217895</c:v>
                </c:pt>
                <c:pt idx="11">
                  <c:v>225039</c:v>
                </c:pt>
                <c:pt idx="12">
                  <c:v>237599</c:v>
                </c:pt>
                <c:pt idx="13">
                  <c:v>249939</c:v>
                </c:pt>
                <c:pt idx="14">
                  <c:v>259217</c:v>
                </c:pt>
                <c:pt idx="15">
                  <c:v>272152</c:v>
                </c:pt>
                <c:pt idx="16">
                  <c:v>282349</c:v>
                </c:pt>
                <c:pt idx="17">
                  <c:v>294008</c:v>
                </c:pt>
                <c:pt idx="18">
                  <c:v>302481</c:v>
                </c:pt>
                <c:pt idx="19">
                  <c:v>314365</c:v>
                </c:pt>
                <c:pt idx="20">
                  <c:v>325987</c:v>
                </c:pt>
                <c:pt idx="21">
                  <c:v>337954</c:v>
                </c:pt>
                <c:pt idx="22">
                  <c:v>347995</c:v>
                </c:pt>
                <c:pt idx="23">
                  <c:v>360662</c:v>
                </c:pt>
                <c:pt idx="24">
                  <c:v>368208</c:v>
                </c:pt>
                <c:pt idx="25">
                  <c:v>380419</c:v>
                </c:pt>
                <c:pt idx="26">
                  <c:v>388701</c:v>
                </c:pt>
                <c:pt idx="27">
                  <c:v>399393</c:v>
                </c:pt>
                <c:pt idx="28">
                  <c:v>412436</c:v>
                </c:pt>
                <c:pt idx="29">
                  <c:v>421863</c:v>
                </c:pt>
                <c:pt idx="30">
                  <c:v>429420</c:v>
                </c:pt>
                <c:pt idx="31">
                  <c:v>440766</c:v>
                </c:pt>
                <c:pt idx="32">
                  <c:v>453731</c:v>
                </c:pt>
                <c:pt idx="33">
                  <c:v>463830</c:v>
                </c:pt>
                <c:pt idx="34">
                  <c:v>472414</c:v>
                </c:pt>
                <c:pt idx="35">
                  <c:v>485337</c:v>
                </c:pt>
              </c:numCache>
            </c:numRef>
          </c:val>
          <c:smooth val="0"/>
          <c:extLst>
            <c:ext xmlns:c16="http://schemas.microsoft.com/office/drawing/2014/chart" uri="{C3380CC4-5D6E-409C-BE32-E72D297353CC}">
              <c16:uniqueId val="{00000000-D9DF-4202-A387-8C1F68268747}"/>
            </c:ext>
          </c:extLst>
        </c:ser>
        <c:dLbls>
          <c:showLegendKey val="0"/>
          <c:showVal val="0"/>
          <c:showCatName val="0"/>
          <c:showSerName val="0"/>
          <c:showPercent val="0"/>
          <c:showBubbleSize val="0"/>
        </c:dLbls>
        <c:smooth val="0"/>
        <c:axId val="657504016"/>
        <c:axId val="657494416"/>
      </c:lineChart>
      <c:dateAx>
        <c:axId val="657504016"/>
        <c:scaling>
          <c:orientation val="minMax"/>
        </c:scaling>
        <c:delete val="0"/>
        <c:axPos val="b"/>
        <c:numFmt formatCode="[$-409]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7494416"/>
        <c:crosses val="autoZero"/>
        <c:auto val="0"/>
        <c:lblOffset val="100"/>
        <c:baseTimeUnit val="months"/>
      </c:dateAx>
      <c:valAx>
        <c:axId val="657494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750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New</a:t>
            </a:r>
            <a:r>
              <a:rPr lang="en-US" baseline="0">
                <a:solidFill>
                  <a:schemeClr val="tx1"/>
                </a:solidFill>
              </a:rPr>
              <a:t> vs. Cancellations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v>New Subscribers</c:v>
          </c:tx>
          <c:spPr>
            <a:solidFill>
              <a:schemeClr val="accent1"/>
            </a:solidFill>
            <a:ln>
              <a:noFill/>
            </a:ln>
            <a:effectLst/>
          </c:spPr>
          <c:invertIfNegative val="0"/>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main_data!$B$2:$B$37</c:f>
              <c:numCache>
                <c:formatCode>General</c:formatCode>
                <c:ptCount val="36"/>
                <c:pt idx="0">
                  <c:v>9970</c:v>
                </c:pt>
                <c:pt idx="1">
                  <c:v>13022</c:v>
                </c:pt>
                <c:pt idx="2">
                  <c:v>11627</c:v>
                </c:pt>
                <c:pt idx="3">
                  <c:v>12014</c:v>
                </c:pt>
                <c:pt idx="4">
                  <c:v>10785</c:v>
                </c:pt>
                <c:pt idx="5">
                  <c:v>10115</c:v>
                </c:pt>
                <c:pt idx="6">
                  <c:v>11263</c:v>
                </c:pt>
                <c:pt idx="7">
                  <c:v>10737</c:v>
                </c:pt>
                <c:pt idx="8">
                  <c:v>13710</c:v>
                </c:pt>
                <c:pt idx="9">
                  <c:v>14534</c:v>
                </c:pt>
                <c:pt idx="10">
                  <c:v>11427</c:v>
                </c:pt>
                <c:pt idx="11">
                  <c:v>8027</c:v>
                </c:pt>
                <c:pt idx="12">
                  <c:v>13505</c:v>
                </c:pt>
                <c:pt idx="13">
                  <c:v>13128</c:v>
                </c:pt>
                <c:pt idx="14">
                  <c:v>9976</c:v>
                </c:pt>
                <c:pt idx="15">
                  <c:v>13761</c:v>
                </c:pt>
                <c:pt idx="16">
                  <c:v>11206</c:v>
                </c:pt>
                <c:pt idx="17">
                  <c:v>12537</c:v>
                </c:pt>
                <c:pt idx="18">
                  <c:v>9311</c:v>
                </c:pt>
                <c:pt idx="19">
                  <c:v>13205</c:v>
                </c:pt>
                <c:pt idx="20">
                  <c:v>12364</c:v>
                </c:pt>
                <c:pt idx="21">
                  <c:v>13151</c:v>
                </c:pt>
                <c:pt idx="22">
                  <c:v>10569</c:v>
                </c:pt>
                <c:pt idx="23">
                  <c:v>13768</c:v>
                </c:pt>
                <c:pt idx="24">
                  <c:v>8384</c:v>
                </c:pt>
                <c:pt idx="25">
                  <c:v>13568</c:v>
                </c:pt>
                <c:pt idx="26">
                  <c:v>9202</c:v>
                </c:pt>
                <c:pt idx="27">
                  <c:v>11880</c:v>
                </c:pt>
                <c:pt idx="28">
                  <c:v>14333</c:v>
                </c:pt>
                <c:pt idx="29">
                  <c:v>10474</c:v>
                </c:pt>
                <c:pt idx="30">
                  <c:v>8397</c:v>
                </c:pt>
                <c:pt idx="31">
                  <c:v>12893</c:v>
                </c:pt>
                <c:pt idx="32">
                  <c:v>14247</c:v>
                </c:pt>
                <c:pt idx="33">
                  <c:v>10977</c:v>
                </c:pt>
                <c:pt idx="34">
                  <c:v>9755</c:v>
                </c:pt>
                <c:pt idx="35">
                  <c:v>13896</c:v>
                </c:pt>
              </c:numCache>
            </c:numRef>
          </c:val>
          <c:extLst>
            <c:ext xmlns:c16="http://schemas.microsoft.com/office/drawing/2014/chart" uri="{C3380CC4-5D6E-409C-BE32-E72D297353CC}">
              <c16:uniqueId val="{00000000-822F-4FE1-9CCE-C48A6A359753}"/>
            </c:ext>
          </c:extLst>
        </c:ser>
        <c:ser>
          <c:idx val="1"/>
          <c:order val="1"/>
          <c:tx>
            <c:v>Cancellations</c:v>
          </c:tx>
          <c:spPr>
            <a:solidFill>
              <a:schemeClr val="accent2"/>
            </a:solidFill>
            <a:ln>
              <a:noFill/>
            </a:ln>
            <a:effectLst/>
          </c:spPr>
          <c:invertIfNegative val="0"/>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main_data!$C$2:$C$37</c:f>
              <c:numCache>
                <c:formatCode>General</c:formatCode>
                <c:ptCount val="36"/>
                <c:pt idx="0">
                  <c:v>1196</c:v>
                </c:pt>
                <c:pt idx="1">
                  <c:v>781</c:v>
                </c:pt>
                <c:pt idx="2">
                  <c:v>1163</c:v>
                </c:pt>
                <c:pt idx="3">
                  <c:v>1081</c:v>
                </c:pt>
                <c:pt idx="4">
                  <c:v>1079</c:v>
                </c:pt>
                <c:pt idx="5">
                  <c:v>910</c:v>
                </c:pt>
                <c:pt idx="6">
                  <c:v>563</c:v>
                </c:pt>
                <c:pt idx="7">
                  <c:v>1074</c:v>
                </c:pt>
                <c:pt idx="8">
                  <c:v>1645</c:v>
                </c:pt>
                <c:pt idx="9">
                  <c:v>1017</c:v>
                </c:pt>
                <c:pt idx="10">
                  <c:v>800</c:v>
                </c:pt>
                <c:pt idx="11">
                  <c:v>883</c:v>
                </c:pt>
                <c:pt idx="12">
                  <c:v>945</c:v>
                </c:pt>
                <c:pt idx="13">
                  <c:v>788</c:v>
                </c:pt>
                <c:pt idx="14">
                  <c:v>698</c:v>
                </c:pt>
                <c:pt idx="15">
                  <c:v>826</c:v>
                </c:pt>
                <c:pt idx="16">
                  <c:v>1009</c:v>
                </c:pt>
                <c:pt idx="17">
                  <c:v>878</c:v>
                </c:pt>
                <c:pt idx="18">
                  <c:v>838</c:v>
                </c:pt>
                <c:pt idx="19">
                  <c:v>1321</c:v>
                </c:pt>
                <c:pt idx="20">
                  <c:v>742</c:v>
                </c:pt>
                <c:pt idx="21">
                  <c:v>1184</c:v>
                </c:pt>
                <c:pt idx="22">
                  <c:v>528</c:v>
                </c:pt>
                <c:pt idx="23">
                  <c:v>1101</c:v>
                </c:pt>
                <c:pt idx="24">
                  <c:v>838</c:v>
                </c:pt>
                <c:pt idx="25">
                  <c:v>1357</c:v>
                </c:pt>
                <c:pt idx="26">
                  <c:v>920</c:v>
                </c:pt>
                <c:pt idx="27">
                  <c:v>1188</c:v>
                </c:pt>
                <c:pt idx="28">
                  <c:v>1290</c:v>
                </c:pt>
                <c:pt idx="29">
                  <c:v>1047</c:v>
                </c:pt>
                <c:pt idx="30">
                  <c:v>840</c:v>
                </c:pt>
                <c:pt idx="31">
                  <c:v>1547</c:v>
                </c:pt>
                <c:pt idx="32">
                  <c:v>1282</c:v>
                </c:pt>
                <c:pt idx="33">
                  <c:v>878</c:v>
                </c:pt>
                <c:pt idx="34">
                  <c:v>1171</c:v>
                </c:pt>
                <c:pt idx="35">
                  <c:v>973</c:v>
                </c:pt>
              </c:numCache>
            </c:numRef>
          </c:val>
          <c:extLst>
            <c:ext xmlns:c16="http://schemas.microsoft.com/office/drawing/2014/chart" uri="{C3380CC4-5D6E-409C-BE32-E72D297353CC}">
              <c16:uniqueId val="{00000001-822F-4FE1-9CCE-C48A6A359753}"/>
            </c:ext>
          </c:extLst>
        </c:ser>
        <c:dLbls>
          <c:showLegendKey val="0"/>
          <c:showVal val="0"/>
          <c:showCatName val="0"/>
          <c:showSerName val="0"/>
          <c:showPercent val="0"/>
          <c:showBubbleSize val="0"/>
        </c:dLbls>
        <c:gapWidth val="150"/>
        <c:axId val="278444384"/>
        <c:axId val="278445824"/>
      </c:barChart>
      <c:dateAx>
        <c:axId val="278444384"/>
        <c:scaling>
          <c:orientation val="minMax"/>
        </c:scaling>
        <c:delete val="0"/>
        <c:axPos val="b"/>
        <c:numFmt formatCode="[$-409]mmm\-yyyy;@" sourceLinked="0"/>
        <c:majorTickMark val="none"/>
        <c:minorTickMark val="none"/>
        <c:tickLblPos val="nextTo"/>
        <c:spPr>
          <a:solidFill>
            <a:schemeClr val="bg1"/>
          </a:solid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78445824"/>
        <c:crosses val="autoZero"/>
        <c:auto val="1"/>
        <c:lblOffset val="100"/>
        <c:baseTimeUnit val="months"/>
      </c:dateAx>
      <c:valAx>
        <c:axId val="278445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784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Monthly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main_data!$G$2:$G$37</c:f>
              <c:numCache>
                <c:formatCode>General</c:formatCode>
                <c:ptCount val="36"/>
                <c:pt idx="0">
                  <c:v>797313.42</c:v>
                </c:pt>
                <c:pt idx="1">
                  <c:v>917293.7</c:v>
                </c:pt>
                <c:pt idx="2">
                  <c:v>1011073.51</c:v>
                </c:pt>
                <c:pt idx="3">
                  <c:v>1022518.1599999999</c:v>
                </c:pt>
                <c:pt idx="4">
                  <c:v>1189562.76</c:v>
                </c:pt>
                <c:pt idx="5">
                  <c:v>1200243.1200000001</c:v>
                </c:pt>
                <c:pt idx="6">
                  <c:v>1333178.25</c:v>
                </c:pt>
                <c:pt idx="7">
                  <c:v>1438953.1199999999</c:v>
                </c:pt>
                <c:pt idx="8">
                  <c:v>1396944.71</c:v>
                </c:pt>
                <c:pt idx="9">
                  <c:v>1612545.04</c:v>
                </c:pt>
                <c:pt idx="10">
                  <c:v>1597170.35</c:v>
                </c:pt>
                <c:pt idx="11">
                  <c:v>1735050.69</c:v>
                </c:pt>
                <c:pt idx="12">
                  <c:v>1563401.42</c:v>
                </c:pt>
                <c:pt idx="13">
                  <c:v>1802060.19</c:v>
                </c:pt>
                <c:pt idx="14">
                  <c:v>1876731.08</c:v>
                </c:pt>
                <c:pt idx="15">
                  <c:v>1948608.32</c:v>
                </c:pt>
                <c:pt idx="16">
                  <c:v>2066794.6800000002</c:v>
                </c:pt>
                <c:pt idx="17">
                  <c:v>1911052</c:v>
                </c:pt>
                <c:pt idx="18">
                  <c:v>2056870.8</c:v>
                </c:pt>
                <c:pt idx="19">
                  <c:v>2112532.7999999998</c:v>
                </c:pt>
                <c:pt idx="20">
                  <c:v>2568777.56</c:v>
                </c:pt>
                <c:pt idx="21">
                  <c:v>2588727.64</c:v>
                </c:pt>
                <c:pt idx="22">
                  <c:v>2648241.9500000002</c:v>
                </c:pt>
                <c:pt idx="23">
                  <c:v>2719391.48</c:v>
                </c:pt>
                <c:pt idx="24">
                  <c:v>2621640.96</c:v>
                </c:pt>
                <c:pt idx="25">
                  <c:v>2518373.7800000003</c:v>
                </c:pt>
                <c:pt idx="26">
                  <c:v>2841404.31</c:v>
                </c:pt>
                <c:pt idx="27">
                  <c:v>2699896.6799999997</c:v>
                </c:pt>
                <c:pt idx="28">
                  <c:v>3019031.52</c:v>
                </c:pt>
                <c:pt idx="29">
                  <c:v>3214596.06</c:v>
                </c:pt>
                <c:pt idx="30">
                  <c:v>3194884.8000000003</c:v>
                </c:pt>
                <c:pt idx="31">
                  <c:v>3292522.02</c:v>
                </c:pt>
                <c:pt idx="32">
                  <c:v>3103520.04</c:v>
                </c:pt>
                <c:pt idx="33">
                  <c:v>3232895.1</c:v>
                </c:pt>
                <c:pt idx="34">
                  <c:v>3779312</c:v>
                </c:pt>
                <c:pt idx="35">
                  <c:v>3300291.6</c:v>
                </c:pt>
              </c:numCache>
            </c:numRef>
          </c:val>
          <c:smooth val="0"/>
          <c:extLst>
            <c:ext xmlns:c16="http://schemas.microsoft.com/office/drawing/2014/chart" uri="{C3380CC4-5D6E-409C-BE32-E72D297353CC}">
              <c16:uniqueId val="{00000000-BA78-4782-AF02-CFFF3B69BB78}"/>
            </c:ext>
          </c:extLst>
        </c:ser>
        <c:dLbls>
          <c:showLegendKey val="0"/>
          <c:showVal val="0"/>
          <c:showCatName val="0"/>
          <c:showSerName val="0"/>
          <c:showPercent val="0"/>
          <c:showBubbleSize val="0"/>
        </c:dLbls>
        <c:smooth val="0"/>
        <c:axId val="278479904"/>
        <c:axId val="278480864"/>
      </c:lineChart>
      <c:dateAx>
        <c:axId val="278479904"/>
        <c:scaling>
          <c:orientation val="minMax"/>
        </c:scaling>
        <c:delete val="0"/>
        <c:axPos val="b"/>
        <c:numFmt formatCode="[$-409]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278480864"/>
        <c:crosses val="autoZero"/>
        <c:auto val="1"/>
        <c:lblOffset val="100"/>
        <c:baseTimeUnit val="months"/>
      </c:dateAx>
      <c:valAx>
        <c:axId val="2784808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27847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Monthly</a:t>
            </a:r>
            <a:r>
              <a:rPr lang="en-US" baseline="0">
                <a:solidFill>
                  <a:schemeClr val="tx1"/>
                </a:solidFill>
              </a:rPr>
              <a:t> Churn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main_data!$H$2:$H$37</c:f>
              <c:numCache>
                <c:formatCode>General</c:formatCode>
                <c:ptCount val="36"/>
                <c:pt idx="1">
                  <c:v>7.1800246382407564E-3</c:v>
                </c:pt>
                <c:pt idx="2">
                  <c:v>9.6103788786514061E-3</c:v>
                </c:pt>
                <c:pt idx="3">
                  <c:v>8.2218453137002864E-3</c:v>
                </c:pt>
                <c:pt idx="4">
                  <c:v>7.5766087127489253E-3</c:v>
                </c:pt>
                <c:pt idx="5">
                  <c:v>5.9821980304763404E-3</c:v>
                </c:pt>
                <c:pt idx="6">
                  <c:v>3.4898929476887982E-3</c:v>
                </c:pt>
                <c:pt idx="7">
                  <c:v>6.2433511797840985E-3</c:v>
                </c:pt>
                <c:pt idx="8">
                  <c:v>9.0540823178450729E-3</c:v>
                </c:pt>
                <c:pt idx="9">
                  <c:v>5.2490051664249478E-3</c:v>
                </c:pt>
                <c:pt idx="10">
                  <c:v>3.8597371518999555E-3</c:v>
                </c:pt>
                <c:pt idx="11">
                  <c:v>4.0524105647215406E-3</c:v>
                </c:pt>
                <c:pt idx="12">
                  <c:v>4.1992721261647978E-3</c:v>
                </c:pt>
                <c:pt idx="13">
                  <c:v>3.3165122748833116E-3</c:v>
                </c:pt>
                <c:pt idx="14">
                  <c:v>2.7926814142650806E-3</c:v>
                </c:pt>
                <c:pt idx="15">
                  <c:v>3.1865194026626342E-3</c:v>
                </c:pt>
                <c:pt idx="16">
                  <c:v>3.7074869925629796E-3</c:v>
                </c:pt>
                <c:pt idx="17">
                  <c:v>3.1096267385398923E-3</c:v>
                </c:pt>
                <c:pt idx="18">
                  <c:v>2.8502625778890371E-3</c:v>
                </c:pt>
                <c:pt idx="19">
                  <c:v>4.3672164532648329E-3</c:v>
                </c:pt>
                <c:pt idx="20">
                  <c:v>2.3603136481478537E-3</c:v>
                </c:pt>
                <c:pt idx="21">
                  <c:v>3.6320466767079669E-3</c:v>
                </c:pt>
                <c:pt idx="22">
                  <c:v>1.5623428040502554E-3</c:v>
                </c:pt>
                <c:pt idx="23">
                  <c:v>3.1638385608988634E-3</c:v>
                </c:pt>
                <c:pt idx="24">
                  <c:v>2.3235051100476346E-3</c:v>
                </c:pt>
                <c:pt idx="25">
                  <c:v>3.6854169382522922E-3</c:v>
                </c:pt>
                <c:pt idx="26">
                  <c:v>2.4183860427581167E-3</c:v>
                </c:pt>
                <c:pt idx="27">
                  <c:v>3.0563337886961956E-3</c:v>
                </c:pt>
                <c:pt idx="28">
                  <c:v>3.2299013753370742E-3</c:v>
                </c:pt>
                <c:pt idx="29">
                  <c:v>2.5385756820452141E-3</c:v>
                </c:pt>
                <c:pt idx="30">
                  <c:v>1.9911677487715208E-3</c:v>
                </c:pt>
                <c:pt idx="31">
                  <c:v>3.6025336500395883E-3</c:v>
                </c:pt>
                <c:pt idx="32">
                  <c:v>2.9085728028023939E-3</c:v>
                </c:pt>
                <c:pt idx="33">
                  <c:v>1.9350672535048299E-3</c:v>
                </c:pt>
                <c:pt idx="34">
                  <c:v>2.5246318694349223E-3</c:v>
                </c:pt>
                <c:pt idx="35">
                  <c:v>2.0596341344668026E-3</c:v>
                </c:pt>
              </c:numCache>
            </c:numRef>
          </c:val>
          <c:smooth val="0"/>
          <c:extLst>
            <c:ext xmlns:c16="http://schemas.microsoft.com/office/drawing/2014/chart" uri="{C3380CC4-5D6E-409C-BE32-E72D297353CC}">
              <c16:uniqueId val="{00000002-ABDF-4D88-96D4-E2F2A74782B6}"/>
            </c:ext>
          </c:extLst>
        </c:ser>
        <c:dLbls>
          <c:showLegendKey val="0"/>
          <c:showVal val="0"/>
          <c:showCatName val="0"/>
          <c:showSerName val="0"/>
          <c:showPercent val="0"/>
          <c:showBubbleSize val="0"/>
        </c:dLbls>
        <c:smooth val="0"/>
        <c:axId val="657521776"/>
        <c:axId val="278454464"/>
      </c:lineChart>
      <c:dateAx>
        <c:axId val="657521776"/>
        <c:scaling>
          <c:orientation val="minMax"/>
        </c:scaling>
        <c:delete val="0"/>
        <c:axPos val="b"/>
        <c:numFmt formatCode="[$-409]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78454464"/>
        <c:crosses val="autoZero"/>
        <c:auto val="1"/>
        <c:lblOffset val="100"/>
        <c:baseTimeUnit val="months"/>
      </c:dateAx>
      <c:valAx>
        <c:axId val="2784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752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Revenue vs. Subscriber Growth (Monthly)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v>Subscriber Growth Rate</c:v>
          </c:tx>
          <c:spPr>
            <a:ln w="15875" cap="rnd">
              <a:solidFill>
                <a:schemeClr val="accent2"/>
              </a:solidFill>
              <a:prstDash val="dash"/>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main_data!$J$2:$J$37</c:f>
              <c:numCache>
                <c:formatCode>General</c:formatCode>
                <c:ptCount val="36"/>
                <c:pt idx="1">
                  <c:v>0.11253608399065954</c:v>
                </c:pt>
                <c:pt idx="2">
                  <c:v>8.6468619592612483E-2</c:v>
                </c:pt>
                <c:pt idx="3">
                  <c:v>8.3153963750865159E-2</c:v>
                </c:pt>
                <c:pt idx="4">
                  <c:v>6.8154369013847152E-2</c:v>
                </c:pt>
                <c:pt idx="5">
                  <c:v>6.0512233923664525E-2</c:v>
                </c:pt>
                <c:pt idx="6">
                  <c:v>6.6326562238490483E-2</c:v>
                </c:pt>
                <c:pt idx="7">
                  <c:v>5.6172721089621735E-2</c:v>
                </c:pt>
                <c:pt idx="8">
                  <c:v>6.6405776999878915E-2</c:v>
                </c:pt>
                <c:pt idx="9">
                  <c:v>6.9764801213929223E-2</c:v>
                </c:pt>
                <c:pt idx="10">
                  <c:v>5.1271783391551036E-2</c:v>
                </c:pt>
                <c:pt idx="11">
                  <c:v>3.2786433832809381E-2</c:v>
                </c:pt>
                <c:pt idx="12">
                  <c:v>5.5812548047227371E-2</c:v>
                </c:pt>
                <c:pt idx="13">
                  <c:v>5.1936245522918867E-2</c:v>
                </c:pt>
                <c:pt idx="14">
                  <c:v>3.7121057538039279E-2</c:v>
                </c:pt>
                <c:pt idx="15">
                  <c:v>4.9900276602229017E-2</c:v>
                </c:pt>
                <c:pt idx="16">
                  <c:v>3.7468032570034393E-2</c:v>
                </c:pt>
                <c:pt idx="17">
                  <c:v>4.1292868046283147E-2</c:v>
                </c:pt>
                <c:pt idx="18">
                  <c:v>2.8818943702212184E-2</c:v>
                </c:pt>
                <c:pt idx="19">
                  <c:v>3.9288418115517997E-2</c:v>
                </c:pt>
                <c:pt idx="20">
                  <c:v>3.6969764445787541E-2</c:v>
                </c:pt>
                <c:pt idx="21">
                  <c:v>3.6710052854868447E-2</c:v>
                </c:pt>
                <c:pt idx="22">
                  <c:v>2.9711144120205708E-2</c:v>
                </c:pt>
                <c:pt idx="23">
                  <c:v>3.6399948275118894E-2</c:v>
                </c:pt>
                <c:pt idx="24">
                  <c:v>2.0922636706944452E-2</c:v>
                </c:pt>
                <c:pt idx="25">
                  <c:v>3.3163320731760308E-2</c:v>
                </c:pt>
                <c:pt idx="26">
                  <c:v>2.1770731745785567E-2</c:v>
                </c:pt>
                <c:pt idx="27">
                  <c:v>2.7507004098265762E-2</c:v>
                </c:pt>
                <c:pt idx="28">
                  <c:v>3.2657057084125161E-2</c:v>
                </c:pt>
                <c:pt idx="29">
                  <c:v>2.2856879612836899E-2</c:v>
                </c:pt>
                <c:pt idx="30">
                  <c:v>1.7913398425555217E-2</c:v>
                </c:pt>
                <c:pt idx="31">
                  <c:v>2.6421685063574122E-2</c:v>
                </c:pt>
                <c:pt idx="32">
                  <c:v>2.9414700770930606E-2</c:v>
                </c:pt>
                <c:pt idx="33">
                  <c:v>2.2257681313377308E-2</c:v>
                </c:pt>
                <c:pt idx="34">
                  <c:v>1.8506780501476833E-2</c:v>
                </c:pt>
                <c:pt idx="35">
                  <c:v>2.7355243494053945E-2</c:v>
                </c:pt>
              </c:numCache>
            </c:numRef>
          </c:val>
          <c:smooth val="0"/>
          <c:extLst>
            <c:ext xmlns:c16="http://schemas.microsoft.com/office/drawing/2014/chart" uri="{C3380CC4-5D6E-409C-BE32-E72D297353CC}">
              <c16:uniqueId val="{00000000-E7A1-4826-B1DF-FAC8B620C554}"/>
            </c:ext>
          </c:extLst>
        </c:ser>
        <c:dLbls>
          <c:showLegendKey val="0"/>
          <c:showVal val="0"/>
          <c:showCatName val="0"/>
          <c:showSerName val="0"/>
          <c:showPercent val="0"/>
          <c:showBubbleSize val="0"/>
        </c:dLbls>
        <c:marker val="1"/>
        <c:smooth val="0"/>
        <c:axId val="398114192"/>
        <c:axId val="398117072"/>
      </c:lineChart>
      <c:lineChart>
        <c:grouping val="standard"/>
        <c:varyColors val="0"/>
        <c:ser>
          <c:idx val="0"/>
          <c:order val="0"/>
          <c:tx>
            <c:v>Revenue Growth</c:v>
          </c:tx>
          <c:spPr>
            <a:ln w="28575" cap="rnd">
              <a:solidFill>
                <a:schemeClr val="accent1"/>
              </a:solidFill>
              <a:round/>
            </a:ln>
            <a:effectLst/>
          </c:spPr>
          <c:marker>
            <c:symbol val="none"/>
          </c:marker>
          <c:dLbls>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7A1-4826-B1DF-FAC8B620C554}"/>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7A1-4826-B1DF-FAC8B620C554}"/>
                </c:ext>
              </c:extLst>
            </c:dLbl>
            <c:dLbl>
              <c:idx val="2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7A1-4826-B1DF-FAC8B620C5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main_data!$I$2:$I$37</c:f>
              <c:numCache>
                <c:formatCode>General</c:formatCode>
                <c:ptCount val="36"/>
                <c:pt idx="1">
                  <c:v>0.15048069804218259</c:v>
                </c:pt>
                <c:pt idx="2">
                  <c:v>0.10223531459989321</c:v>
                </c:pt>
                <c:pt idx="3">
                  <c:v>1.1319305556724463E-2</c:v>
                </c:pt>
                <c:pt idx="4">
                  <c:v>0.16336590051368879</c:v>
                </c:pt>
                <c:pt idx="5">
                  <c:v>8.9783913544839809E-3</c:v>
                </c:pt>
                <c:pt idx="6">
                  <c:v>0.11075683566509414</c:v>
                </c:pt>
                <c:pt idx="7">
                  <c:v>7.9340380778039149E-2</c:v>
                </c:pt>
                <c:pt idx="8">
                  <c:v>-2.9193730786726338E-2</c:v>
                </c:pt>
                <c:pt idx="9">
                  <c:v>0.15433705318229815</c:v>
                </c:pt>
                <c:pt idx="10">
                  <c:v>-9.534425159374119E-3</c:v>
                </c:pt>
                <c:pt idx="11">
                  <c:v>8.6327886064250972E-2</c:v>
                </c:pt>
                <c:pt idx="12">
                  <c:v>-9.8930406465531001E-2</c:v>
                </c:pt>
                <c:pt idx="13">
                  <c:v>0.15265354562617708</c:v>
                </c:pt>
                <c:pt idx="14">
                  <c:v>4.143640174416157E-2</c:v>
                </c:pt>
                <c:pt idx="15">
                  <c:v>3.8299168573475102E-2</c:v>
                </c:pt>
                <c:pt idx="16">
                  <c:v>6.0651675755957001E-2</c:v>
                </c:pt>
                <c:pt idx="17">
                  <c:v>-7.5354693674748646E-2</c:v>
                </c:pt>
                <c:pt idx="18">
                  <c:v>7.6302894950006611E-2</c:v>
                </c:pt>
                <c:pt idx="19">
                  <c:v>2.7061495549452967E-2</c:v>
                </c:pt>
                <c:pt idx="20">
                  <c:v>0.21597049759416767</c:v>
                </c:pt>
                <c:pt idx="21">
                  <c:v>7.7663711761792537E-3</c:v>
                </c:pt>
                <c:pt idx="22">
                  <c:v>2.298979200453859E-2</c:v>
                </c:pt>
                <c:pt idx="23">
                  <c:v>2.6866703021602611E-2</c:v>
                </c:pt>
                <c:pt idx="24">
                  <c:v>-3.5945732976996755E-2</c:v>
                </c:pt>
                <c:pt idx="25">
                  <c:v>-3.9390283252211507E-2</c:v>
                </c:pt>
                <c:pt idx="26">
                  <c:v>0.12826949381596553</c:v>
                </c:pt>
                <c:pt idx="27">
                  <c:v>-4.9802004418019748E-2</c:v>
                </c:pt>
                <c:pt idx="28">
                  <c:v>0.11820261210884572</c:v>
                </c:pt>
                <c:pt idx="29">
                  <c:v>6.4777243531395801E-2</c:v>
                </c:pt>
                <c:pt idx="30">
                  <c:v>-6.1317999624499559E-3</c:v>
                </c:pt>
                <c:pt idx="31">
                  <c:v>3.0560482180765871E-2</c:v>
                </c:pt>
                <c:pt idx="32">
                  <c:v>-5.7403406523003291E-2</c:v>
                </c:pt>
                <c:pt idx="33">
                  <c:v>4.1686555373426894E-2</c:v>
                </c:pt>
                <c:pt idx="34">
                  <c:v>0.16901782553971512</c:v>
                </c:pt>
                <c:pt idx="35">
                  <c:v>-0.12674804303005413</c:v>
                </c:pt>
              </c:numCache>
            </c:numRef>
          </c:val>
          <c:smooth val="0"/>
          <c:extLst>
            <c:ext xmlns:c16="http://schemas.microsoft.com/office/drawing/2014/chart" uri="{C3380CC4-5D6E-409C-BE32-E72D297353CC}">
              <c16:uniqueId val="{00000001-E7A1-4826-B1DF-FAC8B620C554}"/>
            </c:ext>
          </c:extLst>
        </c:ser>
        <c:dLbls>
          <c:showLegendKey val="0"/>
          <c:showVal val="0"/>
          <c:showCatName val="0"/>
          <c:showSerName val="0"/>
          <c:showPercent val="0"/>
          <c:showBubbleSize val="0"/>
        </c:dLbls>
        <c:marker val="1"/>
        <c:smooth val="0"/>
        <c:axId val="398112752"/>
        <c:axId val="398112272"/>
      </c:lineChart>
      <c:dateAx>
        <c:axId val="398114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chemeClr val="tx1"/>
                    </a:solidFill>
                  </a:rPr>
                  <a:t>Month</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yyyy\-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17072"/>
        <c:crosses val="autoZero"/>
        <c:auto val="1"/>
        <c:lblOffset val="100"/>
        <c:baseTimeUnit val="months"/>
      </c:dateAx>
      <c:valAx>
        <c:axId val="398117072"/>
        <c:scaling>
          <c:orientation val="minMax"/>
          <c:max val="0.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US" sz="1050">
                    <a:solidFill>
                      <a:schemeClr val="tx1"/>
                    </a:solidFill>
                  </a:rPr>
                  <a:t>Revenue Growth</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14192"/>
        <c:crosses val="autoZero"/>
        <c:crossBetween val="between"/>
      </c:valAx>
      <c:valAx>
        <c:axId val="39811227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a:solidFill>
                      <a:schemeClr val="tx1"/>
                    </a:solidFill>
                  </a:rPr>
                  <a:t>Subscriber</a:t>
                </a:r>
                <a:r>
                  <a:rPr lang="en-US" sz="1050" baseline="0">
                    <a:solidFill>
                      <a:schemeClr val="tx1"/>
                    </a:solidFill>
                  </a:rPr>
                  <a:t> Growth Rate</a:t>
                </a:r>
                <a:endParaRPr lang="en-US" sz="1050">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12752"/>
        <c:crosses val="max"/>
        <c:crossBetween val="between"/>
      </c:valAx>
      <c:dateAx>
        <c:axId val="398112752"/>
        <c:scaling>
          <c:orientation val="minMax"/>
        </c:scaling>
        <c:delete val="1"/>
        <c:axPos val="b"/>
        <c:numFmt formatCode="yyyy\-mm" sourceLinked="1"/>
        <c:majorTickMark val="out"/>
        <c:minorTickMark val="none"/>
        <c:tickLblPos val="nextTo"/>
        <c:crossAx val="398112272"/>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209550</xdr:colOff>
      <xdr:row>0</xdr:row>
      <xdr:rowOff>142875</xdr:rowOff>
    </xdr:from>
    <xdr:to>
      <xdr:col>12</xdr:col>
      <xdr:colOff>209550</xdr:colOff>
      <xdr:row>7</xdr:row>
      <xdr:rowOff>85725</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3DC0F431-C9EE-DCA5-6761-0059396CD32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258300" y="142875"/>
              <a:ext cx="18288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47627</xdr:colOff>
      <xdr:row>3</xdr:row>
      <xdr:rowOff>9524</xdr:rowOff>
    </xdr:from>
    <xdr:to>
      <xdr:col>13</xdr:col>
      <xdr:colOff>209550</xdr:colOff>
      <xdr:row>20</xdr:row>
      <xdr:rowOff>180975</xdr:rowOff>
    </xdr:to>
    <xdr:graphicFrame macro="">
      <xdr:nvGraphicFramePr>
        <xdr:cNvPr id="3" name="Chart 2">
          <a:extLst>
            <a:ext uri="{FF2B5EF4-FFF2-40B4-BE49-F238E27FC236}">
              <a16:creationId xmlns:a16="http://schemas.microsoft.com/office/drawing/2014/main" id="{7653512E-8121-46DD-7E72-566942372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xdr:colOff>
      <xdr:row>21</xdr:row>
      <xdr:rowOff>19050</xdr:rowOff>
    </xdr:from>
    <xdr:to>
      <xdr:col>13</xdr:col>
      <xdr:colOff>600075</xdr:colOff>
      <xdr:row>39</xdr:row>
      <xdr:rowOff>38099</xdr:rowOff>
    </xdr:to>
    <xdr:graphicFrame macro="">
      <xdr:nvGraphicFramePr>
        <xdr:cNvPr id="4" name="Chart 3">
          <a:extLst>
            <a:ext uri="{FF2B5EF4-FFF2-40B4-BE49-F238E27FC236}">
              <a16:creationId xmlns:a16="http://schemas.microsoft.com/office/drawing/2014/main" id="{0369A4F2-F26C-F218-7D5A-AE4DAA401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19050</xdr:rowOff>
    </xdr:from>
    <xdr:to>
      <xdr:col>2</xdr:col>
      <xdr:colOff>590549</xdr:colOff>
      <xdr:row>20</xdr:row>
      <xdr:rowOff>66676</xdr:rowOff>
    </xdr:to>
    <xdr:graphicFrame macro="">
      <xdr:nvGraphicFramePr>
        <xdr:cNvPr id="5" name="Chart 4">
          <a:extLst>
            <a:ext uri="{FF2B5EF4-FFF2-40B4-BE49-F238E27FC236}">
              <a16:creationId xmlns:a16="http://schemas.microsoft.com/office/drawing/2014/main" id="{DB27751A-AF63-F71C-B76C-02E47179F4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238125</xdr:colOff>
      <xdr:row>3</xdr:row>
      <xdr:rowOff>19050</xdr:rowOff>
    </xdr:from>
    <xdr:to>
      <xdr:col>7</xdr:col>
      <xdr:colOff>1</xdr:colOff>
      <xdr:row>20</xdr:row>
      <xdr:rowOff>180975</xdr:rowOff>
    </xdr:to>
    <xdr:graphicFrame macro="">
      <xdr:nvGraphicFramePr>
        <xdr:cNvPr id="6" name="Chart 5">
          <a:extLst>
            <a:ext uri="{FF2B5EF4-FFF2-40B4-BE49-F238E27FC236}">
              <a16:creationId xmlns:a16="http://schemas.microsoft.com/office/drawing/2014/main" id="{FAC9C8E1-EC73-38D0-8D23-8C66C6930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21</xdr:row>
      <xdr:rowOff>28575</xdr:rowOff>
    </xdr:from>
    <xdr:to>
      <xdr:col>6</xdr:col>
      <xdr:colOff>1771649</xdr:colOff>
      <xdr:row>40</xdr:row>
      <xdr:rowOff>19050</xdr:rowOff>
    </xdr:to>
    <xdr:graphicFrame macro="">
      <xdr:nvGraphicFramePr>
        <xdr:cNvPr id="11" name="Chart 4">
          <a:extLst>
            <a:ext uri="{FF2B5EF4-FFF2-40B4-BE49-F238E27FC236}">
              <a16:creationId xmlns:a16="http://schemas.microsoft.com/office/drawing/2014/main" id="{96D3442D-C0B7-3621-9601-AF945518A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 Gonzalez" refreshedDate="45796.87296990741" createdVersion="8" refreshedVersion="8" minRefreshableVersion="3" recordCount="36" xr:uid="{FD771E02-FAF0-42A1-B1E7-BBCEF82F8C18}">
  <cacheSource type="worksheet">
    <worksheetSource ref="A1:K37" sheet="main_data"/>
  </cacheSource>
  <cacheFields count="14">
    <cacheField name="Month" numFmtId="164">
      <sharedItems containsSemiMixedTypes="0" containsNonDate="0" containsDate="1" containsString="0" minDate="2022-01-01T00:00:00" maxDate="2024-12-02T00:00:00" count="36">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sharedItems>
      <fieldGroup par="13"/>
    </cacheField>
    <cacheField name="New_Subscribers" numFmtId="0">
      <sharedItems containsSemiMixedTypes="0" containsString="0" containsNumber="1" containsInteger="1" minValue="8114" maxValue="14974"/>
    </cacheField>
    <cacheField name="Cancellations" numFmtId="0">
      <sharedItems containsSemiMixedTypes="0" containsString="0" containsNumber="1" containsInteger="1" minValue="497" maxValue="1689"/>
    </cacheField>
    <cacheField name="Net_Adds" numFmtId="0">
      <sharedItems containsSemiMixedTypes="0" containsString="0" containsNumber="1" containsInteger="1" minValue="7444" maxValue="13477"/>
    </cacheField>
    <cacheField name="Total_Subs" numFmtId="0">
      <sharedItems containsSemiMixedTypes="0" containsString="0" containsNumber="1" containsInteger="1" minValue="109696" maxValue="472495"/>
    </cacheField>
    <cacheField name="ARPU ($)" numFmtId="0">
      <sharedItems containsSemiMixedTypes="0" containsString="0" containsNumber="1" minValue="6.52" maxValue="7.92"/>
    </cacheField>
    <cacheField name="Monthly_Revenue" numFmtId="0">
      <sharedItems containsSemiMixedTypes="0" containsString="0" containsNumber="1" minValue="847950.08000000007" maxValue="3669138"/>
    </cacheField>
    <cacheField name="Churn Rate" numFmtId="0">
      <sharedItems containsString="0" containsBlank="1" containsNumber="1" minValue="1.6261058005331813E-3" maxValue="1.3712420741558621E-2"/>
    </cacheField>
    <cacheField name="Revenue Growth" numFmtId="0">
      <sharedItems containsString="0" containsBlank="1" containsNumber="1" minValue="-0.16038388308098525" maxValue="0.23860075874009773"/>
    </cacheField>
    <cacheField name="Subscriber Growth Rate" numFmtId="0">
      <sharedItems containsString="0" containsBlank="1" containsNumber="1" minValue="1.7645464235830331E-2" maxValue="0.12285771586931155"/>
    </cacheField>
    <cacheField name="Year" numFmtId="0">
      <sharedItems containsSemiMixedTypes="0" containsString="0" containsNumber="1" containsInteger="1" minValue="2022" maxValue="2024" count="3">
        <n v="2022"/>
        <n v="2023"/>
        <n v="2024"/>
      </sharedItems>
    </cacheField>
    <cacheField name="Months (Month)" numFmtId="0" databaseField="0">
      <fieldGroup base="0">
        <rangePr groupBy="months" startDate="2022-01-01T00:00:00" endDate="2024-12-02T00:00:00"/>
        <groupItems count="14">
          <s v="&lt;1/1/2022"/>
          <s v="Jan"/>
          <s v="Feb"/>
          <s v="Mar"/>
          <s v="Apr"/>
          <s v="May"/>
          <s v="Jun"/>
          <s v="Jul"/>
          <s v="Aug"/>
          <s v="Sep"/>
          <s v="Oct"/>
          <s v="Nov"/>
          <s v="Dec"/>
          <s v="&gt;12/2/2024"/>
        </groupItems>
      </fieldGroup>
    </cacheField>
    <cacheField name="Quarters (Month)" numFmtId="0" databaseField="0">
      <fieldGroup base="0">
        <rangePr groupBy="quarters" startDate="2022-01-01T00:00:00" endDate="2024-12-02T00:00:00"/>
        <groupItems count="6">
          <s v="&lt;1/1/2022"/>
          <s v="Qtr1"/>
          <s v="Qtr2"/>
          <s v="Qtr3"/>
          <s v="Qtr4"/>
          <s v="&gt;12/2/2024"/>
        </groupItems>
      </fieldGroup>
    </cacheField>
    <cacheField name="Years (Month)" numFmtId="0" databaseField="0">
      <fieldGroup base="0">
        <rangePr groupBy="years" startDate="2022-01-01T00:00:00" endDate="2024-12-02T00:00:00"/>
        <groupItems count="5">
          <s v="&lt;1/1/2022"/>
          <s v="2022"/>
          <s v="2023"/>
          <s v="2024"/>
          <s v="&gt;12/2/2024"/>
        </groupItems>
      </fieldGroup>
    </cacheField>
  </cacheFields>
  <extLst>
    <ext xmlns:x14="http://schemas.microsoft.com/office/spreadsheetml/2009/9/main" uri="{725AE2AE-9491-48be-B2B4-4EB974FC3084}">
      <x14:pivotCacheDefinition pivotCacheId="17492601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10206"/>
    <n v="510"/>
    <n v="9696"/>
    <n v="109696"/>
    <n v="7.73"/>
    <n v="847950.08000000007"/>
    <m/>
    <m/>
    <m/>
    <x v="0"/>
  </r>
  <r>
    <x v="1"/>
    <n v="14974"/>
    <n v="1497"/>
    <n v="13477"/>
    <n v="123173"/>
    <n v="7.67"/>
    <n v="944736.91"/>
    <n v="1.3646805717619604E-2"/>
    <n v="0.11414213204626379"/>
    <n v="0.12285771586931155"/>
    <x v="0"/>
  </r>
  <r>
    <x v="2"/>
    <n v="14073"/>
    <n v="1689"/>
    <n v="12384"/>
    <n v="135557"/>
    <n v="7.37"/>
    <n v="999055.09"/>
    <n v="1.3712420741558621E-2"/>
    <n v="5.7495562441823016E-2"/>
    <n v="0.10054151478002485"/>
    <x v="0"/>
  </r>
  <r>
    <x v="3"/>
    <n v="8735"/>
    <n v="1048"/>
    <n v="7687"/>
    <n v="143244"/>
    <n v="6.93"/>
    <n v="992680.91999999993"/>
    <n v="7.7310651607810739E-3"/>
    <n v="-6.3801987135664786E-3"/>
    <n v="5.6706772796683312E-2"/>
    <x v="0"/>
  </r>
  <r>
    <x v="4"/>
    <n v="9233"/>
    <n v="1016"/>
    <n v="8217"/>
    <n v="151461"/>
    <n v="7.82"/>
    <n v="1184425.02"/>
    <n v="7.0927927173214935E-3"/>
    <n v="0.19315783766650829"/>
    <n v="5.7363659210856996E-2"/>
    <x v="0"/>
  </r>
  <r>
    <x v="5"/>
    <n v="9068"/>
    <n v="997"/>
    <n v="8071"/>
    <n v="159532"/>
    <n v="7.69"/>
    <n v="1226801.08"/>
    <n v="6.5825526043007771E-3"/>
    <n v="3.5777748092487995E-2"/>
    <n v="5.3287645004324542E-2"/>
    <x v="0"/>
  </r>
  <r>
    <x v="6"/>
    <n v="11177"/>
    <n v="671"/>
    <n v="10506"/>
    <n v="170038"/>
    <n v="6.69"/>
    <n v="1137554.22"/>
    <n v="4.2060527041596673E-3"/>
    <n v="-7.2747620991660766E-2"/>
    <n v="6.585512624426447E-2"/>
    <x v="0"/>
  </r>
  <r>
    <x v="7"/>
    <n v="9961"/>
    <n v="1195"/>
    <n v="8766"/>
    <n v="178804"/>
    <n v="7.88"/>
    <n v="1408975.52"/>
    <n v="7.0278408355779294E-3"/>
    <n v="0.23860075874009773"/>
    <n v="5.1553182229854506E-2"/>
    <x v="0"/>
  </r>
  <r>
    <x v="8"/>
    <n v="11962"/>
    <n v="957"/>
    <n v="11005"/>
    <n v="189809"/>
    <n v="6.58"/>
    <n v="1248943.22"/>
    <n v="5.3522292566161832E-3"/>
    <n v="-0.11358061068371156"/>
    <n v="6.1547840093062793E-2"/>
    <x v="0"/>
  </r>
  <r>
    <x v="9"/>
    <n v="11204"/>
    <n v="672"/>
    <n v="10532"/>
    <n v="200341"/>
    <n v="7.25"/>
    <n v="1452472.25"/>
    <n v="3.5404011400934623E-3"/>
    <n v="0.16296099513635218"/>
    <n v="5.548735834444099E-2"/>
    <x v="0"/>
  </r>
  <r>
    <x v="10"/>
    <n v="8279"/>
    <n v="497"/>
    <n v="7782"/>
    <n v="208123"/>
    <n v="7.01"/>
    <n v="1458942.23"/>
    <n v="2.4807702866612427E-3"/>
    <n v="4.4544603175723195E-3"/>
    <n v="3.8843771369814463E-2"/>
    <x v="0"/>
  </r>
  <r>
    <x v="11"/>
    <n v="12432"/>
    <n v="995"/>
    <n v="11437"/>
    <n v="219560"/>
    <n v="7.52"/>
    <n v="1651091.2"/>
    <n v="4.7808267226591965E-3"/>
    <n v="0.13170430332940597"/>
    <n v="5.4953080630204251E-2"/>
    <x v="0"/>
  </r>
  <r>
    <x v="12"/>
    <n v="14385"/>
    <n v="1439"/>
    <n v="12946"/>
    <n v="232506"/>
    <n v="7.68"/>
    <n v="1785646.0799999998"/>
    <n v="6.5540171251594094E-3"/>
    <n v="8.1494517080582765E-2"/>
    <n v="5.8963381308070689E-2"/>
    <x v="1"/>
  </r>
  <r>
    <x v="13"/>
    <n v="13412"/>
    <n v="1207"/>
    <n v="12205"/>
    <n v="244711"/>
    <n v="7.62"/>
    <n v="1864697.82"/>
    <n v="5.1912638813622018E-3"/>
    <n v="4.4270665326916425E-2"/>
    <n v="5.2493268990907761E-2"/>
    <x v="1"/>
  </r>
  <r>
    <x v="14"/>
    <n v="12278"/>
    <n v="737"/>
    <n v="11541"/>
    <n v="256252"/>
    <n v="7.72"/>
    <n v="1978265.44"/>
    <n v="3.0117158607500276E-3"/>
    <n v="6.0904034306212614E-2"/>
    <n v="4.7161754069085578E-2"/>
    <x v="1"/>
  </r>
  <r>
    <x v="15"/>
    <n v="14073"/>
    <n v="1407"/>
    <n v="12666"/>
    <n v="268918"/>
    <n v="6.59"/>
    <n v="1772169.6199999999"/>
    <n v="5.4906888531601706E-3"/>
    <n v="-0.10418006392509191"/>
    <n v="4.9427906904141235E-2"/>
    <x v="1"/>
  </r>
  <r>
    <x v="16"/>
    <n v="9912"/>
    <n v="793"/>
    <n v="9119"/>
    <n v="278037"/>
    <n v="7.03"/>
    <n v="1954600.11"/>
    <n v="2.9488542975925746E-3"/>
    <n v="0.10294188995294945"/>
    <n v="3.3909965119478802E-2"/>
    <x v="1"/>
  </r>
  <r>
    <x v="17"/>
    <n v="13488"/>
    <n v="1079"/>
    <n v="12409"/>
    <n v="290446"/>
    <n v="6.72"/>
    <n v="1951797.1199999999"/>
    <n v="3.8807784575434203E-3"/>
    <n v="-1.4340478063312005E-3"/>
    <n v="4.4630750583555423E-2"/>
    <x v="1"/>
  </r>
  <r>
    <x v="18"/>
    <n v="11588"/>
    <n v="1275"/>
    <n v="10313"/>
    <n v="300759"/>
    <n v="7.09"/>
    <n v="2132381.31"/>
    <n v="4.3898005136927343E-3"/>
    <n v="9.2522008639914471E-2"/>
    <n v="3.5507460939382882E-2"/>
    <x v="1"/>
  </r>
  <r>
    <x v="19"/>
    <n v="8937"/>
    <n v="983"/>
    <n v="7954"/>
    <n v="308713"/>
    <n v="7.43"/>
    <n v="2293737.59"/>
    <n v="3.2683976206863302E-3"/>
    <n v="7.566952460298941E-2"/>
    <n v="2.6446423880914619E-2"/>
    <x v="1"/>
  </r>
  <r>
    <x v="20"/>
    <n v="8362"/>
    <n v="502"/>
    <n v="7860"/>
    <n v="316573"/>
    <n v="6.8"/>
    <n v="2152696.4"/>
    <n v="1.6261058005331813E-3"/>
    <n v="-6.1489679819913469E-2"/>
    <n v="2.5460541020300407E-2"/>
    <x v="1"/>
  </r>
  <r>
    <x v="21"/>
    <n v="13514"/>
    <n v="811"/>
    <n v="12703"/>
    <n v="329276"/>
    <n v="7.47"/>
    <n v="2459691.7199999997"/>
    <n v="2.5618103881253295E-3"/>
    <n v="0.14260966850690132"/>
    <n v="4.0126605869736209E-2"/>
    <x v="1"/>
  </r>
  <r>
    <x v="22"/>
    <n v="13639"/>
    <n v="1364"/>
    <n v="12275"/>
    <n v="341551"/>
    <n v="6.77"/>
    <n v="2312300.27"/>
    <n v="4.1424215551695235E-3"/>
    <n v="-5.9922732918741436E-2"/>
    <n v="3.7278757030576176E-2"/>
    <x v="1"/>
  </r>
  <r>
    <x v="23"/>
    <n v="8114"/>
    <n v="568"/>
    <n v="7546"/>
    <n v="349097"/>
    <n v="7.45"/>
    <n v="2600772.65"/>
    <n v="1.6630020114126441E-3"/>
    <n v="0.12475558807939761"/>
    <n v="2.2093333060070091E-2"/>
    <x v="1"/>
  </r>
  <r>
    <x v="24"/>
    <n v="13192"/>
    <n v="1187"/>
    <n v="12005"/>
    <n v="361102"/>
    <n v="7.19"/>
    <n v="2596323.3800000004"/>
    <n v="3.400201090241394E-3"/>
    <n v="-1.7107493036731039E-3"/>
    <n v="3.4388722905095148E-2"/>
    <x v="2"/>
  </r>
  <r>
    <x v="25"/>
    <n v="13463"/>
    <n v="1616"/>
    <n v="11847"/>
    <n v="372949"/>
    <n v="7.68"/>
    <n v="2864248.32"/>
    <n v="4.4751898355589277E-3"/>
    <n v="0.10319397886406563"/>
    <n v="3.2807904691749143E-2"/>
    <x v="2"/>
  </r>
  <r>
    <x v="26"/>
    <n v="14266"/>
    <n v="999"/>
    <n v="13267"/>
    <n v="386216"/>
    <n v="7.82"/>
    <n v="3020209.12"/>
    <n v="2.6786504320966136E-3"/>
    <n v="5.4450865489204615E-2"/>
    <n v="3.5573228511136909E-2"/>
    <x v="2"/>
  </r>
  <r>
    <x v="27"/>
    <n v="9155"/>
    <n v="1007"/>
    <n v="8148"/>
    <n v="394364"/>
    <n v="7.17"/>
    <n v="2827589.88"/>
    <n v="2.6073492553389814E-3"/>
    <n v="-6.3776789072142195E-2"/>
    <n v="2.1097002713507469E-2"/>
    <x v="2"/>
  </r>
  <r>
    <x v="28"/>
    <n v="8459"/>
    <n v="1015"/>
    <n v="7444"/>
    <n v="401808"/>
    <n v="6.87"/>
    <n v="2760420.96"/>
    <n v="2.5737643395441776E-3"/>
    <n v="-2.375483109311451E-2"/>
    <n v="1.8875962308932865E-2"/>
    <x v="2"/>
  </r>
  <r>
    <x v="29"/>
    <n v="10177"/>
    <n v="916"/>
    <n v="9261"/>
    <n v="411069"/>
    <n v="6.72"/>
    <n v="2762383.6799999997"/>
    <n v="2.2796957750965637E-3"/>
    <n v="7.110219884722724E-4"/>
    <n v="2.3048321586429339E-2"/>
    <x v="2"/>
  </r>
  <r>
    <x v="30"/>
    <n v="13188"/>
    <n v="791"/>
    <n v="12397"/>
    <n v="423466"/>
    <n v="7.07"/>
    <n v="2993904.62"/>
    <n v="1.9242511597809613E-3"/>
    <n v="8.3812014122527839E-2"/>
    <n v="3.0157954017452058E-2"/>
    <x v="2"/>
  </r>
  <r>
    <x v="31"/>
    <n v="12859"/>
    <n v="1029"/>
    <n v="11830"/>
    <n v="435296"/>
    <n v="6.52"/>
    <n v="2838129.92"/>
    <n v="2.429947150420577E-3"/>
    <n v="-5.2030615457616072E-2"/>
    <n v="2.7936127103474657E-2"/>
    <x v="2"/>
  </r>
  <r>
    <x v="32"/>
    <n v="8535"/>
    <n v="854"/>
    <n v="7681"/>
    <n v="442977"/>
    <n v="7.69"/>
    <n v="3406493.1300000004"/>
    <n v="1.9618834080717489E-3"/>
    <n v="0.20025975766465282"/>
    <n v="1.7645464235830331E-2"/>
    <x v="2"/>
  </r>
  <r>
    <x v="33"/>
    <n v="9037"/>
    <n v="994"/>
    <n v="8043"/>
    <n v="451020"/>
    <n v="6.69"/>
    <n v="3017323.8000000003"/>
    <n v="2.2439088259661338E-3"/>
    <n v="-0.11424339200120448"/>
    <n v="1.8156698880528784E-2"/>
    <x v="2"/>
  </r>
  <r>
    <x v="34"/>
    <n v="13037"/>
    <n v="782"/>
    <n v="12255"/>
    <n v="463275"/>
    <n v="7.92"/>
    <n v="3669138"/>
    <n v="1.7338477229391159E-3"/>
    <n v="0.21602394810924821"/>
    <n v="2.7171744046827193E-2"/>
    <x v="2"/>
  </r>
  <r>
    <x v="35"/>
    <n v="10477"/>
    <n v="1257"/>
    <n v="9220"/>
    <n v="472495"/>
    <n v="6.52"/>
    <n v="3080667.4"/>
    <n v="2.7132912417030921E-3"/>
    <n v="-0.16038388308098525"/>
    <n v="1.9901786196103825E-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453130-B4DE-4218-8E36-A43256A6AFC9}" name="ARPU and Chur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F13" firstHeaderRow="0" firstDataRow="1" firstDataCol="1"/>
  <pivotFields count="14">
    <pivotField numFmtId="164"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dataField="1" showAll="0"/>
    <pivotField showAll="0"/>
    <pivotField dataField="1" showAll="0"/>
    <pivotField showAll="0"/>
    <pivotField showAll="0"/>
    <pivotField axis="axisRow" showAll="0">
      <items count="4">
        <item x="0"/>
        <item x="1"/>
        <item x="2"/>
        <item t="default"/>
      </items>
    </pivotField>
    <pivotField showAll="0" defaultSubtotal="0"/>
    <pivotField showAll="0" defaultSubtotal="0"/>
    <pivotField showAll="0" defaultSubtotal="0">
      <items count="5">
        <item x="0"/>
        <item x="1"/>
        <item x="2"/>
        <item x="3"/>
        <item x="4"/>
      </items>
    </pivotField>
  </pivotFields>
  <rowFields count="1">
    <field x="10"/>
  </rowFields>
  <rowItems count="4">
    <i>
      <x/>
    </i>
    <i>
      <x v="1"/>
    </i>
    <i>
      <x v="2"/>
    </i>
    <i t="grand">
      <x/>
    </i>
  </rowItems>
  <colFields count="1">
    <field x="-2"/>
  </colFields>
  <colItems count="2">
    <i>
      <x/>
    </i>
    <i i="1">
      <x v="1"/>
    </i>
  </colItems>
  <dataFields count="2">
    <dataField name="Average of ARPU ($)" fld="5" subtotal="average" baseField="10" baseItem="0" numFmtId="166"/>
    <dataField name="Average of Churn Rate" fld="7" subtotal="average"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0B325C-0601-429B-8BD2-EE8AD2BAEB6C}" name="Monthly Revenue Tre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46" firstHeaderRow="1" firstDataRow="1" firstDataCol="1"/>
  <pivotFields count="14">
    <pivotField axis="axisRow" numFmtId="164"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dataField="1" showAll="0"/>
    <pivotField showAll="0"/>
    <pivotField showAll="0"/>
    <pivotField showAll="0"/>
    <pivotField showAll="0">
      <items count="4">
        <item x="0"/>
        <item x="1"/>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Monthly_Revenue" fld="6"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205E90-099F-427E-9E0E-6DDC3463E84E}" name="Subscribers and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7" firstHeaderRow="0" firstDataRow="1" firstDataCol="1"/>
  <pivotFields count="14">
    <pivotField numFmtId="164"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dataField="1" showAll="0"/>
    <pivotField dataField="1" showAll="0"/>
    <pivotField dataField="1" showAll="0"/>
    <pivotField showAll="0"/>
    <pivotField dataField="1" showAll="0"/>
    <pivotField dataField="1" showAll="0"/>
    <pivotField dataField="1" showAll="0"/>
    <pivotField showAll="0"/>
    <pivotField showAll="0"/>
    <pivotField axis="axisRow" showAll="0">
      <items count="4">
        <item x="0"/>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4">
    <i>
      <x/>
    </i>
    <i>
      <x v="1"/>
    </i>
    <i>
      <x v="2"/>
    </i>
    <i t="grand">
      <x/>
    </i>
  </rowItems>
  <colFields count="1">
    <field x="-2"/>
  </colFields>
  <colItems count="6">
    <i>
      <x/>
    </i>
    <i i="1">
      <x v="1"/>
    </i>
    <i i="2">
      <x v="2"/>
    </i>
    <i i="3">
      <x v="3"/>
    </i>
    <i i="4">
      <x v="4"/>
    </i>
    <i i="5">
      <x v="5"/>
    </i>
  </colItems>
  <dataFields count="6">
    <dataField name="New Subscribers" fld="1" baseField="0" baseItem="0" numFmtId="3"/>
    <dataField name="Cancellations " fld="2" baseField="0" baseItem="0" numFmtId="3"/>
    <dataField name="Net Adds" fld="3" baseField="0" baseItem="0" numFmtId="3"/>
    <dataField name="Monthly Revenue" fld="6" baseField="0" baseItem="0" numFmtId="166"/>
    <dataField name="ARPU ($) " fld="5" subtotal="average" baseField="10" baseItem="0" numFmtId="166"/>
    <dataField name="Churn Rate " fld="7" subtotal="average" baseField="10" baseItem="0"/>
  </dataFields>
  <formats count="6">
    <format dxfId="5">
      <pivotArea outline="0" collapsedLevelsAreSubtotals="1" fieldPosition="0">
        <references count="1">
          <reference field="4294967294" count="3" selected="0">
            <x v="0"/>
            <x v="1"/>
            <x v="2"/>
          </reference>
        </references>
      </pivotArea>
    </format>
    <format dxfId="4">
      <pivotArea outline="0" fieldPosition="0">
        <references count="1">
          <reference field="4294967294" count="1">
            <x v="0"/>
          </reference>
        </references>
      </pivotArea>
    </format>
    <format dxfId="3">
      <pivotArea outline="0" fieldPosition="0">
        <references count="1">
          <reference field="4294967294" count="1">
            <x v="1"/>
          </reference>
        </references>
      </pivotArea>
    </format>
    <format dxfId="2">
      <pivotArea outline="0" fieldPosition="0">
        <references count="1">
          <reference field="4294967294" count="1">
            <x v="4"/>
          </reference>
        </references>
      </pivotArea>
    </format>
    <format dxfId="1">
      <pivotArea collapsedLevelsAreSubtotals="1" fieldPosition="0">
        <references count="2">
          <reference field="4294967294" count="1" selected="0">
            <x v="2"/>
          </reference>
          <reference field="10" count="1">
            <x v="0"/>
          </reference>
        </references>
      </pivotArea>
    </format>
    <format dxfId="0">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2B56BDC-BD9C-418C-A67F-850F27935059}" sourceName="Year">
  <pivotTables>
    <pivotTable tabId="4" name="Subscribers and Revenue"/>
    <pivotTable tabId="4" name="ARPU and Churn"/>
    <pivotTable tabId="4" name="Monthly Revenue Trend"/>
  </pivotTables>
  <data>
    <tabular pivotCacheId="174926012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00E10C6-A27E-4DFF-B3B4-E1E93D542948}" cache="Slicer_Year" caption="Year"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461C-87D6-4C0A-8ED0-16B6AFBE47CF}">
  <dimension ref="A1:K38"/>
  <sheetViews>
    <sheetView tabSelected="1" workbookViewId="0">
      <pane ySplit="1" topLeftCell="A2" activePane="bottomLeft" state="frozen"/>
      <selection pane="bottomLeft" activeCell="G42" sqref="G42"/>
    </sheetView>
  </sheetViews>
  <sheetFormatPr defaultRowHeight="15" x14ac:dyDescent="0.25"/>
  <cols>
    <col min="1" max="1" width="7.7109375" bestFit="1" customWidth="1"/>
    <col min="2" max="2" width="16.28515625" bestFit="1" customWidth="1"/>
    <col min="3" max="3" width="13.28515625" bestFit="1" customWidth="1"/>
    <col min="5" max="5" width="10.140625" style="2" bestFit="1" customWidth="1"/>
    <col min="6" max="6" width="9.140625" style="1"/>
    <col min="7" max="7" width="17.42578125" style="1" bestFit="1" customWidth="1"/>
    <col min="8" max="8" width="10.5703125" style="4" bestFit="1" customWidth="1"/>
    <col min="9" max="9" width="16" style="4" bestFit="1" customWidth="1"/>
    <col min="10" max="10" width="21.85546875" bestFit="1" customWidth="1"/>
  </cols>
  <sheetData>
    <row r="1" spans="1:11" x14ac:dyDescent="0.25">
      <c r="A1" s="5" t="s">
        <v>0</v>
      </c>
      <c r="B1" s="5" t="s">
        <v>1</v>
      </c>
      <c r="C1" s="5" t="s">
        <v>2</v>
      </c>
      <c r="D1" s="5" t="s">
        <v>4</v>
      </c>
      <c r="E1" s="5" t="s">
        <v>5</v>
      </c>
      <c r="F1" s="7" t="s">
        <v>3</v>
      </c>
      <c r="G1" s="7" t="s">
        <v>6</v>
      </c>
      <c r="H1" s="5" t="s">
        <v>12</v>
      </c>
      <c r="I1" s="5" t="s">
        <v>13</v>
      </c>
      <c r="J1" t="s">
        <v>15</v>
      </c>
      <c r="K1" s="5" t="s">
        <v>21</v>
      </c>
    </row>
    <row r="2" spans="1:11" x14ac:dyDescent="0.25">
      <c r="A2" s="6">
        <v>44562</v>
      </c>
      <c r="B2" s="5">
        <v>9970</v>
      </c>
      <c r="C2" s="5">
        <v>1196</v>
      </c>
      <c r="D2" s="5">
        <v>8774</v>
      </c>
      <c r="E2" s="5">
        <v>108774</v>
      </c>
      <c r="F2" s="7">
        <v>7.33</v>
      </c>
      <c r="G2" s="7">
        <v>797313.42</v>
      </c>
      <c r="H2" s="5"/>
      <c r="I2" s="5"/>
      <c r="K2">
        <v>2022</v>
      </c>
    </row>
    <row r="3" spans="1:11" x14ac:dyDescent="0.25">
      <c r="A3" s="6">
        <f>EDATE(A2,1)</f>
        <v>44593</v>
      </c>
      <c r="B3" s="5">
        <v>13022</v>
      </c>
      <c r="C3" s="5">
        <v>781</v>
      </c>
      <c r="D3" s="5">
        <v>12241</v>
      </c>
      <c r="E3" s="5">
        <v>121015</v>
      </c>
      <c r="F3" s="7">
        <v>7.58</v>
      </c>
      <c r="G3" s="7">
        <v>917293.7</v>
      </c>
      <c r="H3" s="5">
        <v>7.1800246382407564E-3</v>
      </c>
      <c r="I3" s="5">
        <v>0.15048069804218259</v>
      </c>
      <c r="J3">
        <v>0.11253608399065954</v>
      </c>
      <c r="K3">
        <v>2022</v>
      </c>
    </row>
    <row r="4" spans="1:11" x14ac:dyDescent="0.25">
      <c r="A4" s="6">
        <f t="shared" ref="A4:A37" si="0">EDATE(A3,1)</f>
        <v>44621</v>
      </c>
      <c r="B4" s="5">
        <v>11627</v>
      </c>
      <c r="C4" s="5">
        <v>1163</v>
      </c>
      <c r="D4" s="5">
        <v>10464</v>
      </c>
      <c r="E4" s="5">
        <v>131479</v>
      </c>
      <c r="F4" s="7">
        <v>7.69</v>
      </c>
      <c r="G4" s="7">
        <v>1011073.51</v>
      </c>
      <c r="H4" s="5">
        <v>9.6103788786514061E-3</v>
      </c>
      <c r="I4" s="5">
        <v>0.10223531459989321</v>
      </c>
      <c r="J4">
        <v>8.6468619592612483E-2</v>
      </c>
      <c r="K4">
        <v>2022</v>
      </c>
    </row>
    <row r="5" spans="1:11" x14ac:dyDescent="0.25">
      <c r="A5" s="6">
        <f t="shared" si="0"/>
        <v>44652</v>
      </c>
      <c r="B5" s="5">
        <v>12014</v>
      </c>
      <c r="C5" s="5">
        <v>1081</v>
      </c>
      <c r="D5" s="5">
        <v>10933</v>
      </c>
      <c r="E5" s="5">
        <v>142412</v>
      </c>
      <c r="F5" s="7">
        <v>7.18</v>
      </c>
      <c r="G5" s="7">
        <v>1022518.1599999999</v>
      </c>
      <c r="H5" s="5">
        <v>8.2218453137002864E-3</v>
      </c>
      <c r="I5" s="5">
        <v>1.1319305556724463E-2</v>
      </c>
      <c r="J5">
        <v>8.3153963750865159E-2</v>
      </c>
      <c r="K5">
        <v>2022</v>
      </c>
    </row>
    <row r="6" spans="1:11" x14ac:dyDescent="0.25">
      <c r="A6" s="6">
        <f t="shared" si="0"/>
        <v>44682</v>
      </c>
      <c r="B6" s="5">
        <v>10785</v>
      </c>
      <c r="C6" s="5">
        <v>1079</v>
      </c>
      <c r="D6" s="5">
        <v>9706</v>
      </c>
      <c r="E6" s="5">
        <v>152118</v>
      </c>
      <c r="F6" s="7">
        <v>7.82</v>
      </c>
      <c r="G6" s="7">
        <v>1189562.76</v>
      </c>
      <c r="H6" s="5">
        <v>7.5766087127489253E-3</v>
      </c>
      <c r="I6" s="5">
        <v>0.16336590051368879</v>
      </c>
      <c r="J6">
        <v>6.8154369013847152E-2</v>
      </c>
      <c r="K6">
        <v>2022</v>
      </c>
    </row>
    <row r="7" spans="1:11" x14ac:dyDescent="0.25">
      <c r="A7" s="6">
        <f t="shared" si="0"/>
        <v>44713</v>
      </c>
      <c r="B7" s="5">
        <v>10115</v>
      </c>
      <c r="C7" s="5">
        <v>910</v>
      </c>
      <c r="D7" s="5">
        <v>9205</v>
      </c>
      <c r="E7" s="5">
        <v>161323</v>
      </c>
      <c r="F7" s="7">
        <v>7.44</v>
      </c>
      <c r="G7" s="7">
        <v>1200243.1200000001</v>
      </c>
      <c r="H7" s="5">
        <v>5.9821980304763404E-3</v>
      </c>
      <c r="I7" s="5">
        <v>8.9783913544839809E-3</v>
      </c>
      <c r="J7">
        <v>6.0512233923664525E-2</v>
      </c>
      <c r="K7">
        <v>2022</v>
      </c>
    </row>
    <row r="8" spans="1:11" x14ac:dyDescent="0.25">
      <c r="A8" s="6">
        <f t="shared" si="0"/>
        <v>44743</v>
      </c>
      <c r="B8" s="5">
        <v>11263</v>
      </c>
      <c r="C8" s="5">
        <v>563</v>
      </c>
      <c r="D8" s="5">
        <v>10700</v>
      </c>
      <c r="E8" s="5">
        <v>172023</v>
      </c>
      <c r="F8" s="7">
        <v>7.75</v>
      </c>
      <c r="G8" s="7">
        <v>1333178.25</v>
      </c>
      <c r="H8" s="5">
        <v>3.4898929476887982E-3</v>
      </c>
      <c r="I8" s="5">
        <v>0.11075683566509414</v>
      </c>
      <c r="J8">
        <v>6.6326562238490483E-2</v>
      </c>
      <c r="K8">
        <v>2022</v>
      </c>
    </row>
    <row r="9" spans="1:11" x14ac:dyDescent="0.25">
      <c r="A9" s="6">
        <f t="shared" si="0"/>
        <v>44774</v>
      </c>
      <c r="B9" s="5">
        <v>10737</v>
      </c>
      <c r="C9" s="5">
        <v>1074</v>
      </c>
      <c r="D9" s="5">
        <v>9663</v>
      </c>
      <c r="E9" s="5">
        <v>181686</v>
      </c>
      <c r="F9" s="7">
        <v>7.92</v>
      </c>
      <c r="G9" s="7">
        <v>1438953.1199999999</v>
      </c>
      <c r="H9" s="5">
        <v>6.2433511797840985E-3</v>
      </c>
      <c r="I9" s="5">
        <v>7.9340380778039149E-2</v>
      </c>
      <c r="J9">
        <v>5.6172721089621735E-2</v>
      </c>
      <c r="K9">
        <v>2022</v>
      </c>
    </row>
    <row r="10" spans="1:11" x14ac:dyDescent="0.25">
      <c r="A10" s="6">
        <f t="shared" si="0"/>
        <v>44805</v>
      </c>
      <c r="B10" s="5">
        <v>13710</v>
      </c>
      <c r="C10" s="5">
        <v>1645</v>
      </c>
      <c r="D10" s="5">
        <v>12065</v>
      </c>
      <c r="E10" s="5">
        <v>193751</v>
      </c>
      <c r="F10" s="7">
        <v>7.21</v>
      </c>
      <c r="G10" s="7">
        <v>1396944.71</v>
      </c>
      <c r="H10" s="5">
        <v>9.0540823178450729E-3</v>
      </c>
      <c r="I10" s="5">
        <v>-2.9193730786726338E-2</v>
      </c>
      <c r="J10">
        <v>6.6405776999878915E-2</v>
      </c>
      <c r="K10">
        <v>2022</v>
      </c>
    </row>
    <row r="11" spans="1:11" x14ac:dyDescent="0.25">
      <c r="A11" s="6">
        <f t="shared" si="0"/>
        <v>44835</v>
      </c>
      <c r="B11" s="5">
        <v>14534</v>
      </c>
      <c r="C11" s="5">
        <v>1017</v>
      </c>
      <c r="D11" s="5">
        <v>13517</v>
      </c>
      <c r="E11" s="5">
        <v>207268</v>
      </c>
      <c r="F11" s="7">
        <v>7.78</v>
      </c>
      <c r="G11" s="7">
        <v>1612545.04</v>
      </c>
      <c r="H11" s="5">
        <v>5.2490051664249478E-3</v>
      </c>
      <c r="I11" s="5">
        <v>0.15433705318229815</v>
      </c>
      <c r="J11">
        <v>6.9764801213929223E-2</v>
      </c>
      <c r="K11">
        <v>2022</v>
      </c>
    </row>
    <row r="12" spans="1:11" x14ac:dyDescent="0.25">
      <c r="A12" s="6">
        <f t="shared" si="0"/>
        <v>44866</v>
      </c>
      <c r="B12" s="5">
        <v>11427</v>
      </c>
      <c r="C12" s="5">
        <v>800</v>
      </c>
      <c r="D12" s="5">
        <v>10627</v>
      </c>
      <c r="E12" s="5">
        <v>217895</v>
      </c>
      <c r="F12" s="7">
        <v>7.33</v>
      </c>
      <c r="G12" s="7">
        <v>1597170.35</v>
      </c>
      <c r="H12" s="5">
        <v>3.8597371518999555E-3</v>
      </c>
      <c r="I12" s="5">
        <v>-9.534425159374119E-3</v>
      </c>
      <c r="J12">
        <v>5.1271783391551036E-2</v>
      </c>
      <c r="K12">
        <v>2022</v>
      </c>
    </row>
    <row r="13" spans="1:11" x14ac:dyDescent="0.25">
      <c r="A13" s="6">
        <f t="shared" si="0"/>
        <v>44896</v>
      </c>
      <c r="B13" s="5">
        <v>8027</v>
      </c>
      <c r="C13" s="5">
        <v>883</v>
      </c>
      <c r="D13" s="5">
        <v>7144</v>
      </c>
      <c r="E13" s="5">
        <v>225039</v>
      </c>
      <c r="F13" s="7">
        <v>7.71</v>
      </c>
      <c r="G13" s="7">
        <v>1735050.69</v>
      </c>
      <c r="H13" s="5">
        <v>4.0524105647215406E-3</v>
      </c>
      <c r="I13" s="5">
        <v>8.6327886064250972E-2</v>
      </c>
      <c r="J13">
        <v>3.2786433832809381E-2</v>
      </c>
      <c r="K13">
        <v>2022</v>
      </c>
    </row>
    <row r="14" spans="1:11" x14ac:dyDescent="0.25">
      <c r="A14" s="6">
        <f t="shared" si="0"/>
        <v>44927</v>
      </c>
      <c r="B14" s="5">
        <v>13505</v>
      </c>
      <c r="C14" s="5">
        <v>945</v>
      </c>
      <c r="D14" s="5">
        <v>12560</v>
      </c>
      <c r="E14" s="5">
        <v>237599</v>
      </c>
      <c r="F14" s="7">
        <v>6.58</v>
      </c>
      <c r="G14" s="7">
        <v>1563401.42</v>
      </c>
      <c r="H14" s="5">
        <v>4.1992721261647978E-3</v>
      </c>
      <c r="I14" s="5">
        <v>-9.8930406465531001E-2</v>
      </c>
      <c r="J14">
        <v>5.5812548047227371E-2</v>
      </c>
      <c r="K14">
        <v>2023</v>
      </c>
    </row>
    <row r="15" spans="1:11" x14ac:dyDescent="0.25">
      <c r="A15" s="6">
        <f t="shared" si="0"/>
        <v>44958</v>
      </c>
      <c r="B15" s="5">
        <v>13128</v>
      </c>
      <c r="C15" s="5">
        <v>788</v>
      </c>
      <c r="D15" s="5">
        <v>12340</v>
      </c>
      <c r="E15" s="5">
        <v>249939</v>
      </c>
      <c r="F15" s="7">
        <v>7.21</v>
      </c>
      <c r="G15" s="7">
        <v>1802060.19</v>
      </c>
      <c r="H15" s="5">
        <v>3.3165122748833116E-3</v>
      </c>
      <c r="I15" s="5">
        <v>0.15265354562617708</v>
      </c>
      <c r="J15">
        <v>5.1936245522918867E-2</v>
      </c>
      <c r="K15">
        <v>2023</v>
      </c>
    </row>
    <row r="16" spans="1:11" x14ac:dyDescent="0.25">
      <c r="A16" s="6">
        <f t="shared" si="0"/>
        <v>44986</v>
      </c>
      <c r="B16" s="5">
        <v>9976</v>
      </c>
      <c r="C16" s="5">
        <v>698</v>
      </c>
      <c r="D16" s="5">
        <v>9278</v>
      </c>
      <c r="E16" s="5">
        <v>259217</v>
      </c>
      <c r="F16" s="7">
        <v>7.24</v>
      </c>
      <c r="G16" s="7">
        <v>1876731.08</v>
      </c>
      <c r="H16" s="5">
        <v>2.7926814142650806E-3</v>
      </c>
      <c r="I16" s="5">
        <v>4.143640174416157E-2</v>
      </c>
      <c r="J16">
        <v>3.7121057538039279E-2</v>
      </c>
      <c r="K16">
        <v>2023</v>
      </c>
    </row>
    <row r="17" spans="1:11" x14ac:dyDescent="0.25">
      <c r="A17" s="6">
        <f t="shared" si="0"/>
        <v>45017</v>
      </c>
      <c r="B17" s="5">
        <v>13761</v>
      </c>
      <c r="C17" s="5">
        <v>826</v>
      </c>
      <c r="D17" s="5">
        <v>12935</v>
      </c>
      <c r="E17" s="5">
        <v>272152</v>
      </c>
      <c r="F17" s="7">
        <v>7.16</v>
      </c>
      <c r="G17" s="7">
        <v>1948608.32</v>
      </c>
      <c r="H17" s="5">
        <v>3.1865194026626342E-3</v>
      </c>
      <c r="I17" s="5">
        <v>3.8299168573475102E-2</v>
      </c>
      <c r="J17">
        <v>4.9900276602229017E-2</v>
      </c>
      <c r="K17">
        <v>2023</v>
      </c>
    </row>
    <row r="18" spans="1:11" x14ac:dyDescent="0.25">
      <c r="A18" s="6">
        <f t="shared" si="0"/>
        <v>45047</v>
      </c>
      <c r="B18" s="5">
        <v>11206</v>
      </c>
      <c r="C18" s="5">
        <v>1009</v>
      </c>
      <c r="D18" s="5">
        <v>10197</v>
      </c>
      <c r="E18" s="5">
        <v>282349</v>
      </c>
      <c r="F18" s="7">
        <v>7.32</v>
      </c>
      <c r="G18" s="7">
        <v>2066794.6800000002</v>
      </c>
      <c r="H18" s="5">
        <v>3.7074869925629796E-3</v>
      </c>
      <c r="I18" s="5">
        <v>6.0651675755957001E-2</v>
      </c>
      <c r="J18">
        <v>3.7468032570034393E-2</v>
      </c>
      <c r="K18">
        <v>2023</v>
      </c>
    </row>
    <row r="19" spans="1:11" x14ac:dyDescent="0.25">
      <c r="A19" s="6">
        <f t="shared" si="0"/>
        <v>45078</v>
      </c>
      <c r="B19" s="5">
        <v>12537</v>
      </c>
      <c r="C19" s="5">
        <v>878</v>
      </c>
      <c r="D19" s="5">
        <v>11659</v>
      </c>
      <c r="E19" s="5">
        <v>294008</v>
      </c>
      <c r="F19" s="7">
        <v>6.5</v>
      </c>
      <c r="G19" s="7">
        <v>1911052</v>
      </c>
      <c r="H19" s="5">
        <v>3.1096267385398923E-3</v>
      </c>
      <c r="I19" s="5">
        <v>-7.5354693674748646E-2</v>
      </c>
      <c r="J19">
        <v>4.1292868046283147E-2</v>
      </c>
      <c r="K19">
        <v>2023</v>
      </c>
    </row>
    <row r="20" spans="1:11" x14ac:dyDescent="0.25">
      <c r="A20" s="6">
        <f t="shared" si="0"/>
        <v>45108</v>
      </c>
      <c r="B20" s="5">
        <v>9311</v>
      </c>
      <c r="C20" s="5">
        <v>838</v>
      </c>
      <c r="D20" s="5">
        <v>8473</v>
      </c>
      <c r="E20" s="5">
        <v>302481</v>
      </c>
      <c r="F20" s="7">
        <v>6.8</v>
      </c>
      <c r="G20" s="7">
        <v>2056870.8</v>
      </c>
      <c r="H20" s="5">
        <v>2.8502625778890371E-3</v>
      </c>
      <c r="I20" s="5">
        <v>7.6302894950006611E-2</v>
      </c>
      <c r="J20">
        <v>2.8818943702212184E-2</v>
      </c>
      <c r="K20">
        <v>2023</v>
      </c>
    </row>
    <row r="21" spans="1:11" x14ac:dyDescent="0.25">
      <c r="A21" s="6">
        <f t="shared" si="0"/>
        <v>45139</v>
      </c>
      <c r="B21" s="5">
        <v>13205</v>
      </c>
      <c r="C21" s="5">
        <v>1321</v>
      </c>
      <c r="D21" s="5">
        <v>11884</v>
      </c>
      <c r="E21" s="5">
        <v>314365</v>
      </c>
      <c r="F21" s="7">
        <v>6.72</v>
      </c>
      <c r="G21" s="7">
        <v>2112532.7999999998</v>
      </c>
      <c r="H21" s="5">
        <v>4.3672164532648329E-3</v>
      </c>
      <c r="I21" s="5">
        <v>2.7061495549452967E-2</v>
      </c>
      <c r="J21">
        <v>3.9288418115517997E-2</v>
      </c>
      <c r="K21">
        <v>2023</v>
      </c>
    </row>
    <row r="22" spans="1:11" x14ac:dyDescent="0.25">
      <c r="A22" s="6">
        <f t="shared" si="0"/>
        <v>45170</v>
      </c>
      <c r="B22" s="5">
        <v>12364</v>
      </c>
      <c r="C22" s="5">
        <v>742</v>
      </c>
      <c r="D22" s="5">
        <v>11622</v>
      </c>
      <c r="E22" s="5">
        <v>325987</v>
      </c>
      <c r="F22" s="7">
        <v>7.88</v>
      </c>
      <c r="G22" s="7">
        <v>2568777.56</v>
      </c>
      <c r="H22" s="5">
        <v>2.3603136481478537E-3</v>
      </c>
      <c r="I22" s="5">
        <v>0.21597049759416767</v>
      </c>
      <c r="J22">
        <v>3.6969764445787541E-2</v>
      </c>
      <c r="K22">
        <v>2023</v>
      </c>
    </row>
    <row r="23" spans="1:11" x14ac:dyDescent="0.25">
      <c r="A23" s="6">
        <f t="shared" si="0"/>
        <v>45200</v>
      </c>
      <c r="B23" s="5">
        <v>13151</v>
      </c>
      <c r="C23" s="5">
        <v>1184</v>
      </c>
      <c r="D23" s="5">
        <v>11967</v>
      </c>
      <c r="E23" s="5">
        <v>337954</v>
      </c>
      <c r="F23" s="7">
        <v>7.66</v>
      </c>
      <c r="G23" s="7">
        <v>2588727.64</v>
      </c>
      <c r="H23" s="5">
        <v>3.6320466767079669E-3</v>
      </c>
      <c r="I23" s="5">
        <v>7.7663711761792537E-3</v>
      </c>
      <c r="J23">
        <v>3.6710052854868447E-2</v>
      </c>
      <c r="K23">
        <v>2023</v>
      </c>
    </row>
    <row r="24" spans="1:11" x14ac:dyDescent="0.25">
      <c r="A24" s="6">
        <f t="shared" si="0"/>
        <v>45231</v>
      </c>
      <c r="B24" s="5">
        <v>10569</v>
      </c>
      <c r="C24" s="5">
        <v>528</v>
      </c>
      <c r="D24" s="5">
        <v>10041</v>
      </c>
      <c r="E24" s="5">
        <v>347995</v>
      </c>
      <c r="F24" s="7">
        <v>7.61</v>
      </c>
      <c r="G24" s="7">
        <v>2648241.9500000002</v>
      </c>
      <c r="H24" s="5">
        <v>1.5623428040502554E-3</v>
      </c>
      <c r="I24" s="5">
        <v>2.298979200453859E-2</v>
      </c>
      <c r="J24">
        <v>2.9711144120205708E-2</v>
      </c>
      <c r="K24">
        <v>2023</v>
      </c>
    </row>
    <row r="25" spans="1:11" x14ac:dyDescent="0.25">
      <c r="A25" s="6">
        <f t="shared" si="0"/>
        <v>45261</v>
      </c>
      <c r="B25" s="5">
        <v>13768</v>
      </c>
      <c r="C25" s="5">
        <v>1101</v>
      </c>
      <c r="D25" s="5">
        <v>12667</v>
      </c>
      <c r="E25" s="5">
        <v>360662</v>
      </c>
      <c r="F25" s="7">
        <v>7.54</v>
      </c>
      <c r="G25" s="7">
        <v>2719391.48</v>
      </c>
      <c r="H25" s="5">
        <v>3.1638385608988634E-3</v>
      </c>
      <c r="I25" s="5">
        <v>2.6866703021602611E-2</v>
      </c>
      <c r="J25">
        <v>3.6399948275118894E-2</v>
      </c>
      <c r="K25">
        <v>2023</v>
      </c>
    </row>
    <row r="26" spans="1:11" x14ac:dyDescent="0.25">
      <c r="A26" s="6">
        <f t="shared" si="0"/>
        <v>45292</v>
      </c>
      <c r="B26" s="5">
        <v>8384</v>
      </c>
      <c r="C26" s="5">
        <v>838</v>
      </c>
      <c r="D26" s="5">
        <v>7546</v>
      </c>
      <c r="E26" s="5">
        <v>368208</v>
      </c>
      <c r="F26" s="7">
        <v>7.12</v>
      </c>
      <c r="G26" s="7">
        <v>2621640.96</v>
      </c>
      <c r="H26" s="5">
        <v>2.3235051100476346E-3</v>
      </c>
      <c r="I26" s="5">
        <v>-3.5945732976996755E-2</v>
      </c>
      <c r="J26">
        <v>2.0922636706944452E-2</v>
      </c>
      <c r="K26">
        <v>2024</v>
      </c>
    </row>
    <row r="27" spans="1:11" x14ac:dyDescent="0.25">
      <c r="A27" s="6">
        <f t="shared" si="0"/>
        <v>45323</v>
      </c>
      <c r="B27" s="5">
        <v>13568</v>
      </c>
      <c r="C27" s="5">
        <v>1357</v>
      </c>
      <c r="D27" s="5">
        <v>12211</v>
      </c>
      <c r="E27" s="5">
        <v>380419</v>
      </c>
      <c r="F27" s="7">
        <v>6.62</v>
      </c>
      <c r="G27" s="7">
        <v>2518373.7800000003</v>
      </c>
      <c r="H27" s="5">
        <v>3.6854169382522922E-3</v>
      </c>
      <c r="I27" s="5">
        <v>-3.9390283252211507E-2</v>
      </c>
      <c r="J27">
        <v>3.3163320731760308E-2</v>
      </c>
      <c r="K27">
        <v>2024</v>
      </c>
    </row>
    <row r="28" spans="1:11" x14ac:dyDescent="0.25">
      <c r="A28" s="6">
        <f t="shared" si="0"/>
        <v>45352</v>
      </c>
      <c r="B28" s="5">
        <v>9202</v>
      </c>
      <c r="C28" s="5">
        <v>920</v>
      </c>
      <c r="D28" s="5">
        <v>8282</v>
      </c>
      <c r="E28" s="5">
        <v>388701</v>
      </c>
      <c r="F28" s="7">
        <v>7.31</v>
      </c>
      <c r="G28" s="7">
        <v>2841404.31</v>
      </c>
      <c r="H28" s="5">
        <v>2.4183860427581167E-3</v>
      </c>
      <c r="I28" s="5">
        <v>0.12826949381596553</v>
      </c>
      <c r="J28">
        <v>2.1770731745785567E-2</v>
      </c>
      <c r="K28">
        <v>2024</v>
      </c>
    </row>
    <row r="29" spans="1:11" x14ac:dyDescent="0.25">
      <c r="A29" s="6">
        <f t="shared" si="0"/>
        <v>45383</v>
      </c>
      <c r="B29" s="5">
        <v>11880</v>
      </c>
      <c r="C29" s="5">
        <v>1188</v>
      </c>
      <c r="D29" s="5">
        <v>10692</v>
      </c>
      <c r="E29" s="5">
        <v>399393</v>
      </c>
      <c r="F29" s="7">
        <v>6.76</v>
      </c>
      <c r="G29" s="7">
        <v>2699896.6799999997</v>
      </c>
      <c r="H29" s="5">
        <v>3.0563337886961956E-3</v>
      </c>
      <c r="I29" s="5">
        <v>-4.9802004418019748E-2</v>
      </c>
      <c r="J29">
        <v>2.7507004098265762E-2</v>
      </c>
      <c r="K29">
        <v>2024</v>
      </c>
    </row>
    <row r="30" spans="1:11" x14ac:dyDescent="0.25">
      <c r="A30" s="6">
        <f t="shared" si="0"/>
        <v>45413</v>
      </c>
      <c r="B30" s="5">
        <v>14333</v>
      </c>
      <c r="C30" s="5">
        <v>1290</v>
      </c>
      <c r="D30" s="5">
        <v>13043</v>
      </c>
      <c r="E30" s="5">
        <v>412436</v>
      </c>
      <c r="F30" s="7">
        <v>7.32</v>
      </c>
      <c r="G30" s="7">
        <v>3019031.52</v>
      </c>
      <c r="H30" s="5">
        <v>3.2299013753370742E-3</v>
      </c>
      <c r="I30" s="5">
        <v>0.11820261210884572</v>
      </c>
      <c r="J30">
        <v>3.2657057084125161E-2</v>
      </c>
      <c r="K30">
        <v>2024</v>
      </c>
    </row>
    <row r="31" spans="1:11" x14ac:dyDescent="0.25">
      <c r="A31" s="6">
        <f t="shared" si="0"/>
        <v>45444</v>
      </c>
      <c r="B31" s="5">
        <v>10474</v>
      </c>
      <c r="C31" s="5">
        <v>1047</v>
      </c>
      <c r="D31" s="5">
        <v>9427</v>
      </c>
      <c r="E31" s="5">
        <v>421863</v>
      </c>
      <c r="F31" s="7">
        <v>7.62</v>
      </c>
      <c r="G31" s="7">
        <v>3214596.06</v>
      </c>
      <c r="H31" s="5">
        <v>2.5385756820452141E-3</v>
      </c>
      <c r="I31" s="5">
        <v>6.4777243531395801E-2</v>
      </c>
      <c r="J31">
        <v>2.2856879612836899E-2</v>
      </c>
      <c r="K31">
        <v>2024</v>
      </c>
    </row>
    <row r="32" spans="1:11" x14ac:dyDescent="0.25">
      <c r="A32" s="6">
        <f t="shared" si="0"/>
        <v>45474</v>
      </c>
      <c r="B32" s="5">
        <v>8397</v>
      </c>
      <c r="C32" s="5">
        <v>840</v>
      </c>
      <c r="D32" s="5">
        <v>7557</v>
      </c>
      <c r="E32" s="5">
        <v>429420</v>
      </c>
      <c r="F32" s="7">
        <v>7.44</v>
      </c>
      <c r="G32" s="7">
        <v>3194884.8000000003</v>
      </c>
      <c r="H32" s="5">
        <v>1.9911677487715208E-3</v>
      </c>
      <c r="I32" s="5">
        <v>-6.1317999624499559E-3</v>
      </c>
      <c r="J32">
        <v>1.7913398425555217E-2</v>
      </c>
      <c r="K32">
        <v>2024</v>
      </c>
    </row>
    <row r="33" spans="1:11" x14ac:dyDescent="0.25">
      <c r="A33" s="6">
        <f t="shared" si="0"/>
        <v>45505</v>
      </c>
      <c r="B33" s="5">
        <v>12893</v>
      </c>
      <c r="C33" s="5">
        <v>1547</v>
      </c>
      <c r="D33" s="5">
        <v>11346</v>
      </c>
      <c r="E33" s="5">
        <v>440766</v>
      </c>
      <c r="F33" s="7">
        <v>7.47</v>
      </c>
      <c r="G33" s="7">
        <v>3292522.02</v>
      </c>
      <c r="H33" s="5">
        <v>3.6025336500395883E-3</v>
      </c>
      <c r="I33" s="5">
        <v>3.0560482180765871E-2</v>
      </c>
      <c r="J33">
        <v>2.6421685063574122E-2</v>
      </c>
      <c r="K33">
        <v>2024</v>
      </c>
    </row>
    <row r="34" spans="1:11" x14ac:dyDescent="0.25">
      <c r="A34" s="6">
        <f t="shared" si="0"/>
        <v>45536</v>
      </c>
      <c r="B34" s="5">
        <v>14247</v>
      </c>
      <c r="C34" s="5">
        <v>1282</v>
      </c>
      <c r="D34" s="5">
        <v>12965</v>
      </c>
      <c r="E34" s="5">
        <v>453731</v>
      </c>
      <c r="F34" s="7">
        <v>6.84</v>
      </c>
      <c r="G34" s="7">
        <v>3103520.04</v>
      </c>
      <c r="H34" s="5">
        <v>2.9085728028023939E-3</v>
      </c>
      <c r="I34" s="5">
        <v>-5.7403406523003291E-2</v>
      </c>
      <c r="J34">
        <v>2.9414700770930606E-2</v>
      </c>
      <c r="K34">
        <v>2024</v>
      </c>
    </row>
    <row r="35" spans="1:11" x14ac:dyDescent="0.25">
      <c r="A35" s="6">
        <f t="shared" si="0"/>
        <v>45566</v>
      </c>
      <c r="B35" s="5">
        <v>10977</v>
      </c>
      <c r="C35" s="5">
        <v>878</v>
      </c>
      <c r="D35" s="5">
        <v>10099</v>
      </c>
      <c r="E35" s="5">
        <v>463830</v>
      </c>
      <c r="F35" s="7">
        <v>6.97</v>
      </c>
      <c r="G35" s="7">
        <v>3232895.1</v>
      </c>
      <c r="H35" s="5">
        <v>1.9350672535048299E-3</v>
      </c>
      <c r="I35" s="5">
        <v>4.1686555373426894E-2</v>
      </c>
      <c r="J35">
        <v>2.2257681313377308E-2</v>
      </c>
      <c r="K35">
        <v>2024</v>
      </c>
    </row>
    <row r="36" spans="1:11" x14ac:dyDescent="0.25">
      <c r="A36" s="6">
        <f t="shared" si="0"/>
        <v>45597</v>
      </c>
      <c r="B36" s="5">
        <v>9755</v>
      </c>
      <c r="C36" s="5">
        <v>1171</v>
      </c>
      <c r="D36" s="5">
        <v>8584</v>
      </c>
      <c r="E36" s="5">
        <v>472414</v>
      </c>
      <c r="F36" s="7">
        <v>8</v>
      </c>
      <c r="G36" s="7">
        <v>3779312</v>
      </c>
      <c r="H36" s="5">
        <v>2.5246318694349223E-3</v>
      </c>
      <c r="I36" s="5">
        <v>0.16901782553971512</v>
      </c>
      <c r="J36">
        <v>1.8506780501476833E-2</v>
      </c>
      <c r="K36">
        <v>2024</v>
      </c>
    </row>
    <row r="37" spans="1:11" x14ac:dyDescent="0.25">
      <c r="A37" s="6">
        <f t="shared" si="0"/>
        <v>45627</v>
      </c>
      <c r="B37" s="5">
        <v>13896</v>
      </c>
      <c r="C37" s="5">
        <v>973</v>
      </c>
      <c r="D37" s="5">
        <v>12923</v>
      </c>
      <c r="E37" s="5">
        <v>485337</v>
      </c>
      <c r="F37" s="7">
        <v>6.8</v>
      </c>
      <c r="G37" s="7">
        <v>3300291.6</v>
      </c>
      <c r="H37" s="5">
        <v>2.0596341344668026E-3</v>
      </c>
      <c r="I37" s="5">
        <v>-0.12674804303005413</v>
      </c>
      <c r="J37">
        <v>2.7355243494053945E-2</v>
      </c>
      <c r="K37">
        <v>2024</v>
      </c>
    </row>
    <row r="38" spans="1:11" x14ac:dyDescent="0.25">
      <c r="A3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F8EC2-1A93-4539-9679-604E36EC6B8B}">
  <dimension ref="A3:G46"/>
  <sheetViews>
    <sheetView workbookViewId="0">
      <selection activeCell="K15" sqref="K15"/>
    </sheetView>
  </sheetViews>
  <sheetFormatPr defaultRowHeight="15" x14ac:dyDescent="0.25"/>
  <cols>
    <col min="1" max="1" width="13.42578125" bestFit="1" customWidth="1"/>
    <col min="2" max="2" width="24.28515625" bestFit="1" customWidth="1"/>
    <col min="3" max="3" width="14" bestFit="1" customWidth="1"/>
    <col min="4" max="4" width="13.42578125" bestFit="1" customWidth="1"/>
    <col min="5" max="5" width="18.85546875" bestFit="1" customWidth="1"/>
    <col min="6" max="6" width="21.42578125" bestFit="1" customWidth="1"/>
    <col min="7" max="7" width="12" bestFit="1" customWidth="1"/>
  </cols>
  <sheetData>
    <row r="3" spans="1:7" x14ac:dyDescent="0.25">
      <c r="A3" s="11" t="s">
        <v>22</v>
      </c>
      <c r="B3" t="s">
        <v>27</v>
      </c>
      <c r="C3" t="s">
        <v>28</v>
      </c>
      <c r="D3" t="s">
        <v>29</v>
      </c>
      <c r="E3" t="s">
        <v>30</v>
      </c>
      <c r="F3" t="s">
        <v>31</v>
      </c>
      <c r="G3" t="s">
        <v>32</v>
      </c>
    </row>
    <row r="4" spans="1:7" x14ac:dyDescent="0.25">
      <c r="A4" s="12">
        <v>2022</v>
      </c>
      <c r="B4" s="14">
        <v>131304</v>
      </c>
      <c r="C4" s="14">
        <v>11744</v>
      </c>
      <c r="D4" s="14">
        <v>119560</v>
      </c>
      <c r="E4" s="13">
        <v>14553627.74</v>
      </c>
      <c r="F4" s="13">
        <v>7.3449999999999998</v>
      </c>
      <c r="G4">
        <v>6.9230688988499321E-3</v>
      </c>
    </row>
    <row r="5" spans="1:7" x14ac:dyDescent="0.25">
      <c r="A5" s="12">
        <v>2023</v>
      </c>
      <c r="B5" s="14">
        <v>141702</v>
      </c>
      <c r="C5" s="14">
        <v>12165</v>
      </c>
      <c r="D5" s="14">
        <v>129537</v>
      </c>
      <c r="E5" s="13">
        <v>25258756.129999995</v>
      </c>
      <c r="F5" s="13">
        <v>7.1975000000000007</v>
      </c>
      <c r="G5">
        <v>3.727404697098962E-3</v>
      </c>
    </row>
    <row r="6" spans="1:7" x14ac:dyDescent="0.25">
      <c r="A6" s="12">
        <v>2024</v>
      </c>
      <c r="B6" s="14">
        <v>135845</v>
      </c>
      <c r="C6" s="14">
        <v>12447</v>
      </c>
      <c r="D6" s="14">
        <v>123398</v>
      </c>
      <c r="E6" s="13">
        <v>35836832.210000001</v>
      </c>
      <c r="F6" s="13">
        <v>7.1549999999999985</v>
      </c>
      <c r="G6">
        <v>2.585165019729857E-3</v>
      </c>
    </row>
    <row r="7" spans="1:7" x14ac:dyDescent="0.25">
      <c r="A7" s="12" t="s">
        <v>23</v>
      </c>
      <c r="B7" s="14">
        <v>408851</v>
      </c>
      <c r="C7" s="14">
        <v>36356</v>
      </c>
      <c r="D7" s="14">
        <v>372495</v>
      </c>
      <c r="E7" s="13">
        <v>75649216.080000013</v>
      </c>
      <c r="F7" s="13">
        <v>7.2324999999999999</v>
      </c>
      <c r="G7">
        <v>4.3401312711227168E-3</v>
      </c>
    </row>
    <row r="9" spans="1:7" x14ac:dyDescent="0.25">
      <c r="A9" s="11" t="s">
        <v>22</v>
      </c>
      <c r="B9" t="s">
        <v>24</v>
      </c>
      <c r="D9" s="11" t="s">
        <v>22</v>
      </c>
      <c r="E9" t="s">
        <v>25</v>
      </c>
      <c r="F9" t="s">
        <v>26</v>
      </c>
    </row>
    <row r="10" spans="1:7" x14ac:dyDescent="0.25">
      <c r="A10" s="15">
        <v>44562</v>
      </c>
      <c r="B10" s="13">
        <v>847950.08000000007</v>
      </c>
      <c r="D10" s="12">
        <v>2022</v>
      </c>
      <c r="E10" s="13">
        <v>7.3449999999999998</v>
      </c>
      <c r="F10">
        <v>6.9230688988499321E-3</v>
      </c>
    </row>
    <row r="11" spans="1:7" x14ac:dyDescent="0.25">
      <c r="A11" s="15">
        <v>44593</v>
      </c>
      <c r="B11" s="13">
        <v>944736.91</v>
      </c>
      <c r="D11" s="12">
        <v>2023</v>
      </c>
      <c r="E11" s="13">
        <v>7.1975000000000007</v>
      </c>
      <c r="F11">
        <v>3.727404697098962E-3</v>
      </c>
    </row>
    <row r="12" spans="1:7" x14ac:dyDescent="0.25">
      <c r="A12" s="15">
        <v>44621</v>
      </c>
      <c r="B12" s="13">
        <v>999055.09</v>
      </c>
      <c r="D12" s="12">
        <v>2024</v>
      </c>
      <c r="E12" s="13">
        <v>7.1549999999999985</v>
      </c>
      <c r="F12">
        <v>2.585165019729857E-3</v>
      </c>
    </row>
    <row r="13" spans="1:7" x14ac:dyDescent="0.25">
      <c r="A13" s="15">
        <v>44652</v>
      </c>
      <c r="B13" s="13">
        <v>992680.91999999993</v>
      </c>
      <c r="D13" s="12" t="s">
        <v>23</v>
      </c>
      <c r="E13" s="13">
        <v>7.2324999999999999</v>
      </c>
      <c r="F13">
        <v>4.3401312711227168E-3</v>
      </c>
    </row>
    <row r="14" spans="1:7" x14ac:dyDescent="0.25">
      <c r="A14" s="15">
        <v>44682</v>
      </c>
      <c r="B14" s="13">
        <v>1184425.02</v>
      </c>
    </row>
    <row r="15" spans="1:7" x14ac:dyDescent="0.25">
      <c r="A15" s="15">
        <v>44713</v>
      </c>
      <c r="B15" s="13">
        <v>1226801.08</v>
      </c>
    </row>
    <row r="16" spans="1:7" x14ac:dyDescent="0.25">
      <c r="A16" s="15">
        <v>44743</v>
      </c>
      <c r="B16" s="13">
        <v>1137554.22</v>
      </c>
    </row>
    <row r="17" spans="1:2" x14ac:dyDescent="0.25">
      <c r="A17" s="15">
        <v>44774</v>
      </c>
      <c r="B17" s="13">
        <v>1408975.52</v>
      </c>
    </row>
    <row r="18" spans="1:2" x14ac:dyDescent="0.25">
      <c r="A18" s="15">
        <v>44805</v>
      </c>
      <c r="B18" s="13">
        <v>1248943.22</v>
      </c>
    </row>
    <row r="19" spans="1:2" x14ac:dyDescent="0.25">
      <c r="A19" s="15">
        <v>44835</v>
      </c>
      <c r="B19" s="13">
        <v>1452472.25</v>
      </c>
    </row>
    <row r="20" spans="1:2" x14ac:dyDescent="0.25">
      <c r="A20" s="15">
        <v>44866</v>
      </c>
      <c r="B20" s="13">
        <v>1458942.23</v>
      </c>
    </row>
    <row r="21" spans="1:2" x14ac:dyDescent="0.25">
      <c r="A21" s="15">
        <v>44896</v>
      </c>
      <c r="B21" s="13">
        <v>1651091.2</v>
      </c>
    </row>
    <row r="22" spans="1:2" x14ac:dyDescent="0.25">
      <c r="A22" s="15">
        <v>44927</v>
      </c>
      <c r="B22" s="13">
        <v>1785646.0799999998</v>
      </c>
    </row>
    <row r="23" spans="1:2" x14ac:dyDescent="0.25">
      <c r="A23" s="15">
        <v>44958</v>
      </c>
      <c r="B23" s="13">
        <v>1864697.82</v>
      </c>
    </row>
    <row r="24" spans="1:2" x14ac:dyDescent="0.25">
      <c r="A24" s="15">
        <v>44986</v>
      </c>
      <c r="B24" s="13">
        <v>1978265.44</v>
      </c>
    </row>
    <row r="25" spans="1:2" x14ac:dyDescent="0.25">
      <c r="A25" s="15">
        <v>45017</v>
      </c>
      <c r="B25" s="13">
        <v>1772169.6199999999</v>
      </c>
    </row>
    <row r="26" spans="1:2" x14ac:dyDescent="0.25">
      <c r="A26" s="15">
        <v>45047</v>
      </c>
      <c r="B26" s="13">
        <v>1954600.11</v>
      </c>
    </row>
    <row r="27" spans="1:2" x14ac:dyDescent="0.25">
      <c r="A27" s="15">
        <v>45078</v>
      </c>
      <c r="B27" s="13">
        <v>1951797.1199999999</v>
      </c>
    </row>
    <row r="28" spans="1:2" x14ac:dyDescent="0.25">
      <c r="A28" s="15">
        <v>45108</v>
      </c>
      <c r="B28" s="13">
        <v>2132381.31</v>
      </c>
    </row>
    <row r="29" spans="1:2" x14ac:dyDescent="0.25">
      <c r="A29" s="15">
        <v>45139</v>
      </c>
      <c r="B29" s="13">
        <v>2293737.59</v>
      </c>
    </row>
    <row r="30" spans="1:2" x14ac:dyDescent="0.25">
      <c r="A30" s="15">
        <v>45170</v>
      </c>
      <c r="B30" s="13">
        <v>2152696.4</v>
      </c>
    </row>
    <row r="31" spans="1:2" x14ac:dyDescent="0.25">
      <c r="A31" s="15">
        <v>45200</v>
      </c>
      <c r="B31" s="13">
        <v>2459691.7199999997</v>
      </c>
    </row>
    <row r="32" spans="1:2" x14ac:dyDescent="0.25">
      <c r="A32" s="15">
        <v>45231</v>
      </c>
      <c r="B32" s="13">
        <v>2312300.27</v>
      </c>
    </row>
    <row r="33" spans="1:2" x14ac:dyDescent="0.25">
      <c r="A33" s="15">
        <v>45261</v>
      </c>
      <c r="B33" s="13">
        <v>2600772.65</v>
      </c>
    </row>
    <row r="34" spans="1:2" x14ac:dyDescent="0.25">
      <c r="A34" s="15">
        <v>45292</v>
      </c>
      <c r="B34" s="13">
        <v>2596323.3800000004</v>
      </c>
    </row>
    <row r="35" spans="1:2" x14ac:dyDescent="0.25">
      <c r="A35" s="15">
        <v>45323</v>
      </c>
      <c r="B35" s="13">
        <v>2864248.32</v>
      </c>
    </row>
    <row r="36" spans="1:2" x14ac:dyDescent="0.25">
      <c r="A36" s="15">
        <v>45352</v>
      </c>
      <c r="B36" s="13">
        <v>3020209.12</v>
      </c>
    </row>
    <row r="37" spans="1:2" x14ac:dyDescent="0.25">
      <c r="A37" s="15">
        <v>45383</v>
      </c>
      <c r="B37" s="13">
        <v>2827589.88</v>
      </c>
    </row>
    <row r="38" spans="1:2" x14ac:dyDescent="0.25">
      <c r="A38" s="15">
        <v>45413</v>
      </c>
      <c r="B38" s="13">
        <v>2760420.96</v>
      </c>
    </row>
    <row r="39" spans="1:2" x14ac:dyDescent="0.25">
      <c r="A39" s="15">
        <v>45444</v>
      </c>
      <c r="B39" s="13">
        <v>2762383.6799999997</v>
      </c>
    </row>
    <row r="40" spans="1:2" x14ac:dyDescent="0.25">
      <c r="A40" s="15">
        <v>45474</v>
      </c>
      <c r="B40" s="13">
        <v>2993904.62</v>
      </c>
    </row>
    <row r="41" spans="1:2" x14ac:dyDescent="0.25">
      <c r="A41" s="15">
        <v>45505</v>
      </c>
      <c r="B41" s="13">
        <v>2838129.92</v>
      </c>
    </row>
    <row r="42" spans="1:2" x14ac:dyDescent="0.25">
      <c r="A42" s="15">
        <v>45536</v>
      </c>
      <c r="B42" s="13">
        <v>3406493.1300000004</v>
      </c>
    </row>
    <row r="43" spans="1:2" x14ac:dyDescent="0.25">
      <c r="A43" s="15">
        <v>45566</v>
      </c>
      <c r="B43" s="13">
        <v>3017323.8000000003</v>
      </c>
    </row>
    <row r="44" spans="1:2" x14ac:dyDescent="0.25">
      <c r="A44" s="15">
        <v>45597</v>
      </c>
      <c r="B44" s="13">
        <v>3669138</v>
      </c>
    </row>
    <row r="45" spans="1:2" x14ac:dyDescent="0.25">
      <c r="A45" s="15">
        <v>45627</v>
      </c>
      <c r="B45" s="13">
        <v>3080667.4</v>
      </c>
    </row>
    <row r="46" spans="1:2" x14ac:dyDescent="0.25">
      <c r="A46" s="15" t="s">
        <v>23</v>
      </c>
      <c r="B46" s="13">
        <v>75649216.080000013</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7A40-C396-4B68-B131-A84B0242570B}">
  <dimension ref="A1:G2"/>
  <sheetViews>
    <sheetView workbookViewId="0">
      <selection activeCell="E5" sqref="E5"/>
    </sheetView>
  </sheetViews>
  <sheetFormatPr defaultRowHeight="15" x14ac:dyDescent="0.25"/>
  <cols>
    <col min="1" max="1" width="23.42578125" bestFit="1" customWidth="1"/>
    <col min="2" max="2" width="13.140625" bestFit="1" customWidth="1"/>
    <col min="3" max="3" width="15.28515625" bestFit="1" customWidth="1"/>
    <col min="4" max="4" width="23.42578125" bestFit="1" customWidth="1"/>
    <col min="5" max="5" width="17.7109375" bestFit="1" customWidth="1"/>
    <col min="6" max="6" width="26.85546875" bestFit="1" customWidth="1"/>
    <col min="7" max="7" width="29.28515625" bestFit="1" customWidth="1"/>
  </cols>
  <sheetData>
    <row r="1" spans="1:7" x14ac:dyDescent="0.25">
      <c r="A1" t="s">
        <v>7</v>
      </c>
      <c r="B1" t="s">
        <v>8</v>
      </c>
      <c r="C1" t="s">
        <v>9</v>
      </c>
      <c r="D1" t="s">
        <v>10</v>
      </c>
      <c r="E1" t="s">
        <v>11</v>
      </c>
      <c r="F1" t="s">
        <v>14</v>
      </c>
      <c r="G1" t="s">
        <v>16</v>
      </c>
    </row>
    <row r="2" spans="1:7" x14ac:dyDescent="0.25">
      <c r="A2" cm="1">
        <f t="array" ref="A2">LOOKUP(2,1/(main_data!A:A&lt;&gt;""), main_data!E:E)</f>
        <v>485337</v>
      </c>
      <c r="B2">
        <f>AVERAGE(main_data!F2,F37)</f>
        <v>7.33</v>
      </c>
      <c r="C2">
        <f>SUM(main_data!G2:G37)</f>
        <v>77933405.620000005</v>
      </c>
      <c r="D2">
        <f>AVERAGE(main_data!G2:G37)</f>
        <v>2164816.8227777779</v>
      </c>
      <c r="E2">
        <f>AVERAGEIF(main_data!H3:H37, "&gt;0")</f>
        <v>4.0297537419536084E-3</v>
      </c>
      <c r="F2">
        <f>AVERAGEIF(main_data!I2:I37,"&gt;0")</f>
        <v>8.358618097209955E-2</v>
      </c>
      <c r="G2">
        <f>AVERAGEIF(main_data!J3:J37, "&gt;0")</f>
        <v>4.3877993383630257E-2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4BFA-3092-4355-81C9-C51519F7DE27}">
  <dimension ref="A1:H2"/>
  <sheetViews>
    <sheetView workbookViewId="0">
      <selection activeCell="B46" sqref="B46"/>
    </sheetView>
  </sheetViews>
  <sheetFormatPr defaultRowHeight="15" x14ac:dyDescent="0.25"/>
  <cols>
    <col min="1" max="1" width="26.5703125" bestFit="1" customWidth="1"/>
    <col min="2" max="2" width="34.7109375" bestFit="1" customWidth="1"/>
    <col min="4" max="4" width="18" bestFit="1" customWidth="1"/>
    <col min="5" max="5" width="19.7109375" bestFit="1" customWidth="1"/>
    <col min="7" max="7" width="26.5703125" bestFit="1" customWidth="1"/>
    <col min="8" max="8" width="34.7109375" bestFit="1" customWidth="1"/>
  </cols>
  <sheetData>
    <row r="1" spans="1:8" ht="18.75" customHeight="1" x14ac:dyDescent="0.25">
      <c r="A1" s="8" t="s">
        <v>17</v>
      </c>
      <c r="B1" s="8" t="s">
        <v>9</v>
      </c>
      <c r="D1" s="8" t="s">
        <v>8</v>
      </c>
      <c r="E1" s="8" t="s">
        <v>18</v>
      </c>
      <c r="G1" s="8" t="s">
        <v>19</v>
      </c>
      <c r="H1" s="8" t="s">
        <v>20</v>
      </c>
    </row>
    <row r="2" spans="1:8" ht="18.75" x14ac:dyDescent="0.25">
      <c r="A2" s="9">
        <f>key_insights!A2</f>
        <v>485337</v>
      </c>
      <c r="B2" s="10">
        <f>key_insights!C2</f>
        <v>77933405.620000005</v>
      </c>
      <c r="D2" s="9">
        <f>key_insights!B2</f>
        <v>7.33</v>
      </c>
      <c r="E2" s="9">
        <f>key_insights!E2</f>
        <v>4.0297537419536084E-3</v>
      </c>
      <c r="G2" s="9">
        <f>key_insights!F2</f>
        <v>8.358618097209955E-2</v>
      </c>
      <c r="H2" s="9">
        <f>key_insights!G2</f>
        <v>4.3877993383630257E-2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main_data</vt:lpstr>
      <vt:lpstr>yearly_overview</vt:lpstr>
      <vt:lpstr>key_insights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Gonzalez</dc:creator>
  <cp:lastModifiedBy>Angel Gonzalez</cp:lastModifiedBy>
  <dcterms:created xsi:type="dcterms:W3CDTF">2025-05-18T04:05:16Z</dcterms:created>
  <dcterms:modified xsi:type="dcterms:W3CDTF">2025-05-20T04:19:40Z</dcterms:modified>
</cp:coreProperties>
</file>