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Angel Gonzalez\Documents\Excel Projects\"/>
    </mc:Choice>
  </mc:AlternateContent>
  <xr:revisionPtr revIDLastSave="0" documentId="13_ncr:1_{5BB4BEC5-ACBE-42D6-AEDD-FF341C3253E5}" xr6:coauthVersionLast="47" xr6:coauthVersionMax="47" xr10:uidLastSave="{00000000-0000-0000-0000-000000000000}"/>
  <bookViews>
    <workbookView xWindow="-120" yWindow="-120" windowWidth="38640" windowHeight="21345" activeTab="3" xr2:uid="{57C8379F-8F65-4E92-A356-6B3E831286DB}"/>
  </bookViews>
  <sheets>
    <sheet name="main_data" sheetId="1" r:id="rId1"/>
    <sheet name="yearly_overview" sheetId="4" r:id="rId2"/>
    <sheet name="key_insights" sheetId="2" r:id="rId3"/>
    <sheet name="dashboard" sheetId="3" r:id="rId4"/>
  </sheets>
  <definedNames>
    <definedName name="_xlchart.v1.0" hidden="1">main_data!$A$2:$A$37</definedName>
    <definedName name="_xlchart.v1.1" hidden="1">main_data!$B$2:$B$37</definedName>
    <definedName name="_xlchart.v1.2" hidden="1">main_data!$C$2:$C$37</definedName>
    <definedName name="Slicer_Year">#N/A</definedName>
  </definedNames>
  <calcPr calcId="191029"/>
  <pivotCaches>
    <pivotCache cacheId="12"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1" l="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2" i="1"/>
  <c r="B3" i="1"/>
  <c r="C3" i="1" s="1"/>
  <c r="B4" i="1"/>
  <c r="C4" i="1" s="1"/>
  <c r="B5" i="1"/>
  <c r="C5" i="1" s="1"/>
  <c r="B6" i="1"/>
  <c r="C6" i="1" s="1"/>
  <c r="B7" i="1"/>
  <c r="C7" i="1" s="1"/>
  <c r="B8" i="1"/>
  <c r="C8" i="1" s="1"/>
  <c r="B9" i="1"/>
  <c r="C9" i="1" s="1"/>
  <c r="B10" i="1"/>
  <c r="C10" i="1" s="1"/>
  <c r="B11" i="1"/>
  <c r="C11" i="1" s="1"/>
  <c r="B12" i="1"/>
  <c r="C12" i="1" s="1"/>
  <c r="B13" i="1"/>
  <c r="C13" i="1" s="1"/>
  <c r="B14" i="1"/>
  <c r="C14" i="1" s="1"/>
  <c r="B15" i="1"/>
  <c r="C15" i="1" s="1"/>
  <c r="B16" i="1"/>
  <c r="C16" i="1" s="1"/>
  <c r="B17" i="1"/>
  <c r="C17" i="1" s="1"/>
  <c r="B18" i="1"/>
  <c r="C18" i="1" s="1"/>
  <c r="B19" i="1"/>
  <c r="C19" i="1" s="1"/>
  <c r="B20" i="1"/>
  <c r="C20" i="1" s="1"/>
  <c r="B21" i="1"/>
  <c r="C21" i="1" s="1"/>
  <c r="B22" i="1"/>
  <c r="C22" i="1" s="1"/>
  <c r="B23" i="1"/>
  <c r="C23" i="1" s="1"/>
  <c r="B24" i="1"/>
  <c r="C24" i="1" s="1"/>
  <c r="B25" i="1"/>
  <c r="C25" i="1" s="1"/>
  <c r="B26" i="1"/>
  <c r="C26" i="1" s="1"/>
  <c r="B27" i="1"/>
  <c r="C27" i="1" s="1"/>
  <c r="B28" i="1"/>
  <c r="C28" i="1" s="1"/>
  <c r="B29" i="1"/>
  <c r="C29" i="1" s="1"/>
  <c r="B30" i="1"/>
  <c r="C30" i="1" s="1"/>
  <c r="B31" i="1"/>
  <c r="C31" i="1" s="1"/>
  <c r="B32" i="1"/>
  <c r="C32" i="1" s="1"/>
  <c r="B33" i="1"/>
  <c r="C33" i="1" s="1"/>
  <c r="B34" i="1"/>
  <c r="C34" i="1" s="1"/>
  <c r="B35" i="1"/>
  <c r="C35" i="1" s="1"/>
  <c r="B36" i="1"/>
  <c r="C36" i="1" s="1"/>
  <c r="B37" i="1"/>
  <c r="C37" i="1" s="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A4" i="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 i="1"/>
  <c r="F2" i="1"/>
  <c r="B2" i="2" s="1"/>
  <c r="D2" i="3" s="1"/>
  <c r="B2" i="1"/>
  <c r="C2" i="1" s="1"/>
  <c r="D16" i="1" l="1"/>
  <c r="D34" i="1"/>
  <c r="D33" i="1"/>
  <c r="D32" i="1"/>
  <c r="D18" i="1"/>
  <c r="D17" i="1"/>
  <c r="D30" i="1"/>
  <c r="D15" i="1"/>
  <c r="D12" i="1"/>
  <c r="D27" i="1"/>
  <c r="D11" i="1"/>
  <c r="D26" i="1"/>
  <c r="D10" i="1"/>
  <c r="D25" i="1"/>
  <c r="D9" i="1"/>
  <c r="D28" i="1"/>
  <c r="D24" i="1"/>
  <c r="D8" i="1"/>
  <c r="D22" i="1"/>
  <c r="D6" i="1"/>
  <c r="D13" i="1"/>
  <c r="D23" i="1"/>
  <c r="D37" i="1"/>
  <c r="D21" i="1"/>
  <c r="D5" i="1"/>
  <c r="D31" i="1"/>
  <c r="D7" i="1"/>
  <c r="D36" i="1"/>
  <c r="D20" i="1"/>
  <c r="D4" i="1"/>
  <c r="D14" i="1"/>
  <c r="D29" i="1"/>
  <c r="D35" i="1"/>
  <c r="D19" i="1"/>
  <c r="D3" i="1"/>
  <c r="D2" i="1"/>
  <c r="E2" i="1" l="1"/>
  <c r="J3" i="1" s="1"/>
  <c r="E3" i="1" l="1"/>
  <c r="H3" i="1"/>
  <c r="G2" i="1"/>
  <c r="G3" i="1"/>
  <c r="E4" i="1"/>
  <c r="H5" i="1" l="1"/>
  <c r="J5" i="1"/>
  <c r="H4" i="1"/>
  <c r="J4" i="1"/>
  <c r="I3" i="1"/>
  <c r="E5" i="1"/>
  <c r="G4" i="1"/>
  <c r="H6" i="1" l="1"/>
  <c r="J6" i="1"/>
  <c r="I4" i="1"/>
  <c r="E6" i="1"/>
  <c r="G5" i="1"/>
  <c r="H7" i="1" l="1"/>
  <c r="J7" i="1"/>
  <c r="I5" i="1"/>
  <c r="E7" i="1"/>
  <c r="G6" i="1"/>
  <c r="H8" i="1" l="1"/>
  <c r="J8" i="1"/>
  <c r="I6" i="1"/>
  <c r="E8" i="1"/>
  <c r="G7" i="1"/>
  <c r="H9" i="1" l="1"/>
  <c r="J9" i="1"/>
  <c r="I7" i="1"/>
  <c r="E9" i="1"/>
  <c r="G8" i="1"/>
  <c r="H10" i="1" l="1"/>
  <c r="J10" i="1"/>
  <c r="I8" i="1"/>
  <c r="E10" i="1"/>
  <c r="G9" i="1"/>
  <c r="H11" i="1" l="1"/>
  <c r="J11" i="1"/>
  <c r="I9" i="1"/>
  <c r="E11" i="1"/>
  <c r="G10" i="1"/>
  <c r="H12" i="1" l="1"/>
  <c r="J12" i="1"/>
  <c r="I10" i="1"/>
  <c r="E12" i="1"/>
  <c r="G11" i="1"/>
  <c r="H13" i="1" l="1"/>
  <c r="J13" i="1"/>
  <c r="I11" i="1"/>
  <c r="E13" i="1"/>
  <c r="G12" i="1"/>
  <c r="H14" i="1" l="1"/>
  <c r="J14" i="1"/>
  <c r="I12" i="1"/>
  <c r="E14" i="1"/>
  <c r="G13" i="1"/>
  <c r="H15" i="1" l="1"/>
  <c r="J15" i="1"/>
  <c r="I13" i="1"/>
  <c r="E15" i="1"/>
  <c r="G14" i="1"/>
  <c r="H16" i="1" l="1"/>
  <c r="J16" i="1"/>
  <c r="I14" i="1"/>
  <c r="E16" i="1"/>
  <c r="G15" i="1"/>
  <c r="H17" i="1" l="1"/>
  <c r="J17" i="1"/>
  <c r="I15" i="1"/>
  <c r="E17" i="1"/>
  <c r="G16" i="1"/>
  <c r="H18" i="1" l="1"/>
  <c r="J18" i="1"/>
  <c r="I16" i="1"/>
  <c r="E18" i="1"/>
  <c r="G17" i="1"/>
  <c r="H19" i="1" l="1"/>
  <c r="J19" i="1"/>
  <c r="I17" i="1"/>
  <c r="E19" i="1"/>
  <c r="G18" i="1"/>
  <c r="H20" i="1" l="1"/>
  <c r="J20" i="1"/>
  <c r="I18" i="1"/>
  <c r="E20" i="1"/>
  <c r="G19" i="1"/>
  <c r="H21" i="1" l="1"/>
  <c r="J21" i="1"/>
  <c r="I19" i="1"/>
  <c r="E21" i="1"/>
  <c r="G20" i="1"/>
  <c r="H22" i="1" l="1"/>
  <c r="J22" i="1"/>
  <c r="I20" i="1"/>
  <c r="E22" i="1"/>
  <c r="G21" i="1"/>
  <c r="H23" i="1" l="1"/>
  <c r="J23" i="1"/>
  <c r="I21" i="1"/>
  <c r="E23" i="1"/>
  <c r="G22" i="1"/>
  <c r="H24" i="1" l="1"/>
  <c r="J24" i="1"/>
  <c r="I22" i="1"/>
  <c r="E24" i="1"/>
  <c r="G23" i="1"/>
  <c r="H25" i="1" l="1"/>
  <c r="J25" i="1"/>
  <c r="I23" i="1"/>
  <c r="E25" i="1"/>
  <c r="G24" i="1"/>
  <c r="H26" i="1" l="1"/>
  <c r="J26" i="1"/>
  <c r="I24" i="1"/>
  <c r="E26" i="1"/>
  <c r="G25" i="1"/>
  <c r="H27" i="1" l="1"/>
  <c r="J27" i="1"/>
  <c r="I25" i="1"/>
  <c r="E27" i="1"/>
  <c r="G26" i="1"/>
  <c r="H28" i="1" l="1"/>
  <c r="J28" i="1"/>
  <c r="I26" i="1"/>
  <c r="E28" i="1"/>
  <c r="G27" i="1"/>
  <c r="I27" i="1" s="1"/>
  <c r="H29" i="1" l="1"/>
  <c r="J29" i="1"/>
  <c r="E29" i="1"/>
  <c r="G28" i="1"/>
  <c r="H30" i="1" l="1"/>
  <c r="J30" i="1"/>
  <c r="I28" i="1"/>
  <c r="E30" i="1"/>
  <c r="G29" i="1"/>
  <c r="H31" i="1" l="1"/>
  <c r="J31" i="1"/>
  <c r="I29" i="1"/>
  <c r="E31" i="1"/>
  <c r="G30" i="1"/>
  <c r="H32" i="1" l="1"/>
  <c r="J32" i="1"/>
  <c r="I30" i="1"/>
  <c r="E32" i="1"/>
  <c r="G31" i="1"/>
  <c r="H33" i="1" l="1"/>
  <c r="J33" i="1"/>
  <c r="I31" i="1"/>
  <c r="E33" i="1"/>
  <c r="G32" i="1"/>
  <c r="H34" i="1" l="1"/>
  <c r="J34" i="1"/>
  <c r="I32" i="1"/>
  <c r="E34" i="1"/>
  <c r="G33" i="1"/>
  <c r="I33" i="1" s="1"/>
  <c r="H35" i="1" l="1"/>
  <c r="J35" i="1"/>
  <c r="E35" i="1"/>
  <c r="G34" i="1"/>
  <c r="H36" i="1" l="1"/>
  <c r="J36" i="1"/>
  <c r="I34" i="1"/>
  <c r="E36" i="1"/>
  <c r="G35" i="1"/>
  <c r="H37" i="1" l="1"/>
  <c r="E2" i="2" s="1"/>
  <c r="E2" i="3" s="1"/>
  <c r="J37" i="1"/>
  <c r="G2" i="2" s="1"/>
  <c r="H2" i="3" s="1"/>
  <c r="I35" i="1"/>
  <c r="E37" i="1"/>
  <c r="G36" i="1"/>
  <c r="A2" i="2" a="1"/>
  <c r="A2" i="2" s="1"/>
  <c r="A2" i="3" s="1"/>
  <c r="I36" i="1" l="1"/>
  <c r="G37" i="1"/>
  <c r="C2" i="2" s="1"/>
  <c r="B2" i="3" s="1"/>
  <c r="I37" i="1" l="1"/>
  <c r="F2" i="2" s="1"/>
  <c r="G2" i="3" s="1"/>
  <c r="D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<sst xmlns="http://schemas.openxmlformats.org/spreadsheetml/2006/main" count="39" uniqueCount="33">
  <si>
    <t>Month</t>
  </si>
  <si>
    <t>New_Subscribers</t>
  </si>
  <si>
    <t>Cancellations</t>
  </si>
  <si>
    <t>ARPU ($)</t>
  </si>
  <si>
    <t>Net_Adds</t>
  </si>
  <si>
    <t>Total_Subs</t>
  </si>
  <si>
    <t>Monthly_Revenue</t>
  </si>
  <si>
    <t>Total Subscribers (latest)</t>
  </si>
  <si>
    <t>Average ARPU</t>
  </si>
  <si>
    <t>Total Revenue</t>
  </si>
  <si>
    <t>Average Monthly Revenue</t>
  </si>
  <si>
    <t>Churn Rate (avg %)</t>
  </si>
  <si>
    <t>Churn Rate</t>
  </si>
  <si>
    <t>Revenue Growth</t>
  </si>
  <si>
    <t>Average Revenue Growth</t>
  </si>
  <si>
    <t>Subscriber Growth Rate</t>
  </si>
  <si>
    <t>Average Subscriber Growth Rate</t>
  </si>
  <si>
    <t>Total Subscribers</t>
  </si>
  <si>
    <t>Avg. Churn Rate</t>
  </si>
  <si>
    <t>Avg. Revenue Growth</t>
  </si>
  <si>
    <t>Avg. Subscriber Growth Rate</t>
  </si>
  <si>
    <t>Year</t>
  </si>
  <si>
    <t>Row Labels</t>
  </si>
  <si>
    <t>Grand Total</t>
  </si>
  <si>
    <t>Sum of Monthly_Revenue</t>
  </si>
  <si>
    <t>Average of ARPU ($)</t>
  </si>
  <si>
    <t>Average of Churn Rate</t>
  </si>
  <si>
    <t>New Subscribers</t>
  </si>
  <si>
    <t xml:space="preserve">Cancellations </t>
  </si>
  <si>
    <t>Net Adds</t>
  </si>
  <si>
    <t>Monthly Revenue</t>
  </si>
  <si>
    <t xml:space="preserve">ARPU ($) </t>
  </si>
  <si>
    <t xml:space="preserve">Churn Rate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</si>
</sst>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yyyy\-mm"/>
    <numFmt numFmtId="165" formatCode="0.0000"/>
    <numFmt numFmtId="166" formatCode="&quot;$&quot;#,##0.00"/>
  </numFmts>
  <fonts count="5" x14ac:knownFonts="1">
    <font>
      <sz val="11"/>
      <color theme="1"/>
      <name val="Aptos Narrow"/>
      <family val="2"/>
      <scheme val="minor"/>
    </font>
    <font>
      <sz val="11"/>
      <color theme="1"/>
      <name val="Aptos Narrow"/>
      <family val="2"/>
      <scheme val="minor"/>
    </font>
    <font>
      <sz val="11"/>
      <color theme="1"/>
      <name val="Calibri"/>
      <family val="2"/>
    </font>
    <font>
      <b/>
      <sz val="14"/>
      <color theme="1"/>
      <name val="Calibri"/>
      <family val="2"/>
    </font>
    <font>
      <sz val="14"/>
      <name val="Calibri"/>
      <family val="2"/>
    </font>
  </fonts>
  <fills count="4">
    <fill>
      <patternFill patternType="none"/>
    </fill>
    <fill>
      <patternFill patternType="gray125"/>
    </fill>
    <fill>
      <patternFill patternType="solid">
        <fgColor theme="0"/>
        <bgColor indexed="64"/>
      </patternFill>
    </fill>
    <fill>
      <patternFill patternType="solid">
        <fgColor theme="3" tint="0.749992370372631"/>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44" fontId="1" fillId="0" borderId="0" applyFont="0" applyFill="0" applyBorder="0" applyAlignment="0" applyProtection="0"/>
  </cellStyleXfs>
  <cellXfs count="18">
    <xf numFmtId="0" fontId="0" fillId="0" borderId="0" xfId="0"/>
    <xf numFmtId="44" fontId="0" fillId="0" borderId="0" xfId="1" applyFont="1"/>
    <xf numFmtId="1" fontId="0" fillId="0" borderId="0" xfId="0" applyNumberFormat="1"/>
    <xf numFmtId="164" fontId="0" fillId="0" borderId="0" xfId="0" applyNumberFormat="1"/>
    <xf numFmtId="165" fontId="0" fillId="0" borderId="0" xfId="0" applyNumberFormat="1"/>
    <xf numFmtId="0" fontId="2" fillId="0" borderId="0" xfId="0" applyFont="1"/>
    <xf numFmtId="164" fontId="2" fillId="0" borderId="0" xfId="0" applyNumberFormat="1" applyFont="1"/>
    <xf numFmtId="0" fontId="2" fillId="0" borderId="0" xfId="0" applyNumberFormat="1" applyFont="1"/>
    <xf numFmtId="0" fontId="2" fillId="0" borderId="0" xfId="1" applyNumberFormat="1" applyFont="1"/>
    <xf numFmtId="0" fontId="0" fillId="0" borderId="0" xfId="0" applyNumberFormat="1"/>
    <xf numFmtId="0" fontId="3" fillId="3" borderId="1" xfId="0" applyFont="1" applyFill="1" applyBorder="1" applyAlignment="1">
      <alignment horizontal="center" vertical="center"/>
    </xf>
    <xf numFmtId="0" fontId="4" fillId="2" borderId="2" xfId="0" applyFont="1" applyFill="1" applyBorder="1" applyAlignment="1">
      <alignment horizontal="center" vertical="center"/>
    </xf>
    <xf numFmtId="44" fontId="4" fillId="2" borderId="2" xfId="1" applyFont="1" applyFill="1" applyBorder="1" applyAlignment="1">
      <alignment horizontal="center" vertical="center"/>
    </xf>
    <xf numFmtId="0" fontId="0" fillId="0" borderId="0" xfId="0" pivotButton="1"/>
    <xf numFmtId="0" fontId="0" fillId="0" borderId="0" xfId="0" applyAlignment="1">
      <alignment horizontal="left"/>
    </xf>
    <xf numFmtId="166" fontId="0" fillId="0" borderId="0" xfId="0" applyNumberFormat="1"/>
    <xf numFmtId="3" fontId="0" fillId="0" borderId="0" xfId="0" applyNumberFormat="1"/>
    <xf numFmtId="164" fontId="0" fillId="0" borderId="0" xfId="0" applyNumberFormat="1" applyAlignment="1">
      <alignment horizontal="left"/>
    </xf>
  </cellXfs>
  <cellStyles count="2">
    <cellStyle name="Currency" xfId="1" builtinId="4"/>
    <cellStyle name="Normal" xfId="0" builtinId="0"/>
  </cellStyles>
  <dxfs count="155">
    <dxf>
      <numFmt numFmtId="4" formatCode="#,##0.00"/>
    </dxf>
    <dxf>
      <numFmt numFmtId="3" formatCode="#,##0"/>
    </dxf>
    <dxf>
      <numFmt numFmtId="3" formatCode="#,##0"/>
    </dxf>
    <dxf>
      <numFmt numFmtId="166" formatCode="&quot;$&quot;#,##0.00"/>
    </dxf>
    <dxf>
      <numFmt numFmtId="3" formatCode="#,##0"/>
    </dxf>
    <dxf>
      <numFmt numFmtId="3" formatCode="#,##0"/>
    </dxf>
    <dxf>
      <numFmt numFmtId="4" formatCode="#,##0.00"/>
    </dxf>
    <dxf>
      <numFmt numFmtId="3" formatCode="#,##0"/>
    </dxf>
    <dxf>
      <numFmt numFmtId="3" formatCode="#,##0"/>
    </dxf>
    <dxf>
      <numFmt numFmtId="166" formatCode="&quot;$&quot;#,##0.00"/>
    </dxf>
    <dxf>
      <numFmt numFmtId="3" formatCode="#,##0"/>
    </dxf>
    <dxf>
      <numFmt numFmtId="3" formatCode="#,##0"/>
    </dxf>
    <dxf>
      <numFmt numFmtId="4" formatCode="#,##0.00"/>
    </dxf>
    <dxf>
      <numFmt numFmtId="3" formatCode="#,##0"/>
    </dxf>
    <dxf>
      <numFmt numFmtId="3" formatCode="#,##0"/>
    </dxf>
    <dxf>
      <numFmt numFmtId="166" formatCode="&quot;$&quot;#,##0.00"/>
    </dxf>
    <dxf>
      <numFmt numFmtId="3" formatCode="#,##0"/>
    </dxf>
    <dxf>
      <numFmt numFmtId="3" formatCode="#,##0"/>
    </dxf>
    <dxf>
      <numFmt numFmtId="4" formatCode="#,##0.00"/>
    </dxf>
    <dxf>
      <numFmt numFmtId="3" formatCode="#,##0"/>
    </dxf>
    <dxf>
      <numFmt numFmtId="3" formatCode="#,##0"/>
    </dxf>
    <dxf>
      <numFmt numFmtId="166" formatCode="&quot;$&quot;#,##0.00"/>
    </dxf>
    <dxf>
      <numFmt numFmtId="3" formatCode="#,##0"/>
    </dxf>
    <dxf>
      <numFmt numFmtId="3" formatCode="#,##0"/>
    </dxf>
    <dxf>
      <numFmt numFmtId="4" formatCode="#,##0.00"/>
    </dxf>
    <dxf>
      <numFmt numFmtId="3" formatCode="#,##0"/>
    </dxf>
    <dxf>
      <numFmt numFmtId="3" formatCode="#,##0"/>
    </dxf>
    <dxf>
      <numFmt numFmtId="166" formatCode="&quot;$&quot;#,##0.00"/>
    </dxf>
    <dxf>
      <numFmt numFmtId="3" formatCode="#,##0"/>
    </dxf>
    <dxf>
      <numFmt numFmtId="3" formatCode="#,##0"/>
    </dxf>
    <dxf>
      <numFmt numFmtId="4" formatCode="#,##0.00"/>
    </dxf>
    <dxf>
      <numFmt numFmtId="3" formatCode="#,##0"/>
    </dxf>
    <dxf>
      <numFmt numFmtId="3" formatCode="#,##0"/>
    </dxf>
    <dxf>
      <numFmt numFmtId="166" formatCode="&quot;$&quot;#,##0.00"/>
    </dxf>
    <dxf>
      <numFmt numFmtId="3" formatCode="#,##0"/>
    </dxf>
    <dxf>
      <numFmt numFmtId="3" formatCode="#,##0"/>
    </dxf>
    <dxf>
      <numFmt numFmtId="4" formatCode="#,##0.00"/>
    </dxf>
    <dxf>
      <numFmt numFmtId="3" formatCode="#,##0"/>
    </dxf>
    <dxf>
      <numFmt numFmtId="3" formatCode="#,##0"/>
    </dxf>
    <dxf>
      <numFmt numFmtId="166" formatCode="&quot;$&quot;#,##0.00"/>
    </dxf>
    <dxf>
      <numFmt numFmtId="3" formatCode="#,##0"/>
    </dxf>
    <dxf>
      <numFmt numFmtId="3" formatCode="#,##0"/>
    </dxf>
    <dxf>
      <numFmt numFmtId="4" formatCode="#,##0.00"/>
    </dxf>
    <dxf>
      <numFmt numFmtId="3" formatCode="#,##0"/>
    </dxf>
    <dxf>
      <numFmt numFmtId="3" formatCode="#,##0"/>
    </dxf>
    <dxf>
      <numFmt numFmtId="166" formatCode="&quot;$&quot;#,##0.00"/>
    </dxf>
    <dxf>
      <numFmt numFmtId="3" formatCode="#,##0"/>
    </dxf>
    <dxf>
      <numFmt numFmtId="3" formatCode="#,##0"/>
    </dxf>
    <dxf>
      <numFmt numFmtId="4" formatCode="#,##0.00"/>
    </dxf>
    <dxf>
      <numFmt numFmtId="3" formatCode="#,##0"/>
    </dxf>
    <dxf>
      <numFmt numFmtId="3" formatCode="#,##0"/>
    </dxf>
    <dxf>
      <numFmt numFmtId="166" formatCode="&quot;$&quot;#,##0.00"/>
    </dxf>
    <dxf>
      <numFmt numFmtId="3" formatCode="#,##0"/>
    </dxf>
    <dxf>
      <numFmt numFmtId="3" formatCode="#,##0"/>
    </dxf>
    <dxf>
      <numFmt numFmtId="4" formatCode="#,##0.00"/>
    </dxf>
    <dxf>
      <numFmt numFmtId="3" formatCode="#,##0"/>
    </dxf>
    <dxf>
      <numFmt numFmtId="3" formatCode="#,##0"/>
    </dxf>
    <dxf>
      <numFmt numFmtId="166" formatCode="&quot;$&quot;#,##0.00"/>
    </dxf>
    <dxf>
      <numFmt numFmtId="3" formatCode="#,##0"/>
    </dxf>
    <dxf>
      <numFmt numFmtId="3" formatCode="#,##0"/>
    </dxf>
    <dxf>
      <numFmt numFmtId="4" formatCode="#,##0.00"/>
    </dxf>
    <dxf>
      <numFmt numFmtId="3" formatCode="#,##0"/>
    </dxf>
    <dxf>
      <numFmt numFmtId="3" formatCode="#,##0"/>
    </dxf>
    <dxf>
      <numFmt numFmtId="166" formatCode="&quot;$&quot;#,##0.00"/>
    </dxf>
    <dxf>
      <numFmt numFmtId="3" formatCode="#,##0"/>
    </dxf>
    <dxf>
      <numFmt numFmtId="3" formatCode="#,##0"/>
    </dxf>
    <dxf>
      <numFmt numFmtId="4" formatCode="#,##0.00"/>
    </dxf>
    <dxf>
      <numFmt numFmtId="3" formatCode="#,##0"/>
    </dxf>
    <dxf>
      <numFmt numFmtId="3" formatCode="#,##0"/>
    </dxf>
    <dxf>
      <numFmt numFmtId="166" formatCode="&quot;$&quot;#,##0.00"/>
    </dxf>
    <dxf>
      <numFmt numFmtId="3" formatCode="#,##0"/>
    </dxf>
    <dxf>
      <numFmt numFmtId="3" formatCode="#,##0"/>
    </dxf>
    <dxf>
      <numFmt numFmtId="4" formatCode="#,##0.00"/>
    </dxf>
    <dxf>
      <numFmt numFmtId="3" formatCode="#,##0"/>
    </dxf>
    <dxf>
      <numFmt numFmtId="3" formatCode="#,##0"/>
    </dxf>
    <dxf>
      <numFmt numFmtId="166" formatCode="&quot;$&quot;#,##0.00"/>
    </dxf>
    <dxf>
      <numFmt numFmtId="3" formatCode="#,##0"/>
    </dxf>
    <dxf>
      <numFmt numFmtId="3" formatCode="#,##0"/>
    </dxf>
    <dxf>
      <numFmt numFmtId="4" formatCode="#,##0.00"/>
    </dxf>
    <dxf>
      <numFmt numFmtId="3" formatCode="#,##0"/>
    </dxf>
    <dxf>
      <numFmt numFmtId="3" formatCode="#,##0"/>
    </dxf>
    <dxf>
      <numFmt numFmtId="166" formatCode="&quot;$&quot;#,##0.00"/>
    </dxf>
    <dxf>
      <numFmt numFmtId="3" formatCode="#,##0"/>
    </dxf>
    <dxf>
      <numFmt numFmtId="3" formatCode="#,##0"/>
    </dxf>
    <dxf>
      <numFmt numFmtId="4" formatCode="#,##0.00"/>
    </dxf>
    <dxf>
      <numFmt numFmtId="3" formatCode="#,##0"/>
    </dxf>
    <dxf>
      <numFmt numFmtId="3" formatCode="#,##0"/>
    </dxf>
    <dxf>
      <numFmt numFmtId="166" formatCode="&quot;$&quot;#,##0.00"/>
    </dxf>
    <dxf>
      <numFmt numFmtId="3" formatCode="#,##0"/>
    </dxf>
    <dxf>
      <numFmt numFmtId="3" formatCode="#,##0"/>
    </dxf>
    <dxf>
      <numFmt numFmtId="4" formatCode="#,##0.00"/>
    </dxf>
    <dxf>
      <numFmt numFmtId="3" formatCode="#,##0"/>
    </dxf>
    <dxf>
      <numFmt numFmtId="3" formatCode="#,##0"/>
    </dxf>
    <dxf>
      <numFmt numFmtId="166" formatCode="&quot;$&quot;#,##0.00"/>
    </dxf>
    <dxf>
      <numFmt numFmtId="3" formatCode="#,##0"/>
    </dxf>
    <dxf>
      <numFmt numFmtId="3" formatCode="#,##0"/>
    </dxf>
    <dxf>
      <numFmt numFmtId="4" formatCode="#,##0.00"/>
    </dxf>
    <dxf>
      <numFmt numFmtId="3" formatCode="#,##0"/>
    </dxf>
    <dxf>
      <numFmt numFmtId="3" formatCode="#,##0"/>
    </dxf>
    <dxf>
      <numFmt numFmtId="166" formatCode="&quot;$&quot;#,##0.00"/>
    </dxf>
    <dxf>
      <numFmt numFmtId="3" formatCode="#,##0"/>
    </dxf>
    <dxf>
      <numFmt numFmtId="3" formatCode="#,##0"/>
    </dxf>
    <dxf>
      <numFmt numFmtId="3" formatCode="#,##0"/>
    </dxf>
    <dxf>
      <numFmt numFmtId="4" formatCode="#,##0.00"/>
    </dxf>
    <dxf>
      <numFmt numFmtId="3" formatCode="#,##0"/>
    </dxf>
    <dxf>
      <numFmt numFmtId="3" formatCode="#,##0"/>
    </dxf>
    <dxf>
      <numFmt numFmtId="166" formatCode="&quot;$&quot;#,##0.00"/>
    </dxf>
    <dxf>
      <numFmt numFmtId="3" formatCode="#,##0"/>
    </dxf>
    <dxf>
      <numFmt numFmtId="3" formatCode="#,##0"/>
    </dxf>
    <dxf>
      <numFmt numFmtId="166" formatCode="&quot;$&quot;#,##0.00"/>
    </dxf>
    <dxf>
      <numFmt numFmtId="4" formatCode="#,##0.00"/>
    </dxf>
    <dxf>
      <numFmt numFmtId="3" formatCode="#,##0"/>
    </dxf>
    <dxf>
      <numFmt numFmtId="3" formatCode="#,##0"/>
    </dxf>
    <dxf>
      <numFmt numFmtId="4" formatCode="#,##0.00"/>
    </dxf>
    <dxf>
      <numFmt numFmtId="3" formatCode="#,##0"/>
    </dxf>
    <dxf>
      <numFmt numFmtId="3" formatCode="#,##0"/>
    </dxf>
    <dxf>
      <numFmt numFmtId="4" formatCode="#,##0.00"/>
    </dxf>
    <dxf>
      <numFmt numFmtId="3" formatCode="#,##0"/>
    </dxf>
    <dxf>
      <numFmt numFmtId="3" formatCode="#,##0"/>
    </dxf>
    <dxf>
      <numFmt numFmtId="4" formatCode="#,##0.00"/>
    </dxf>
    <dxf>
      <numFmt numFmtId="3" formatCode="#,##0"/>
    </dxf>
    <dxf>
      <numFmt numFmtId="3" formatCode="#,##0"/>
    </dxf>
    <dxf>
      <numFmt numFmtId="4" formatCode="#,##0.00"/>
    </dxf>
    <dxf>
      <numFmt numFmtId="3" formatCode="#,##0"/>
    </dxf>
    <dxf>
      <numFmt numFmtId="3" formatCode="#,##0"/>
    </dxf>
    <dxf>
      <numFmt numFmtId="4" formatCode="#,##0.00"/>
    </dxf>
    <dxf>
      <numFmt numFmtId="3" formatCode="#,##0"/>
    </dxf>
    <dxf>
      <numFmt numFmtId="3" formatCode="#,##0"/>
    </dxf>
    <dxf>
      <numFmt numFmtId="4" formatCode="#,##0.00"/>
    </dxf>
    <dxf>
      <numFmt numFmtId="3" formatCode="#,##0"/>
    </dxf>
    <dxf>
      <numFmt numFmtId="3" formatCode="#,##0"/>
    </dxf>
    <dxf>
      <numFmt numFmtId="4" formatCode="#,##0.00"/>
    </dxf>
    <dxf>
      <numFmt numFmtId="3" formatCode="#,##0"/>
    </dxf>
    <dxf>
      <numFmt numFmtId="3" formatCode="#,##0"/>
    </dxf>
    <dxf>
      <numFmt numFmtId="4" formatCode="#,##0.00"/>
    </dxf>
    <dxf>
      <numFmt numFmtId="3" formatCode="#,##0"/>
    </dxf>
    <dxf>
      <numFmt numFmtId="3" formatCode="#,##0"/>
    </dxf>
    <dxf>
      <numFmt numFmtId="4" formatCode="#,##0.00"/>
    </dxf>
    <dxf>
      <numFmt numFmtId="3" formatCode="#,##0"/>
    </dxf>
    <dxf>
      <numFmt numFmtId="3" formatCode="#,##0"/>
    </dxf>
    <dxf>
      <numFmt numFmtId="4" formatCode="#,##0.00"/>
    </dxf>
    <dxf>
      <numFmt numFmtId="3" formatCode="#,##0"/>
    </dxf>
    <dxf>
      <numFmt numFmtId="3" formatCode="#,##0"/>
    </dxf>
    <dxf>
      <numFmt numFmtId="4" formatCode="#,##0.00"/>
    </dxf>
    <dxf>
      <numFmt numFmtId="3" formatCode="#,##0"/>
    </dxf>
    <dxf>
      <numFmt numFmtId="3" formatCode="#,##0"/>
    </dxf>
    <dxf>
      <numFmt numFmtId="4" formatCode="#,##0.00"/>
    </dxf>
    <dxf>
      <numFmt numFmtId="3" formatCode="#,##0"/>
    </dxf>
    <dxf>
      <numFmt numFmtId="3" formatCode="#,##0"/>
    </dxf>
    <dxf>
      <numFmt numFmtId="3" formatCode="#,##0"/>
    </dxf>
    <dxf>
      <numFmt numFmtId="4" formatCode="#,##0.00"/>
    </dxf>
    <dxf>
      <numFmt numFmtId="3" formatCode="#,##0"/>
    </dxf>
    <dxf>
      <numFmt numFmtId="3" formatCode="#,##0"/>
    </dxf>
    <dxf>
      <numFmt numFmtId="4" formatCode="#,##0.00"/>
    </dxf>
    <dxf>
      <numFmt numFmtId="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Total Subscribers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main_data!$A$2:$A$37</c:f>
              <c:numCache>
                <c:formatCode>yyyy\-mm</c:formatCode>
                <c:ptCount val="36"/>
                <c:pt idx="0">
                  <c:v>44562</c:v>
                </c:pt>
                <c:pt idx="1">
                  <c:v>44593</c:v>
                </c:pt>
                <c:pt idx="2">
                  <c:v>44621</c:v>
                </c:pt>
                <c:pt idx="3">
                  <c:v>44652</c:v>
                </c:pt>
                <c:pt idx="4">
                  <c:v>44682</c:v>
                </c:pt>
                <c:pt idx="5">
                  <c:v>44713</c:v>
                </c:pt>
                <c:pt idx="6">
                  <c:v>44743</c:v>
                </c:pt>
                <c:pt idx="7">
                  <c:v>44774</c:v>
                </c:pt>
                <c:pt idx="8">
                  <c:v>44805</c:v>
                </c:pt>
                <c:pt idx="9">
                  <c:v>44835</c:v>
                </c:pt>
                <c:pt idx="10">
                  <c:v>44866</c:v>
                </c:pt>
                <c:pt idx="11">
                  <c:v>44896</c:v>
                </c:pt>
                <c:pt idx="12">
                  <c:v>44927</c:v>
                </c:pt>
                <c:pt idx="13">
                  <c:v>44958</c:v>
                </c:pt>
                <c:pt idx="14">
                  <c:v>44986</c:v>
                </c:pt>
                <c:pt idx="15">
                  <c:v>45017</c:v>
                </c:pt>
                <c:pt idx="16">
                  <c:v>45047</c:v>
                </c:pt>
                <c:pt idx="17">
                  <c:v>45078</c:v>
                </c:pt>
                <c:pt idx="18">
                  <c:v>45108</c:v>
                </c:pt>
                <c:pt idx="19">
                  <c:v>45139</c:v>
                </c:pt>
                <c:pt idx="20">
                  <c:v>45170</c:v>
                </c:pt>
                <c:pt idx="21">
                  <c:v>45200</c:v>
                </c:pt>
                <c:pt idx="22">
                  <c:v>45231</c:v>
                </c:pt>
                <c:pt idx="23">
                  <c:v>45261</c:v>
                </c:pt>
                <c:pt idx="24">
                  <c:v>45292</c:v>
                </c:pt>
                <c:pt idx="25">
                  <c:v>45323</c:v>
                </c:pt>
                <c:pt idx="26">
                  <c:v>45352</c:v>
                </c:pt>
                <c:pt idx="27">
                  <c:v>45383</c:v>
                </c:pt>
                <c:pt idx="28">
                  <c:v>45413</c:v>
                </c:pt>
                <c:pt idx="29">
                  <c:v>45444</c:v>
                </c:pt>
                <c:pt idx="30">
                  <c:v>45474</c:v>
                </c:pt>
                <c:pt idx="31">
                  <c:v>45505</c:v>
                </c:pt>
                <c:pt idx="32">
                  <c:v>45536</c:v>
                </c:pt>
                <c:pt idx="33">
                  <c:v>45566</c:v>
                </c:pt>
                <c:pt idx="34">
                  <c:v>45597</c:v>
                </c:pt>
                <c:pt idx="35">
                  <c:v>45627</c:v>
                </c:pt>
              </c:numCache>
            </c:numRef>
          </c:cat>
          <c:val>
            <c:numRef>
              <c:f>main_data!$E$2:$E$37</c:f>
              <c:numCache>
                <c:formatCode>General</c:formatCode>
                <c:ptCount val="36"/>
                <c:pt idx="0">
                  <c:v>110149</c:v>
                </c:pt>
                <c:pt idx="1">
                  <c:v>122648</c:v>
                </c:pt>
                <c:pt idx="2">
                  <c:v>131483</c:v>
                </c:pt>
                <c:pt idx="3">
                  <c:v>139392</c:v>
                </c:pt>
                <c:pt idx="4">
                  <c:v>149877</c:v>
                </c:pt>
                <c:pt idx="5">
                  <c:v>161719</c:v>
                </c:pt>
                <c:pt idx="6">
                  <c:v>174081</c:v>
                </c:pt>
                <c:pt idx="7">
                  <c:v>182483</c:v>
                </c:pt>
                <c:pt idx="8">
                  <c:v>193586</c:v>
                </c:pt>
                <c:pt idx="9">
                  <c:v>203281</c:v>
                </c:pt>
                <c:pt idx="10">
                  <c:v>212728</c:v>
                </c:pt>
                <c:pt idx="11">
                  <c:v>223596</c:v>
                </c:pt>
                <c:pt idx="12">
                  <c:v>233358</c:v>
                </c:pt>
                <c:pt idx="13">
                  <c:v>242490</c:v>
                </c:pt>
                <c:pt idx="14">
                  <c:v>254530</c:v>
                </c:pt>
                <c:pt idx="15">
                  <c:v>267188</c:v>
                </c:pt>
                <c:pt idx="16">
                  <c:v>274717</c:v>
                </c:pt>
                <c:pt idx="17">
                  <c:v>286532</c:v>
                </c:pt>
                <c:pt idx="18">
                  <c:v>295003</c:v>
                </c:pt>
                <c:pt idx="19">
                  <c:v>305116</c:v>
                </c:pt>
                <c:pt idx="20">
                  <c:v>316233</c:v>
                </c:pt>
                <c:pt idx="21">
                  <c:v>326332</c:v>
                </c:pt>
                <c:pt idx="22">
                  <c:v>336634</c:v>
                </c:pt>
                <c:pt idx="23">
                  <c:v>347635</c:v>
                </c:pt>
                <c:pt idx="24">
                  <c:v>360378</c:v>
                </c:pt>
                <c:pt idx="25">
                  <c:v>370346</c:v>
                </c:pt>
                <c:pt idx="26">
                  <c:v>382186</c:v>
                </c:pt>
                <c:pt idx="27">
                  <c:v>395449</c:v>
                </c:pt>
                <c:pt idx="28">
                  <c:v>406726</c:v>
                </c:pt>
                <c:pt idx="29">
                  <c:v>418442</c:v>
                </c:pt>
                <c:pt idx="30">
                  <c:v>431883</c:v>
                </c:pt>
                <c:pt idx="31">
                  <c:v>444569</c:v>
                </c:pt>
                <c:pt idx="32">
                  <c:v>455588</c:v>
                </c:pt>
                <c:pt idx="33">
                  <c:v>463207</c:v>
                </c:pt>
                <c:pt idx="34">
                  <c:v>471045</c:v>
                </c:pt>
                <c:pt idx="35">
                  <c:v>478556</c:v>
                </c:pt>
              </c:numCache>
            </c:numRef>
          </c:val>
          <c:smooth val="0"/>
          <c:extLst>
            <c:ext xmlns:c16="http://schemas.microsoft.com/office/drawing/2014/chart" uri="{C3380CC4-5D6E-409C-BE32-E72D297353CC}">
              <c16:uniqueId val="{00000000-D9DF-4202-A387-8C1F68268747}"/>
            </c:ext>
          </c:extLst>
        </c:ser>
        <c:dLbls>
          <c:showLegendKey val="0"/>
          <c:showVal val="0"/>
          <c:showCatName val="0"/>
          <c:showSerName val="0"/>
          <c:showPercent val="0"/>
          <c:showBubbleSize val="0"/>
        </c:dLbls>
        <c:smooth val="0"/>
        <c:axId val="657504016"/>
        <c:axId val="657494416"/>
      </c:lineChart>
      <c:dateAx>
        <c:axId val="657504016"/>
        <c:scaling>
          <c:orientation val="minMax"/>
        </c:scaling>
        <c:delete val="0"/>
        <c:axPos val="b"/>
        <c:numFmt formatCode="[$-409]mmm\-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57494416"/>
        <c:crosses val="autoZero"/>
        <c:auto val="0"/>
        <c:lblOffset val="100"/>
        <c:baseTimeUnit val="months"/>
      </c:dateAx>
      <c:valAx>
        <c:axId val="657494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57504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New</a:t>
            </a:r>
            <a:r>
              <a:rPr lang="en-US" baseline="0">
                <a:solidFill>
                  <a:schemeClr val="tx1"/>
                </a:solidFill>
              </a:rPr>
              <a:t> vs. Cancellations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v>New Subscribers</c:v>
          </c:tx>
          <c:spPr>
            <a:solidFill>
              <a:schemeClr val="accent1"/>
            </a:solidFill>
            <a:ln>
              <a:noFill/>
            </a:ln>
            <a:effectLst/>
          </c:spPr>
          <c:invertIfNegative val="0"/>
          <c:cat>
            <c:numRef>
              <c:f>main_data!$A$2:$A$37</c:f>
              <c:numCache>
                <c:formatCode>yyyy\-mm</c:formatCode>
                <c:ptCount val="36"/>
                <c:pt idx="0">
                  <c:v>44562</c:v>
                </c:pt>
                <c:pt idx="1">
                  <c:v>44593</c:v>
                </c:pt>
                <c:pt idx="2">
                  <c:v>44621</c:v>
                </c:pt>
                <c:pt idx="3">
                  <c:v>44652</c:v>
                </c:pt>
                <c:pt idx="4">
                  <c:v>44682</c:v>
                </c:pt>
                <c:pt idx="5">
                  <c:v>44713</c:v>
                </c:pt>
                <c:pt idx="6">
                  <c:v>44743</c:v>
                </c:pt>
                <c:pt idx="7">
                  <c:v>44774</c:v>
                </c:pt>
                <c:pt idx="8">
                  <c:v>44805</c:v>
                </c:pt>
                <c:pt idx="9">
                  <c:v>44835</c:v>
                </c:pt>
                <c:pt idx="10">
                  <c:v>44866</c:v>
                </c:pt>
                <c:pt idx="11">
                  <c:v>44896</c:v>
                </c:pt>
                <c:pt idx="12">
                  <c:v>44927</c:v>
                </c:pt>
                <c:pt idx="13">
                  <c:v>44958</c:v>
                </c:pt>
                <c:pt idx="14">
                  <c:v>44986</c:v>
                </c:pt>
                <c:pt idx="15">
                  <c:v>45017</c:v>
                </c:pt>
                <c:pt idx="16">
                  <c:v>45047</c:v>
                </c:pt>
                <c:pt idx="17">
                  <c:v>45078</c:v>
                </c:pt>
                <c:pt idx="18">
                  <c:v>45108</c:v>
                </c:pt>
                <c:pt idx="19">
                  <c:v>45139</c:v>
                </c:pt>
                <c:pt idx="20">
                  <c:v>45170</c:v>
                </c:pt>
                <c:pt idx="21">
                  <c:v>45200</c:v>
                </c:pt>
                <c:pt idx="22">
                  <c:v>45231</c:v>
                </c:pt>
                <c:pt idx="23">
                  <c:v>45261</c:v>
                </c:pt>
                <c:pt idx="24">
                  <c:v>45292</c:v>
                </c:pt>
                <c:pt idx="25">
                  <c:v>45323</c:v>
                </c:pt>
                <c:pt idx="26">
                  <c:v>45352</c:v>
                </c:pt>
                <c:pt idx="27">
                  <c:v>45383</c:v>
                </c:pt>
                <c:pt idx="28">
                  <c:v>45413</c:v>
                </c:pt>
                <c:pt idx="29">
                  <c:v>45444</c:v>
                </c:pt>
                <c:pt idx="30">
                  <c:v>45474</c:v>
                </c:pt>
                <c:pt idx="31">
                  <c:v>45505</c:v>
                </c:pt>
                <c:pt idx="32">
                  <c:v>45536</c:v>
                </c:pt>
                <c:pt idx="33">
                  <c:v>45566</c:v>
                </c:pt>
                <c:pt idx="34">
                  <c:v>45597</c:v>
                </c:pt>
                <c:pt idx="35">
                  <c:v>45627</c:v>
                </c:pt>
              </c:numCache>
            </c:numRef>
          </c:cat>
          <c:val>
            <c:numRef>
              <c:f>main_data!$B$2:$B$37</c:f>
              <c:numCache>
                <c:formatCode>General</c:formatCode>
                <c:ptCount val="36"/>
                <c:pt idx="0">
                  <c:v>11031</c:v>
                </c:pt>
                <c:pt idx="1">
                  <c:v>14044</c:v>
                </c:pt>
                <c:pt idx="2">
                  <c:v>9709</c:v>
                </c:pt>
                <c:pt idx="3">
                  <c:v>8887</c:v>
                </c:pt>
                <c:pt idx="4">
                  <c:v>11781</c:v>
                </c:pt>
                <c:pt idx="5">
                  <c:v>13457</c:v>
                </c:pt>
                <c:pt idx="6">
                  <c:v>13736</c:v>
                </c:pt>
                <c:pt idx="7">
                  <c:v>8938</c:v>
                </c:pt>
                <c:pt idx="8">
                  <c:v>12068</c:v>
                </c:pt>
                <c:pt idx="9">
                  <c:v>10205</c:v>
                </c:pt>
                <c:pt idx="10">
                  <c:v>10268</c:v>
                </c:pt>
                <c:pt idx="11">
                  <c:v>11813</c:v>
                </c:pt>
                <c:pt idx="12">
                  <c:v>10611</c:v>
                </c:pt>
                <c:pt idx="13">
                  <c:v>9613</c:v>
                </c:pt>
                <c:pt idx="14">
                  <c:v>13087</c:v>
                </c:pt>
                <c:pt idx="15">
                  <c:v>13759</c:v>
                </c:pt>
                <c:pt idx="16">
                  <c:v>8556</c:v>
                </c:pt>
                <c:pt idx="17">
                  <c:v>12437</c:v>
                </c:pt>
                <c:pt idx="18">
                  <c:v>9109</c:v>
                </c:pt>
                <c:pt idx="19">
                  <c:v>10874</c:v>
                </c:pt>
                <c:pt idx="20">
                  <c:v>12491</c:v>
                </c:pt>
                <c:pt idx="21">
                  <c:v>10977</c:v>
                </c:pt>
                <c:pt idx="22">
                  <c:v>10960</c:v>
                </c:pt>
                <c:pt idx="23">
                  <c:v>11580</c:v>
                </c:pt>
                <c:pt idx="24">
                  <c:v>13702</c:v>
                </c:pt>
                <c:pt idx="25">
                  <c:v>11200</c:v>
                </c:pt>
                <c:pt idx="26">
                  <c:v>12731</c:v>
                </c:pt>
                <c:pt idx="27">
                  <c:v>13961</c:v>
                </c:pt>
                <c:pt idx="28">
                  <c:v>12258</c:v>
                </c:pt>
                <c:pt idx="29">
                  <c:v>13314</c:v>
                </c:pt>
                <c:pt idx="30">
                  <c:v>14934</c:v>
                </c:pt>
                <c:pt idx="31">
                  <c:v>13789</c:v>
                </c:pt>
                <c:pt idx="32">
                  <c:v>11848</c:v>
                </c:pt>
                <c:pt idx="33">
                  <c:v>8466</c:v>
                </c:pt>
                <c:pt idx="34">
                  <c:v>8709</c:v>
                </c:pt>
                <c:pt idx="35">
                  <c:v>8076</c:v>
                </c:pt>
              </c:numCache>
            </c:numRef>
          </c:val>
          <c:extLst>
            <c:ext xmlns:c16="http://schemas.microsoft.com/office/drawing/2014/chart" uri="{C3380CC4-5D6E-409C-BE32-E72D297353CC}">
              <c16:uniqueId val="{00000000-822F-4FE1-9CCE-C48A6A359753}"/>
            </c:ext>
          </c:extLst>
        </c:ser>
        <c:ser>
          <c:idx val="1"/>
          <c:order val="1"/>
          <c:tx>
            <c:v>Cancellations</c:v>
          </c:tx>
          <c:spPr>
            <a:solidFill>
              <a:schemeClr val="accent2"/>
            </a:solidFill>
            <a:ln>
              <a:noFill/>
            </a:ln>
            <a:effectLst/>
          </c:spPr>
          <c:invertIfNegative val="0"/>
          <c:cat>
            <c:numRef>
              <c:f>main_data!$A$2:$A$37</c:f>
              <c:numCache>
                <c:formatCode>yyyy\-mm</c:formatCode>
                <c:ptCount val="36"/>
                <c:pt idx="0">
                  <c:v>44562</c:v>
                </c:pt>
                <c:pt idx="1">
                  <c:v>44593</c:v>
                </c:pt>
                <c:pt idx="2">
                  <c:v>44621</c:v>
                </c:pt>
                <c:pt idx="3">
                  <c:v>44652</c:v>
                </c:pt>
                <c:pt idx="4">
                  <c:v>44682</c:v>
                </c:pt>
                <c:pt idx="5">
                  <c:v>44713</c:v>
                </c:pt>
                <c:pt idx="6">
                  <c:v>44743</c:v>
                </c:pt>
                <c:pt idx="7">
                  <c:v>44774</c:v>
                </c:pt>
                <c:pt idx="8">
                  <c:v>44805</c:v>
                </c:pt>
                <c:pt idx="9">
                  <c:v>44835</c:v>
                </c:pt>
                <c:pt idx="10">
                  <c:v>44866</c:v>
                </c:pt>
                <c:pt idx="11">
                  <c:v>44896</c:v>
                </c:pt>
                <c:pt idx="12">
                  <c:v>44927</c:v>
                </c:pt>
                <c:pt idx="13">
                  <c:v>44958</c:v>
                </c:pt>
                <c:pt idx="14">
                  <c:v>44986</c:v>
                </c:pt>
                <c:pt idx="15">
                  <c:v>45017</c:v>
                </c:pt>
                <c:pt idx="16">
                  <c:v>45047</c:v>
                </c:pt>
                <c:pt idx="17">
                  <c:v>45078</c:v>
                </c:pt>
                <c:pt idx="18">
                  <c:v>45108</c:v>
                </c:pt>
                <c:pt idx="19">
                  <c:v>45139</c:v>
                </c:pt>
                <c:pt idx="20">
                  <c:v>45170</c:v>
                </c:pt>
                <c:pt idx="21">
                  <c:v>45200</c:v>
                </c:pt>
                <c:pt idx="22">
                  <c:v>45231</c:v>
                </c:pt>
                <c:pt idx="23">
                  <c:v>45261</c:v>
                </c:pt>
                <c:pt idx="24">
                  <c:v>45292</c:v>
                </c:pt>
                <c:pt idx="25">
                  <c:v>45323</c:v>
                </c:pt>
                <c:pt idx="26">
                  <c:v>45352</c:v>
                </c:pt>
                <c:pt idx="27">
                  <c:v>45383</c:v>
                </c:pt>
                <c:pt idx="28">
                  <c:v>45413</c:v>
                </c:pt>
                <c:pt idx="29">
                  <c:v>45444</c:v>
                </c:pt>
                <c:pt idx="30">
                  <c:v>45474</c:v>
                </c:pt>
                <c:pt idx="31">
                  <c:v>45505</c:v>
                </c:pt>
                <c:pt idx="32">
                  <c:v>45536</c:v>
                </c:pt>
                <c:pt idx="33">
                  <c:v>45566</c:v>
                </c:pt>
                <c:pt idx="34">
                  <c:v>45597</c:v>
                </c:pt>
                <c:pt idx="35">
                  <c:v>45627</c:v>
                </c:pt>
              </c:numCache>
            </c:numRef>
          </c:cat>
          <c:val>
            <c:numRef>
              <c:f>main_data!$C$2:$C$37</c:f>
              <c:numCache>
                <c:formatCode>General</c:formatCode>
                <c:ptCount val="36"/>
                <c:pt idx="0">
                  <c:v>882</c:v>
                </c:pt>
                <c:pt idx="1">
                  <c:v>1545</c:v>
                </c:pt>
                <c:pt idx="2">
                  <c:v>874</c:v>
                </c:pt>
                <c:pt idx="3">
                  <c:v>978</c:v>
                </c:pt>
                <c:pt idx="4">
                  <c:v>1296</c:v>
                </c:pt>
                <c:pt idx="5">
                  <c:v>1615</c:v>
                </c:pt>
                <c:pt idx="6">
                  <c:v>1374</c:v>
                </c:pt>
                <c:pt idx="7">
                  <c:v>536</c:v>
                </c:pt>
                <c:pt idx="8">
                  <c:v>965</c:v>
                </c:pt>
                <c:pt idx="9">
                  <c:v>510</c:v>
                </c:pt>
                <c:pt idx="10">
                  <c:v>821</c:v>
                </c:pt>
                <c:pt idx="11">
                  <c:v>945</c:v>
                </c:pt>
                <c:pt idx="12">
                  <c:v>849</c:v>
                </c:pt>
                <c:pt idx="13">
                  <c:v>481</c:v>
                </c:pt>
                <c:pt idx="14">
                  <c:v>1047</c:v>
                </c:pt>
                <c:pt idx="15">
                  <c:v>1101</c:v>
                </c:pt>
                <c:pt idx="16">
                  <c:v>1027</c:v>
                </c:pt>
                <c:pt idx="17">
                  <c:v>622</c:v>
                </c:pt>
                <c:pt idx="18">
                  <c:v>638</c:v>
                </c:pt>
                <c:pt idx="19">
                  <c:v>761</c:v>
                </c:pt>
                <c:pt idx="20">
                  <c:v>1374</c:v>
                </c:pt>
                <c:pt idx="21">
                  <c:v>878</c:v>
                </c:pt>
                <c:pt idx="22">
                  <c:v>658</c:v>
                </c:pt>
                <c:pt idx="23">
                  <c:v>579</c:v>
                </c:pt>
                <c:pt idx="24">
                  <c:v>959</c:v>
                </c:pt>
                <c:pt idx="25">
                  <c:v>1232</c:v>
                </c:pt>
                <c:pt idx="26">
                  <c:v>891</c:v>
                </c:pt>
                <c:pt idx="27">
                  <c:v>698</c:v>
                </c:pt>
                <c:pt idx="28">
                  <c:v>981</c:v>
                </c:pt>
                <c:pt idx="29">
                  <c:v>1598</c:v>
                </c:pt>
                <c:pt idx="30">
                  <c:v>1493</c:v>
                </c:pt>
                <c:pt idx="31">
                  <c:v>1103</c:v>
                </c:pt>
                <c:pt idx="32">
                  <c:v>829</c:v>
                </c:pt>
                <c:pt idx="33">
                  <c:v>847</c:v>
                </c:pt>
                <c:pt idx="34">
                  <c:v>871</c:v>
                </c:pt>
                <c:pt idx="35">
                  <c:v>565</c:v>
                </c:pt>
              </c:numCache>
            </c:numRef>
          </c:val>
          <c:extLst>
            <c:ext xmlns:c16="http://schemas.microsoft.com/office/drawing/2014/chart" uri="{C3380CC4-5D6E-409C-BE32-E72D297353CC}">
              <c16:uniqueId val="{00000001-822F-4FE1-9CCE-C48A6A359753}"/>
            </c:ext>
          </c:extLst>
        </c:ser>
        <c:dLbls>
          <c:showLegendKey val="0"/>
          <c:showVal val="0"/>
          <c:showCatName val="0"/>
          <c:showSerName val="0"/>
          <c:showPercent val="0"/>
          <c:showBubbleSize val="0"/>
        </c:dLbls>
        <c:gapWidth val="150"/>
        <c:axId val="278444384"/>
        <c:axId val="278445824"/>
      </c:barChart>
      <c:dateAx>
        <c:axId val="278444384"/>
        <c:scaling>
          <c:orientation val="minMax"/>
        </c:scaling>
        <c:delete val="0"/>
        <c:axPos val="b"/>
        <c:numFmt formatCode="[$-409]mmm\-yyyy;@" sourceLinked="0"/>
        <c:majorTickMark val="none"/>
        <c:minorTickMark val="none"/>
        <c:tickLblPos val="nextTo"/>
        <c:spPr>
          <a:solidFill>
            <a:schemeClr val="bg1"/>
          </a:solid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278445824"/>
        <c:crosses val="autoZero"/>
        <c:auto val="1"/>
        <c:lblOffset val="100"/>
        <c:baseTimeUnit val="months"/>
      </c:dateAx>
      <c:valAx>
        <c:axId val="2784458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78444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solidFill>
              </a:rPr>
              <a:t>Monthly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main_data!$A$2:$A$37</c:f>
              <c:numCache>
                <c:formatCode>yyyy\-mm</c:formatCode>
                <c:ptCount val="36"/>
                <c:pt idx="0">
                  <c:v>44562</c:v>
                </c:pt>
                <c:pt idx="1">
                  <c:v>44593</c:v>
                </c:pt>
                <c:pt idx="2">
                  <c:v>44621</c:v>
                </c:pt>
                <c:pt idx="3">
                  <c:v>44652</c:v>
                </c:pt>
                <c:pt idx="4">
                  <c:v>44682</c:v>
                </c:pt>
                <c:pt idx="5">
                  <c:v>44713</c:v>
                </c:pt>
                <c:pt idx="6">
                  <c:v>44743</c:v>
                </c:pt>
                <c:pt idx="7">
                  <c:v>44774</c:v>
                </c:pt>
                <c:pt idx="8">
                  <c:v>44805</c:v>
                </c:pt>
                <c:pt idx="9">
                  <c:v>44835</c:v>
                </c:pt>
                <c:pt idx="10">
                  <c:v>44866</c:v>
                </c:pt>
                <c:pt idx="11">
                  <c:v>44896</c:v>
                </c:pt>
                <c:pt idx="12">
                  <c:v>44927</c:v>
                </c:pt>
                <c:pt idx="13">
                  <c:v>44958</c:v>
                </c:pt>
                <c:pt idx="14">
                  <c:v>44986</c:v>
                </c:pt>
                <c:pt idx="15">
                  <c:v>45017</c:v>
                </c:pt>
                <c:pt idx="16">
                  <c:v>45047</c:v>
                </c:pt>
                <c:pt idx="17">
                  <c:v>45078</c:v>
                </c:pt>
                <c:pt idx="18">
                  <c:v>45108</c:v>
                </c:pt>
                <c:pt idx="19">
                  <c:v>45139</c:v>
                </c:pt>
                <c:pt idx="20">
                  <c:v>45170</c:v>
                </c:pt>
                <c:pt idx="21">
                  <c:v>45200</c:v>
                </c:pt>
                <c:pt idx="22">
                  <c:v>45231</c:v>
                </c:pt>
                <c:pt idx="23">
                  <c:v>45261</c:v>
                </c:pt>
                <c:pt idx="24">
                  <c:v>45292</c:v>
                </c:pt>
                <c:pt idx="25">
                  <c:v>45323</c:v>
                </c:pt>
                <c:pt idx="26">
                  <c:v>45352</c:v>
                </c:pt>
                <c:pt idx="27">
                  <c:v>45383</c:v>
                </c:pt>
                <c:pt idx="28">
                  <c:v>45413</c:v>
                </c:pt>
                <c:pt idx="29">
                  <c:v>45444</c:v>
                </c:pt>
                <c:pt idx="30">
                  <c:v>45474</c:v>
                </c:pt>
                <c:pt idx="31">
                  <c:v>45505</c:v>
                </c:pt>
                <c:pt idx="32">
                  <c:v>45536</c:v>
                </c:pt>
                <c:pt idx="33">
                  <c:v>45566</c:v>
                </c:pt>
                <c:pt idx="34">
                  <c:v>45597</c:v>
                </c:pt>
                <c:pt idx="35">
                  <c:v>45627</c:v>
                </c:pt>
              </c:numCache>
            </c:numRef>
          </c:cat>
          <c:val>
            <c:numRef>
              <c:f>main_data!$G$2:$G$37</c:f>
              <c:numCache>
                <c:formatCode>General</c:formatCode>
                <c:ptCount val="36"/>
                <c:pt idx="0">
                  <c:v>767738.53</c:v>
                </c:pt>
                <c:pt idx="1">
                  <c:v>946842.55999999994</c:v>
                </c:pt>
                <c:pt idx="2">
                  <c:v>1013733.93</c:v>
                </c:pt>
                <c:pt idx="3">
                  <c:v>1106772.48</c:v>
                </c:pt>
                <c:pt idx="4">
                  <c:v>1071620.55</c:v>
                </c:pt>
                <c:pt idx="5">
                  <c:v>1125564.24</c:v>
                </c:pt>
                <c:pt idx="6">
                  <c:v>1350868.56</c:v>
                </c:pt>
                <c:pt idx="7">
                  <c:v>1266432.02</c:v>
                </c:pt>
                <c:pt idx="8">
                  <c:v>1548688</c:v>
                </c:pt>
                <c:pt idx="9">
                  <c:v>1530705.93</c:v>
                </c:pt>
                <c:pt idx="10">
                  <c:v>1565678.08</c:v>
                </c:pt>
                <c:pt idx="11">
                  <c:v>1737340.92</c:v>
                </c:pt>
                <c:pt idx="12">
                  <c:v>1771187.22</c:v>
                </c:pt>
                <c:pt idx="13">
                  <c:v>1590734.4</c:v>
                </c:pt>
                <c:pt idx="14">
                  <c:v>1796981.7999999998</c:v>
                </c:pt>
                <c:pt idx="15">
                  <c:v>1808862.7599999998</c:v>
                </c:pt>
                <c:pt idx="16">
                  <c:v>2054883.1600000001</c:v>
                </c:pt>
                <c:pt idx="17">
                  <c:v>2051569.12</c:v>
                </c:pt>
                <c:pt idx="18">
                  <c:v>1979470.13</c:v>
                </c:pt>
                <c:pt idx="19">
                  <c:v>2251756.08</c:v>
                </c:pt>
                <c:pt idx="20">
                  <c:v>2128248.0900000003</c:v>
                </c:pt>
                <c:pt idx="21">
                  <c:v>2137474.6</c:v>
                </c:pt>
                <c:pt idx="22">
                  <c:v>2605547.16</c:v>
                </c:pt>
                <c:pt idx="23">
                  <c:v>2628120.6</c:v>
                </c:pt>
                <c:pt idx="24">
                  <c:v>2540664.9</c:v>
                </c:pt>
                <c:pt idx="25">
                  <c:v>2844257.28</c:v>
                </c:pt>
                <c:pt idx="26">
                  <c:v>2812888.96</c:v>
                </c:pt>
                <c:pt idx="27">
                  <c:v>2708825.65</c:v>
                </c:pt>
                <c:pt idx="28">
                  <c:v>3245673.48</c:v>
                </c:pt>
                <c:pt idx="29">
                  <c:v>3180159.1999999997</c:v>
                </c:pt>
                <c:pt idx="30">
                  <c:v>2897934.93</c:v>
                </c:pt>
                <c:pt idx="31">
                  <c:v>3272027.8400000003</c:v>
                </c:pt>
                <c:pt idx="32">
                  <c:v>3161780.72</c:v>
                </c:pt>
                <c:pt idx="33">
                  <c:v>3057166.1999999997</c:v>
                </c:pt>
                <c:pt idx="34">
                  <c:v>3410365.8000000003</c:v>
                </c:pt>
                <c:pt idx="35">
                  <c:v>3402533.16</c:v>
                </c:pt>
              </c:numCache>
            </c:numRef>
          </c:val>
          <c:smooth val="0"/>
          <c:extLst>
            <c:ext xmlns:c16="http://schemas.microsoft.com/office/drawing/2014/chart" uri="{C3380CC4-5D6E-409C-BE32-E72D297353CC}">
              <c16:uniqueId val="{00000000-BA78-4782-AF02-CFFF3B69BB78}"/>
            </c:ext>
          </c:extLst>
        </c:ser>
        <c:dLbls>
          <c:showLegendKey val="0"/>
          <c:showVal val="0"/>
          <c:showCatName val="0"/>
          <c:showSerName val="0"/>
          <c:showPercent val="0"/>
          <c:showBubbleSize val="0"/>
        </c:dLbls>
        <c:smooth val="0"/>
        <c:axId val="278479904"/>
        <c:axId val="278480864"/>
      </c:lineChart>
      <c:dateAx>
        <c:axId val="278479904"/>
        <c:scaling>
          <c:orientation val="minMax"/>
        </c:scaling>
        <c:delete val="0"/>
        <c:axPos val="b"/>
        <c:numFmt formatCode="[$-409]mmm\-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278480864"/>
        <c:crosses val="autoZero"/>
        <c:auto val="1"/>
        <c:lblOffset val="100"/>
        <c:baseTimeUnit val="months"/>
      </c:dateAx>
      <c:valAx>
        <c:axId val="27848086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278479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Monthly</a:t>
            </a:r>
            <a:r>
              <a:rPr lang="en-US" baseline="0">
                <a:solidFill>
                  <a:schemeClr val="tx1"/>
                </a:solidFill>
              </a:rPr>
              <a:t> Churn Rate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main_data!$A$2:$A$37</c:f>
              <c:numCache>
                <c:formatCode>yyyy\-mm</c:formatCode>
                <c:ptCount val="36"/>
                <c:pt idx="0">
                  <c:v>44562</c:v>
                </c:pt>
                <c:pt idx="1">
                  <c:v>44593</c:v>
                </c:pt>
                <c:pt idx="2">
                  <c:v>44621</c:v>
                </c:pt>
                <c:pt idx="3">
                  <c:v>44652</c:v>
                </c:pt>
                <c:pt idx="4">
                  <c:v>44682</c:v>
                </c:pt>
                <c:pt idx="5">
                  <c:v>44713</c:v>
                </c:pt>
                <c:pt idx="6">
                  <c:v>44743</c:v>
                </c:pt>
                <c:pt idx="7">
                  <c:v>44774</c:v>
                </c:pt>
                <c:pt idx="8">
                  <c:v>44805</c:v>
                </c:pt>
                <c:pt idx="9">
                  <c:v>44835</c:v>
                </c:pt>
                <c:pt idx="10">
                  <c:v>44866</c:v>
                </c:pt>
                <c:pt idx="11">
                  <c:v>44896</c:v>
                </c:pt>
                <c:pt idx="12">
                  <c:v>44927</c:v>
                </c:pt>
                <c:pt idx="13">
                  <c:v>44958</c:v>
                </c:pt>
                <c:pt idx="14">
                  <c:v>44986</c:v>
                </c:pt>
                <c:pt idx="15">
                  <c:v>45017</c:v>
                </c:pt>
                <c:pt idx="16">
                  <c:v>45047</c:v>
                </c:pt>
                <c:pt idx="17">
                  <c:v>45078</c:v>
                </c:pt>
                <c:pt idx="18">
                  <c:v>45108</c:v>
                </c:pt>
                <c:pt idx="19">
                  <c:v>45139</c:v>
                </c:pt>
                <c:pt idx="20">
                  <c:v>45170</c:v>
                </c:pt>
                <c:pt idx="21">
                  <c:v>45200</c:v>
                </c:pt>
                <c:pt idx="22">
                  <c:v>45231</c:v>
                </c:pt>
                <c:pt idx="23">
                  <c:v>45261</c:v>
                </c:pt>
                <c:pt idx="24">
                  <c:v>45292</c:v>
                </c:pt>
                <c:pt idx="25">
                  <c:v>45323</c:v>
                </c:pt>
                <c:pt idx="26">
                  <c:v>45352</c:v>
                </c:pt>
                <c:pt idx="27">
                  <c:v>45383</c:v>
                </c:pt>
                <c:pt idx="28">
                  <c:v>45413</c:v>
                </c:pt>
                <c:pt idx="29">
                  <c:v>45444</c:v>
                </c:pt>
                <c:pt idx="30">
                  <c:v>45474</c:v>
                </c:pt>
                <c:pt idx="31">
                  <c:v>45505</c:v>
                </c:pt>
                <c:pt idx="32">
                  <c:v>45536</c:v>
                </c:pt>
                <c:pt idx="33">
                  <c:v>45566</c:v>
                </c:pt>
                <c:pt idx="34">
                  <c:v>45597</c:v>
                </c:pt>
                <c:pt idx="35">
                  <c:v>45627</c:v>
                </c:pt>
              </c:numCache>
            </c:numRef>
          </c:cat>
          <c:val>
            <c:numRef>
              <c:f>main_data!$H$2:$H$37</c:f>
              <c:numCache>
                <c:formatCode>General</c:formatCode>
                <c:ptCount val="36"/>
                <c:pt idx="1">
                  <c:v>1.402645507449001E-2</c:v>
                </c:pt>
                <c:pt idx="2">
                  <c:v>7.1260844041484573E-3</c:v>
                </c:pt>
                <c:pt idx="3">
                  <c:v>7.4382239529064594E-3</c:v>
                </c:pt>
                <c:pt idx="4">
                  <c:v>9.2975206611570251E-3</c:v>
                </c:pt>
                <c:pt idx="5">
                  <c:v>1.0775502578781267E-2</c:v>
                </c:pt>
                <c:pt idx="6">
                  <c:v>8.4962187498067634E-3</c:v>
                </c:pt>
                <c:pt idx="7">
                  <c:v>3.07902643022501E-3</c:v>
                </c:pt>
                <c:pt idx="8">
                  <c:v>5.28816382895941E-3</c:v>
                </c:pt>
                <c:pt idx="9">
                  <c:v>2.6344880311592782E-3</c:v>
                </c:pt>
                <c:pt idx="10">
                  <c:v>4.0387443981483757E-3</c:v>
                </c:pt>
                <c:pt idx="11">
                  <c:v>4.4422925049828893E-3</c:v>
                </c:pt>
                <c:pt idx="12">
                  <c:v>3.7970267804432996E-3</c:v>
                </c:pt>
                <c:pt idx="13">
                  <c:v>2.0612106720146726E-3</c:v>
                </c:pt>
                <c:pt idx="14">
                  <c:v>4.3177038228380555E-3</c:v>
                </c:pt>
                <c:pt idx="15">
                  <c:v>4.3256197697717361E-3</c:v>
                </c:pt>
                <c:pt idx="16">
                  <c:v>3.8437354971031634E-3</c:v>
                </c:pt>
                <c:pt idx="17">
                  <c:v>2.2641481961436678E-3</c:v>
                </c:pt>
                <c:pt idx="18">
                  <c:v>2.2266273924029427E-3</c:v>
                </c:pt>
                <c:pt idx="19">
                  <c:v>2.5796347833750843E-3</c:v>
                </c:pt>
                <c:pt idx="20">
                  <c:v>4.5032053382975659E-3</c:v>
                </c:pt>
                <c:pt idx="21">
                  <c:v>2.7764338320162667E-3</c:v>
                </c:pt>
                <c:pt idx="22">
                  <c:v>2.0163514457668878E-3</c:v>
                </c:pt>
                <c:pt idx="23">
                  <c:v>1.7199688682664259E-3</c:v>
                </c:pt>
                <c:pt idx="24">
                  <c:v>2.7586405281401472E-3</c:v>
                </c:pt>
                <c:pt idx="25">
                  <c:v>3.4186326579313943E-3</c:v>
                </c:pt>
                <c:pt idx="26">
                  <c:v>2.4058583054765003E-3</c:v>
                </c:pt>
                <c:pt idx="27">
                  <c:v>1.8263358678758509E-3</c:v>
                </c:pt>
                <c:pt idx="28">
                  <c:v>2.4807244423427546E-3</c:v>
                </c:pt>
                <c:pt idx="29">
                  <c:v>3.9289349586699648E-3</c:v>
                </c:pt>
                <c:pt idx="30">
                  <c:v>3.5679974763527561E-3</c:v>
                </c:pt>
                <c:pt idx="31">
                  <c:v>2.5539324307740753E-3</c:v>
                </c:pt>
                <c:pt idx="32">
                  <c:v>1.8647274101433074E-3</c:v>
                </c:pt>
                <c:pt idx="33">
                  <c:v>1.8591358859320263E-3</c:v>
                </c:pt>
                <c:pt idx="34">
                  <c:v>1.8803688199876081E-3</c:v>
                </c:pt>
                <c:pt idx="35">
                  <c:v>1.1994607733868314E-3</c:v>
                </c:pt>
              </c:numCache>
            </c:numRef>
          </c:val>
          <c:smooth val="0"/>
          <c:extLst>
            <c:ext xmlns:c16="http://schemas.microsoft.com/office/drawing/2014/chart" uri="{C3380CC4-5D6E-409C-BE32-E72D297353CC}">
              <c16:uniqueId val="{00000002-ABDF-4D88-96D4-E2F2A74782B6}"/>
            </c:ext>
          </c:extLst>
        </c:ser>
        <c:dLbls>
          <c:showLegendKey val="0"/>
          <c:showVal val="0"/>
          <c:showCatName val="0"/>
          <c:showSerName val="0"/>
          <c:showPercent val="0"/>
          <c:showBubbleSize val="0"/>
        </c:dLbls>
        <c:smooth val="0"/>
        <c:axId val="657521776"/>
        <c:axId val="278454464"/>
      </c:lineChart>
      <c:dateAx>
        <c:axId val="657521776"/>
        <c:scaling>
          <c:orientation val="minMax"/>
        </c:scaling>
        <c:delete val="0"/>
        <c:axPos val="b"/>
        <c:numFmt formatCode="[$-409]mmm\-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78454464"/>
        <c:crosses val="autoZero"/>
        <c:auto val="1"/>
        <c:lblOffset val="100"/>
        <c:baseTimeUnit val="months"/>
      </c:dateAx>
      <c:valAx>
        <c:axId val="278454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57521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solidFill>
              </a:rPr>
              <a:t>Revenue vs. Subscriber Growth (Monthly)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v>Subscriber Growth Rate</c:v>
          </c:tx>
          <c:spPr>
            <a:ln w="15875" cap="rnd">
              <a:solidFill>
                <a:schemeClr val="accent2"/>
              </a:solidFill>
              <a:prstDash val="dash"/>
              <a:round/>
            </a:ln>
            <a:effectLst/>
          </c:spPr>
          <c:marker>
            <c:symbol val="none"/>
          </c:marker>
          <c:cat>
            <c:numRef>
              <c:f>main_data!$A$2:$A$37</c:f>
              <c:numCache>
                <c:formatCode>yyyy\-mm</c:formatCode>
                <c:ptCount val="36"/>
                <c:pt idx="0">
                  <c:v>44562</c:v>
                </c:pt>
                <c:pt idx="1">
                  <c:v>44593</c:v>
                </c:pt>
                <c:pt idx="2">
                  <c:v>44621</c:v>
                </c:pt>
                <c:pt idx="3">
                  <c:v>44652</c:v>
                </c:pt>
                <c:pt idx="4">
                  <c:v>44682</c:v>
                </c:pt>
                <c:pt idx="5">
                  <c:v>44713</c:v>
                </c:pt>
                <c:pt idx="6">
                  <c:v>44743</c:v>
                </c:pt>
                <c:pt idx="7">
                  <c:v>44774</c:v>
                </c:pt>
                <c:pt idx="8">
                  <c:v>44805</c:v>
                </c:pt>
                <c:pt idx="9">
                  <c:v>44835</c:v>
                </c:pt>
                <c:pt idx="10">
                  <c:v>44866</c:v>
                </c:pt>
                <c:pt idx="11">
                  <c:v>44896</c:v>
                </c:pt>
                <c:pt idx="12">
                  <c:v>44927</c:v>
                </c:pt>
                <c:pt idx="13">
                  <c:v>44958</c:v>
                </c:pt>
                <c:pt idx="14">
                  <c:v>44986</c:v>
                </c:pt>
                <c:pt idx="15">
                  <c:v>45017</c:v>
                </c:pt>
                <c:pt idx="16">
                  <c:v>45047</c:v>
                </c:pt>
                <c:pt idx="17">
                  <c:v>45078</c:v>
                </c:pt>
                <c:pt idx="18">
                  <c:v>45108</c:v>
                </c:pt>
                <c:pt idx="19">
                  <c:v>45139</c:v>
                </c:pt>
                <c:pt idx="20">
                  <c:v>45170</c:v>
                </c:pt>
                <c:pt idx="21">
                  <c:v>45200</c:v>
                </c:pt>
                <c:pt idx="22">
                  <c:v>45231</c:v>
                </c:pt>
                <c:pt idx="23">
                  <c:v>45261</c:v>
                </c:pt>
                <c:pt idx="24">
                  <c:v>45292</c:v>
                </c:pt>
                <c:pt idx="25">
                  <c:v>45323</c:v>
                </c:pt>
                <c:pt idx="26">
                  <c:v>45352</c:v>
                </c:pt>
                <c:pt idx="27">
                  <c:v>45383</c:v>
                </c:pt>
                <c:pt idx="28">
                  <c:v>45413</c:v>
                </c:pt>
                <c:pt idx="29">
                  <c:v>45444</c:v>
                </c:pt>
                <c:pt idx="30">
                  <c:v>45474</c:v>
                </c:pt>
                <c:pt idx="31">
                  <c:v>45505</c:v>
                </c:pt>
                <c:pt idx="32">
                  <c:v>45536</c:v>
                </c:pt>
                <c:pt idx="33">
                  <c:v>45566</c:v>
                </c:pt>
                <c:pt idx="34">
                  <c:v>45597</c:v>
                </c:pt>
                <c:pt idx="35">
                  <c:v>45627</c:v>
                </c:pt>
              </c:numCache>
            </c:numRef>
          </c:cat>
          <c:val>
            <c:numRef>
              <c:f>main_data!$J$2:$J$37</c:f>
              <c:numCache>
                <c:formatCode>General</c:formatCode>
                <c:ptCount val="36"/>
                <c:pt idx="1">
                  <c:v>0.11347356762203924</c:v>
                </c:pt>
                <c:pt idx="2">
                  <c:v>7.2035418433239837E-2</c:v>
                </c:pt>
                <c:pt idx="3">
                  <c:v>6.0152263030201623E-2</c:v>
                </c:pt>
                <c:pt idx="4">
                  <c:v>7.5219524793388434E-2</c:v>
                </c:pt>
                <c:pt idx="5">
                  <c:v>7.9011456060636392E-2</c:v>
                </c:pt>
                <c:pt idx="6">
                  <c:v>7.6441234486980508E-2</c:v>
                </c:pt>
                <c:pt idx="7">
                  <c:v>4.8264888184236077E-2</c:v>
                </c:pt>
                <c:pt idx="8">
                  <c:v>6.0844023826877022E-2</c:v>
                </c:pt>
                <c:pt idx="9">
                  <c:v>5.0081100906057253E-2</c:v>
                </c:pt>
                <c:pt idx="10">
                  <c:v>4.6472616722664686E-2</c:v>
                </c:pt>
                <c:pt idx="11">
                  <c:v>5.108871422661803E-2</c:v>
                </c:pt>
                <c:pt idx="12">
                  <c:v>4.3659099447217305E-2</c:v>
                </c:pt>
                <c:pt idx="13">
                  <c:v>3.913300593937212E-2</c:v>
                </c:pt>
                <c:pt idx="14">
                  <c:v>4.9651532021939046E-2</c:v>
                </c:pt>
                <c:pt idx="15">
                  <c:v>4.9730876517502846E-2</c:v>
                </c:pt>
                <c:pt idx="16">
                  <c:v>2.8178660718295733E-2</c:v>
                </c:pt>
                <c:pt idx="17">
                  <c:v>4.300789539780938E-2</c:v>
                </c:pt>
                <c:pt idx="18">
                  <c:v>2.9563888152108666E-2</c:v>
                </c:pt>
                <c:pt idx="19">
                  <c:v>3.4281007311790047E-2</c:v>
                </c:pt>
                <c:pt idx="20">
                  <c:v>3.6435322959136852E-2</c:v>
                </c:pt>
                <c:pt idx="21">
                  <c:v>3.1935313518829472E-2</c:v>
                </c:pt>
                <c:pt idx="22">
                  <c:v>3.1569076891018961E-2</c:v>
                </c:pt>
                <c:pt idx="23">
                  <c:v>3.2679408497062093E-2</c:v>
                </c:pt>
                <c:pt idx="24">
                  <c:v>3.6656263034504581E-2</c:v>
                </c:pt>
                <c:pt idx="25">
                  <c:v>2.7659846050535827E-2</c:v>
                </c:pt>
                <c:pt idx="26">
                  <c:v>3.197010363281904E-2</c:v>
                </c:pt>
                <c:pt idx="27">
                  <c:v>3.4702998016672509E-2</c:v>
                </c:pt>
                <c:pt idx="28">
                  <c:v>2.8516951617022675E-2</c:v>
                </c:pt>
                <c:pt idx="29">
                  <c:v>2.8805633276456386E-2</c:v>
                </c:pt>
                <c:pt idx="30">
                  <c:v>3.2121536557037776E-2</c:v>
                </c:pt>
                <c:pt idx="31">
                  <c:v>2.9373696116772367E-2</c:v>
                </c:pt>
                <c:pt idx="32">
                  <c:v>2.4785803778491079E-2</c:v>
                </c:pt>
                <c:pt idx="33">
                  <c:v>1.6723443110880882E-2</c:v>
                </c:pt>
                <c:pt idx="34">
                  <c:v>1.6921160517867823E-2</c:v>
                </c:pt>
                <c:pt idx="35">
                  <c:v>1.5945397998068125E-2</c:v>
                </c:pt>
              </c:numCache>
            </c:numRef>
          </c:val>
          <c:smooth val="0"/>
          <c:extLst>
            <c:ext xmlns:c16="http://schemas.microsoft.com/office/drawing/2014/chart" uri="{C3380CC4-5D6E-409C-BE32-E72D297353CC}">
              <c16:uniqueId val="{00000000-E7A1-4826-B1DF-FAC8B620C554}"/>
            </c:ext>
          </c:extLst>
        </c:ser>
        <c:dLbls>
          <c:showLegendKey val="0"/>
          <c:showVal val="0"/>
          <c:showCatName val="0"/>
          <c:showSerName val="0"/>
          <c:showPercent val="0"/>
          <c:showBubbleSize val="0"/>
        </c:dLbls>
        <c:marker val="1"/>
        <c:smooth val="0"/>
        <c:axId val="398114192"/>
        <c:axId val="398117072"/>
      </c:lineChart>
      <c:lineChart>
        <c:grouping val="standard"/>
        <c:varyColors val="0"/>
        <c:ser>
          <c:idx val="0"/>
          <c:order val="0"/>
          <c:tx>
            <c:v>Revenue Growth</c:v>
          </c:tx>
          <c:spPr>
            <a:ln w="28575" cap="rnd">
              <a:solidFill>
                <a:schemeClr val="accent1"/>
              </a:solidFill>
              <a:round/>
            </a:ln>
            <a:effectLst/>
          </c:spPr>
          <c:marker>
            <c:symbol val="none"/>
          </c:marker>
          <c:dLbls>
            <c:dLbl>
              <c:idx val="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7A1-4826-B1DF-FAC8B620C554}"/>
                </c:ext>
              </c:extLst>
            </c:dLbl>
            <c:dLbl>
              <c:idx val="9"/>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7A1-4826-B1DF-FAC8B620C554}"/>
                </c:ext>
              </c:extLst>
            </c:dLbl>
            <c:dLbl>
              <c:idx val="2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E7A1-4826-B1DF-FAC8B620C55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main_data!$A$2:$A$37</c:f>
              <c:numCache>
                <c:formatCode>yyyy\-mm</c:formatCode>
                <c:ptCount val="36"/>
                <c:pt idx="0">
                  <c:v>44562</c:v>
                </c:pt>
                <c:pt idx="1">
                  <c:v>44593</c:v>
                </c:pt>
                <c:pt idx="2">
                  <c:v>44621</c:v>
                </c:pt>
                <c:pt idx="3">
                  <c:v>44652</c:v>
                </c:pt>
                <c:pt idx="4">
                  <c:v>44682</c:v>
                </c:pt>
                <c:pt idx="5">
                  <c:v>44713</c:v>
                </c:pt>
                <c:pt idx="6">
                  <c:v>44743</c:v>
                </c:pt>
                <c:pt idx="7">
                  <c:v>44774</c:v>
                </c:pt>
                <c:pt idx="8">
                  <c:v>44805</c:v>
                </c:pt>
                <c:pt idx="9">
                  <c:v>44835</c:v>
                </c:pt>
                <c:pt idx="10">
                  <c:v>44866</c:v>
                </c:pt>
                <c:pt idx="11">
                  <c:v>44896</c:v>
                </c:pt>
                <c:pt idx="12">
                  <c:v>44927</c:v>
                </c:pt>
                <c:pt idx="13">
                  <c:v>44958</c:v>
                </c:pt>
                <c:pt idx="14">
                  <c:v>44986</c:v>
                </c:pt>
                <c:pt idx="15">
                  <c:v>45017</c:v>
                </c:pt>
                <c:pt idx="16">
                  <c:v>45047</c:v>
                </c:pt>
                <c:pt idx="17">
                  <c:v>45078</c:v>
                </c:pt>
                <c:pt idx="18">
                  <c:v>45108</c:v>
                </c:pt>
                <c:pt idx="19">
                  <c:v>45139</c:v>
                </c:pt>
                <c:pt idx="20">
                  <c:v>45170</c:v>
                </c:pt>
                <c:pt idx="21">
                  <c:v>45200</c:v>
                </c:pt>
                <c:pt idx="22">
                  <c:v>45231</c:v>
                </c:pt>
                <c:pt idx="23">
                  <c:v>45261</c:v>
                </c:pt>
                <c:pt idx="24">
                  <c:v>45292</c:v>
                </c:pt>
                <c:pt idx="25">
                  <c:v>45323</c:v>
                </c:pt>
                <c:pt idx="26">
                  <c:v>45352</c:v>
                </c:pt>
                <c:pt idx="27">
                  <c:v>45383</c:v>
                </c:pt>
                <c:pt idx="28">
                  <c:v>45413</c:v>
                </c:pt>
                <c:pt idx="29">
                  <c:v>45444</c:v>
                </c:pt>
                <c:pt idx="30">
                  <c:v>45474</c:v>
                </c:pt>
                <c:pt idx="31">
                  <c:v>45505</c:v>
                </c:pt>
                <c:pt idx="32">
                  <c:v>45536</c:v>
                </c:pt>
                <c:pt idx="33">
                  <c:v>45566</c:v>
                </c:pt>
                <c:pt idx="34">
                  <c:v>45597</c:v>
                </c:pt>
                <c:pt idx="35">
                  <c:v>45627</c:v>
                </c:pt>
              </c:numCache>
            </c:numRef>
          </c:cat>
          <c:val>
            <c:numRef>
              <c:f>main_data!$I$2:$I$37</c:f>
              <c:numCache>
                <c:formatCode>General</c:formatCode>
                <c:ptCount val="36"/>
                <c:pt idx="1">
                  <c:v>0.23328779656271764</c:v>
                </c:pt>
                <c:pt idx="2">
                  <c:v>7.0646771518171003E-2</c:v>
                </c:pt>
                <c:pt idx="3">
                  <c:v>9.1778076324228311E-2</c:v>
                </c:pt>
                <c:pt idx="4">
                  <c:v>-3.1760755381268546E-2</c:v>
                </c:pt>
                <c:pt idx="5">
                  <c:v>5.0338424361122923E-2</c:v>
                </c:pt>
                <c:pt idx="6">
                  <c:v>0.20017011201421969</c:v>
                </c:pt>
                <c:pt idx="7">
                  <c:v>-6.2505370618737344E-2</c:v>
                </c:pt>
                <c:pt idx="8">
                  <c:v>0.22287495542003113</c:v>
                </c:pt>
                <c:pt idx="9">
                  <c:v>-1.161116377217365E-2</c:v>
                </c:pt>
                <c:pt idx="10">
                  <c:v>2.284707291883304E-2</c:v>
                </c:pt>
                <c:pt idx="11">
                  <c:v>0.10964121053543768</c:v>
                </c:pt>
                <c:pt idx="12">
                  <c:v>1.9481668571992218E-2</c:v>
                </c:pt>
                <c:pt idx="13">
                  <c:v>-0.10188240856886946</c:v>
                </c:pt>
                <c:pt idx="14">
                  <c:v>0.12965545976751361</c:v>
                </c:pt>
                <c:pt idx="15">
                  <c:v>6.6116195500699922E-3</c:v>
                </c:pt>
                <c:pt idx="16">
                  <c:v>0.13600832823823539</c:v>
                </c:pt>
                <c:pt idx="17">
                  <c:v>-1.6127632288348876E-3</c:v>
                </c:pt>
                <c:pt idx="18">
                  <c:v>-3.5143339455216707E-2</c:v>
                </c:pt>
                <c:pt idx="19">
                  <c:v>0.13755496780342941</c:v>
                </c:pt>
                <c:pt idx="20">
                  <c:v>-5.4849630960028206E-2</c:v>
                </c:pt>
                <c:pt idx="21">
                  <c:v>4.33526055695874E-3</c:v>
                </c:pt>
                <c:pt idx="22">
                  <c:v>0.21898391681473081</c:v>
                </c:pt>
                <c:pt idx="23">
                  <c:v>8.6636082994559736E-3</c:v>
                </c:pt>
                <c:pt idx="24">
                  <c:v>-3.3276897567029527E-2</c:v>
                </c:pt>
                <c:pt idx="25">
                  <c:v>0.11949327910186026</c:v>
                </c:pt>
                <c:pt idx="26">
                  <c:v>-1.102865068521503E-2</c:v>
                </c:pt>
                <c:pt idx="27">
                  <c:v>-3.6995171682852372E-2</c:v>
                </c:pt>
                <c:pt idx="28">
                  <c:v>0.19818471151880893</c:v>
                </c:pt>
                <c:pt idx="29">
                  <c:v>-2.0185111165279712E-2</c:v>
                </c:pt>
                <c:pt idx="30">
                  <c:v>-8.874532759240468E-2</c:v>
                </c:pt>
                <c:pt idx="31">
                  <c:v>0.12908947890006631</c:v>
                </c:pt>
                <c:pt idx="32">
                  <c:v>-3.3693820893651104E-2</c:v>
                </c:pt>
                <c:pt idx="33">
                  <c:v>-3.3087215485329571E-2</c:v>
                </c:pt>
                <c:pt idx="34">
                  <c:v>0.11553169729535823</c:v>
                </c:pt>
                <c:pt idx="35">
                  <c:v>-2.2967155018972247E-3</c:v>
                </c:pt>
              </c:numCache>
            </c:numRef>
          </c:val>
          <c:smooth val="0"/>
          <c:extLst>
            <c:ext xmlns:c16="http://schemas.microsoft.com/office/drawing/2014/chart" uri="{C3380CC4-5D6E-409C-BE32-E72D297353CC}">
              <c16:uniqueId val="{00000001-E7A1-4826-B1DF-FAC8B620C554}"/>
            </c:ext>
          </c:extLst>
        </c:ser>
        <c:dLbls>
          <c:showLegendKey val="0"/>
          <c:showVal val="0"/>
          <c:showCatName val="0"/>
          <c:showSerName val="0"/>
          <c:showPercent val="0"/>
          <c:showBubbleSize val="0"/>
        </c:dLbls>
        <c:marker val="1"/>
        <c:smooth val="0"/>
        <c:axId val="398112752"/>
        <c:axId val="398112272"/>
      </c:lineChart>
      <c:dateAx>
        <c:axId val="398114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a:solidFill>
                      <a:schemeClr val="tx1"/>
                    </a:solidFill>
                  </a:rPr>
                  <a:t>Month</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yyyy\-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117072"/>
        <c:crosses val="autoZero"/>
        <c:auto val="1"/>
        <c:lblOffset val="100"/>
        <c:baseTimeUnit val="months"/>
      </c:dateAx>
      <c:valAx>
        <c:axId val="398117072"/>
        <c:scaling>
          <c:orientation val="minMax"/>
          <c:max val="0.2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solidFill>
                    <a:latin typeface="+mn-lt"/>
                    <a:ea typeface="+mn-ea"/>
                    <a:cs typeface="+mn-cs"/>
                  </a:defRPr>
                </a:pPr>
                <a:r>
                  <a:rPr lang="en-US" sz="1050">
                    <a:solidFill>
                      <a:schemeClr val="tx1"/>
                    </a:solidFill>
                  </a:rPr>
                  <a:t>Revenue Growth</a:t>
                </a:r>
              </a:p>
            </c:rich>
          </c:tx>
          <c:overlay val="0"/>
          <c:spPr>
            <a:noFill/>
            <a:ln>
              <a:noFill/>
            </a:ln>
            <a:effectLst/>
          </c:spPr>
          <c:txPr>
            <a:bodyPr rot="-540000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114192"/>
        <c:crosses val="autoZero"/>
        <c:crossBetween val="between"/>
      </c:valAx>
      <c:valAx>
        <c:axId val="398112272"/>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50">
                    <a:solidFill>
                      <a:schemeClr val="tx1"/>
                    </a:solidFill>
                  </a:rPr>
                  <a:t>Subscriber</a:t>
                </a:r>
                <a:r>
                  <a:rPr lang="en-US" sz="1050" baseline="0">
                    <a:solidFill>
                      <a:schemeClr val="tx1"/>
                    </a:solidFill>
                  </a:rPr>
                  <a:t> Growth Rate</a:t>
                </a:r>
                <a:endParaRPr lang="en-US" sz="1050">
                  <a:solidFill>
                    <a:schemeClr val="tx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112752"/>
        <c:crosses val="max"/>
        <c:crossBetween val="between"/>
      </c:valAx>
      <c:dateAx>
        <c:axId val="398112752"/>
        <c:scaling>
          <c:orientation val="minMax"/>
        </c:scaling>
        <c:delete val="1"/>
        <c:axPos val="b"/>
        <c:numFmt formatCode="yyyy\-mm" sourceLinked="1"/>
        <c:majorTickMark val="out"/>
        <c:minorTickMark val="none"/>
        <c:tickLblPos val="nextTo"/>
        <c:crossAx val="398112272"/>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209550</xdr:colOff>
      <xdr:row>0</xdr:row>
      <xdr:rowOff>142875</xdr:rowOff>
    </xdr:from>
    <xdr:to>
      <xdr:col>12</xdr:col>
      <xdr:colOff>209550</xdr:colOff>
      <xdr:row>7</xdr:row>
      <xdr:rowOff>85725</xdr:rowOff>
    </xdr:to>
    <mc:AlternateContent xmlns:mc="http://schemas.openxmlformats.org/markup-compatibility/2006">
      <mc:Choice xmlns:a14="http://schemas.microsoft.com/office/drawing/2010/main" Requires="a14">
        <xdr:graphicFrame macro="">
          <xdr:nvGraphicFramePr>
            <xdr:cNvPr id="2" name="Year">
              <a:extLst>
                <a:ext uri="{FF2B5EF4-FFF2-40B4-BE49-F238E27FC236}">
                  <a16:creationId xmlns:a16="http://schemas.microsoft.com/office/drawing/2014/main" id="{3DC0F431-C9EE-DCA5-6761-0059396CD32F}"/>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9258300" y="142875"/>
              <a:ext cx="1828800" cy="1276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47627</xdr:colOff>
      <xdr:row>3</xdr:row>
      <xdr:rowOff>9524</xdr:rowOff>
    </xdr:from>
    <xdr:to>
      <xdr:col>13</xdr:col>
      <xdr:colOff>209550</xdr:colOff>
      <xdr:row>20</xdr:row>
      <xdr:rowOff>180975</xdr:rowOff>
    </xdr:to>
    <xdr:graphicFrame macro="">
      <xdr:nvGraphicFramePr>
        <xdr:cNvPr id="3" name="Chart 2">
          <a:extLst>
            <a:ext uri="{FF2B5EF4-FFF2-40B4-BE49-F238E27FC236}">
              <a16:creationId xmlns:a16="http://schemas.microsoft.com/office/drawing/2014/main" id="{7653512E-8121-46DD-7E72-5669423726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47625</xdr:colOff>
      <xdr:row>21</xdr:row>
      <xdr:rowOff>19050</xdr:rowOff>
    </xdr:from>
    <xdr:to>
      <xdr:col>13</xdr:col>
      <xdr:colOff>600075</xdr:colOff>
      <xdr:row>39</xdr:row>
      <xdr:rowOff>38099</xdr:rowOff>
    </xdr:to>
    <xdr:graphicFrame macro="">
      <xdr:nvGraphicFramePr>
        <xdr:cNvPr id="4" name="Chart 3">
          <a:extLst>
            <a:ext uri="{FF2B5EF4-FFF2-40B4-BE49-F238E27FC236}">
              <a16:creationId xmlns:a16="http://schemas.microsoft.com/office/drawing/2014/main" id="{0369A4F2-F26C-F218-7D5A-AE4DAA401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3</xdr:row>
      <xdr:rowOff>19050</xdr:rowOff>
    </xdr:from>
    <xdr:to>
      <xdr:col>2</xdr:col>
      <xdr:colOff>590549</xdr:colOff>
      <xdr:row>20</xdr:row>
      <xdr:rowOff>66676</xdr:rowOff>
    </xdr:to>
    <xdr:graphicFrame macro="">
      <xdr:nvGraphicFramePr>
        <xdr:cNvPr id="5" name="Chart 4">
          <a:extLst>
            <a:ext uri="{FF2B5EF4-FFF2-40B4-BE49-F238E27FC236}">
              <a16:creationId xmlns:a16="http://schemas.microsoft.com/office/drawing/2014/main" id="{DB27751A-AF63-F71C-B76C-02E47179F4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238125</xdr:colOff>
      <xdr:row>3</xdr:row>
      <xdr:rowOff>19050</xdr:rowOff>
    </xdr:from>
    <xdr:to>
      <xdr:col>7</xdr:col>
      <xdr:colOff>1</xdr:colOff>
      <xdr:row>20</xdr:row>
      <xdr:rowOff>180975</xdr:rowOff>
    </xdr:to>
    <xdr:graphicFrame macro="">
      <xdr:nvGraphicFramePr>
        <xdr:cNvPr id="6" name="Chart 5">
          <a:extLst>
            <a:ext uri="{FF2B5EF4-FFF2-40B4-BE49-F238E27FC236}">
              <a16:creationId xmlns:a16="http://schemas.microsoft.com/office/drawing/2014/main" id="{FAC9C8E1-EC73-38D0-8D23-8C66C6930D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21</xdr:row>
      <xdr:rowOff>28575</xdr:rowOff>
    </xdr:from>
    <xdr:to>
      <xdr:col>6</xdr:col>
      <xdr:colOff>1771649</xdr:colOff>
      <xdr:row>40</xdr:row>
      <xdr:rowOff>19050</xdr:rowOff>
    </xdr:to>
    <xdr:graphicFrame macro="">
      <xdr:nvGraphicFramePr>
        <xdr:cNvPr id="11" name="Chart 4">
          <a:extLst>
            <a:ext uri="{FF2B5EF4-FFF2-40B4-BE49-F238E27FC236}">
              <a16:creationId xmlns:a16="http://schemas.microsoft.com/office/drawing/2014/main" id="{96D3442D-C0B7-3621-9601-AF945518A3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gel Gonzalez" refreshedDate="45796.87296990741" createdVersion="8" refreshedVersion="8" minRefreshableVersion="3" recordCount="36" xr:uid="{FD771E02-FAF0-42A1-B1E7-BBCEF82F8C18}">
  <cacheSource type="worksheet">
    <worksheetSource ref="A1:K37" sheet="main_data"/>
  </cacheSource>
  <cacheFields count="14">
    <cacheField name="Month" numFmtId="164">
      <sharedItems containsSemiMixedTypes="0" containsNonDate="0" containsDate="1" containsString="0" minDate="2022-01-01T00:00:00" maxDate="2024-12-02T00:00:00" count="36">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d v="2024-12-01T00:00:00"/>
      </sharedItems>
      <fieldGroup par="13"/>
    </cacheField>
    <cacheField name="New_Subscribers" numFmtId="0">
      <sharedItems containsSemiMixedTypes="0" containsString="0" containsNumber="1" containsInteger="1" minValue="8114" maxValue="14974"/>
    </cacheField>
    <cacheField name="Cancellations" numFmtId="0">
      <sharedItems containsSemiMixedTypes="0" containsString="0" containsNumber="1" containsInteger="1" minValue="497" maxValue="1689"/>
    </cacheField>
    <cacheField name="Net_Adds" numFmtId="0">
      <sharedItems containsSemiMixedTypes="0" containsString="0" containsNumber="1" containsInteger="1" minValue="7444" maxValue="13477"/>
    </cacheField>
    <cacheField name="Total_Subs" numFmtId="0">
      <sharedItems containsSemiMixedTypes="0" containsString="0" containsNumber="1" containsInteger="1" minValue="109696" maxValue="472495"/>
    </cacheField>
    <cacheField name="ARPU ($)" numFmtId="0">
      <sharedItems containsSemiMixedTypes="0" containsString="0" containsNumber="1" minValue="6.52" maxValue="7.92"/>
    </cacheField>
    <cacheField name="Monthly_Revenue" numFmtId="0">
      <sharedItems containsSemiMixedTypes="0" containsString="0" containsNumber="1" minValue="847950.08000000007" maxValue="3669138"/>
    </cacheField>
    <cacheField name="Churn Rate" numFmtId="0">
      <sharedItems containsString="0" containsBlank="1" containsNumber="1" minValue="1.6261058005331813E-3" maxValue="1.3712420741558621E-2"/>
    </cacheField>
    <cacheField name="Revenue Growth" numFmtId="0">
      <sharedItems containsString="0" containsBlank="1" containsNumber="1" minValue="-0.16038388308098525" maxValue="0.23860075874009773"/>
    </cacheField>
    <cacheField name="Subscriber Growth Rate" numFmtId="0">
      <sharedItems containsString="0" containsBlank="1" containsNumber="1" minValue="1.7645464235830331E-2" maxValue="0.12285771586931155"/>
    </cacheField>
    <cacheField name="Year" numFmtId="0">
      <sharedItems containsSemiMixedTypes="0" containsString="0" containsNumber="1" containsInteger="1" minValue="2022" maxValue="2024" count="3">
        <n v="2022"/>
        <n v="2023"/>
        <n v="2024"/>
      </sharedItems>
    </cacheField>
    <cacheField name="Months (Month)" numFmtId="0" databaseField="0">
      <fieldGroup base="0">
        <rangePr groupBy="months" startDate="2022-01-01T00:00:00" endDate="2024-12-02T00:00:00"/>
        <groupItems count="14">
          <s v="&lt;1/1/2022"/>
          <s v="Jan"/>
          <s v="Feb"/>
          <s v="Mar"/>
          <s v="Apr"/>
          <s v="May"/>
          <s v="Jun"/>
          <s v="Jul"/>
          <s v="Aug"/>
          <s v="Sep"/>
          <s v="Oct"/>
          <s v="Nov"/>
          <s v="Dec"/>
          <s v="&gt;12/2/2024"/>
        </groupItems>
      </fieldGroup>
    </cacheField>
    <cacheField name="Quarters (Month)" numFmtId="0" databaseField="0">
      <fieldGroup base="0">
        <rangePr groupBy="quarters" startDate="2022-01-01T00:00:00" endDate="2024-12-02T00:00:00"/>
        <groupItems count="6">
          <s v="&lt;1/1/2022"/>
          <s v="Qtr1"/>
          <s v="Qtr2"/>
          <s v="Qtr3"/>
          <s v="Qtr4"/>
          <s v="&gt;12/2/2024"/>
        </groupItems>
      </fieldGroup>
    </cacheField>
    <cacheField name="Years (Month)" numFmtId="0" databaseField="0">
      <fieldGroup base="0">
        <rangePr groupBy="years" startDate="2022-01-01T00:00:00" endDate="2024-12-02T00:00:00"/>
        <groupItems count="5">
          <s v="&lt;1/1/2022"/>
          <s v="2022"/>
          <s v="2023"/>
          <s v="2024"/>
          <s v="&gt;12/2/2024"/>
        </groupItems>
      </fieldGroup>
    </cacheField>
  </cacheFields>
  <extLst>
    <ext xmlns:x14="http://schemas.microsoft.com/office/spreadsheetml/2009/9/main" uri="{725AE2AE-9491-48be-B2B4-4EB974FC3084}">
      <x14:pivotCacheDefinition pivotCacheId="17492601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x v="0"/>
    <n v="10206"/>
    <n v="510"/>
    <n v="9696"/>
    <n v="109696"/>
    <n v="7.73"/>
    <n v="847950.08000000007"/>
    <m/>
    <m/>
    <m/>
    <x v="0"/>
  </r>
  <r>
    <x v="1"/>
    <n v="14974"/>
    <n v="1497"/>
    <n v="13477"/>
    <n v="123173"/>
    <n v="7.67"/>
    <n v="944736.91"/>
    <n v="1.3646805717619604E-2"/>
    <n v="0.11414213204626379"/>
    <n v="0.12285771586931155"/>
    <x v="0"/>
  </r>
  <r>
    <x v="2"/>
    <n v="14073"/>
    <n v="1689"/>
    <n v="12384"/>
    <n v="135557"/>
    <n v="7.37"/>
    <n v="999055.09"/>
    <n v="1.3712420741558621E-2"/>
    <n v="5.7495562441823016E-2"/>
    <n v="0.10054151478002485"/>
    <x v="0"/>
  </r>
  <r>
    <x v="3"/>
    <n v="8735"/>
    <n v="1048"/>
    <n v="7687"/>
    <n v="143244"/>
    <n v="6.93"/>
    <n v="992680.91999999993"/>
    <n v="7.7310651607810739E-3"/>
    <n v="-6.3801987135664786E-3"/>
    <n v="5.6706772796683312E-2"/>
    <x v="0"/>
  </r>
  <r>
    <x v="4"/>
    <n v="9233"/>
    <n v="1016"/>
    <n v="8217"/>
    <n v="151461"/>
    <n v="7.82"/>
    <n v="1184425.02"/>
    <n v="7.0927927173214935E-3"/>
    <n v="0.19315783766650829"/>
    <n v="5.7363659210856996E-2"/>
    <x v="0"/>
  </r>
  <r>
    <x v="5"/>
    <n v="9068"/>
    <n v="997"/>
    <n v="8071"/>
    <n v="159532"/>
    <n v="7.69"/>
    <n v="1226801.08"/>
    <n v="6.5825526043007771E-3"/>
    <n v="3.5777748092487995E-2"/>
    <n v="5.3287645004324542E-2"/>
    <x v="0"/>
  </r>
  <r>
    <x v="6"/>
    <n v="11177"/>
    <n v="671"/>
    <n v="10506"/>
    <n v="170038"/>
    <n v="6.69"/>
    <n v="1137554.22"/>
    <n v="4.2060527041596673E-3"/>
    <n v="-7.2747620991660766E-2"/>
    <n v="6.585512624426447E-2"/>
    <x v="0"/>
  </r>
  <r>
    <x v="7"/>
    <n v="9961"/>
    <n v="1195"/>
    <n v="8766"/>
    <n v="178804"/>
    <n v="7.88"/>
    <n v="1408975.52"/>
    <n v="7.0278408355779294E-3"/>
    <n v="0.23860075874009773"/>
    <n v="5.1553182229854506E-2"/>
    <x v="0"/>
  </r>
  <r>
    <x v="8"/>
    <n v="11962"/>
    <n v="957"/>
    <n v="11005"/>
    <n v="189809"/>
    <n v="6.58"/>
    <n v="1248943.22"/>
    <n v="5.3522292566161832E-3"/>
    <n v="-0.11358061068371156"/>
    <n v="6.1547840093062793E-2"/>
    <x v="0"/>
  </r>
  <r>
    <x v="9"/>
    <n v="11204"/>
    <n v="672"/>
    <n v="10532"/>
    <n v="200341"/>
    <n v="7.25"/>
    <n v="1452472.25"/>
    <n v="3.5404011400934623E-3"/>
    <n v="0.16296099513635218"/>
    <n v="5.548735834444099E-2"/>
    <x v="0"/>
  </r>
  <r>
    <x v="10"/>
    <n v="8279"/>
    <n v="497"/>
    <n v="7782"/>
    <n v="208123"/>
    <n v="7.01"/>
    <n v="1458942.23"/>
    <n v="2.4807702866612427E-3"/>
    <n v="4.4544603175723195E-3"/>
    <n v="3.8843771369814463E-2"/>
    <x v="0"/>
  </r>
  <r>
    <x v="11"/>
    <n v="12432"/>
    <n v="995"/>
    <n v="11437"/>
    <n v="219560"/>
    <n v="7.52"/>
    <n v="1651091.2"/>
    <n v="4.7808267226591965E-3"/>
    <n v="0.13170430332940597"/>
    <n v="5.4953080630204251E-2"/>
    <x v="0"/>
  </r>
  <r>
    <x v="12"/>
    <n v="14385"/>
    <n v="1439"/>
    <n v="12946"/>
    <n v="232506"/>
    <n v="7.68"/>
    <n v="1785646.0799999998"/>
    <n v="6.5540171251594094E-3"/>
    <n v="8.1494517080582765E-2"/>
    <n v="5.8963381308070689E-2"/>
    <x v="1"/>
  </r>
  <r>
    <x v="13"/>
    <n v="13412"/>
    <n v="1207"/>
    <n v="12205"/>
    <n v="244711"/>
    <n v="7.62"/>
    <n v="1864697.82"/>
    <n v="5.1912638813622018E-3"/>
    <n v="4.4270665326916425E-2"/>
    <n v="5.2493268990907761E-2"/>
    <x v="1"/>
  </r>
  <r>
    <x v="14"/>
    <n v="12278"/>
    <n v="737"/>
    <n v="11541"/>
    <n v="256252"/>
    <n v="7.72"/>
    <n v="1978265.44"/>
    <n v="3.0117158607500276E-3"/>
    <n v="6.0904034306212614E-2"/>
    <n v="4.7161754069085578E-2"/>
    <x v="1"/>
  </r>
  <r>
    <x v="15"/>
    <n v="14073"/>
    <n v="1407"/>
    <n v="12666"/>
    <n v="268918"/>
    <n v="6.59"/>
    <n v="1772169.6199999999"/>
    <n v="5.4906888531601706E-3"/>
    <n v="-0.10418006392509191"/>
    <n v="4.9427906904141235E-2"/>
    <x v="1"/>
  </r>
  <r>
    <x v="16"/>
    <n v="9912"/>
    <n v="793"/>
    <n v="9119"/>
    <n v="278037"/>
    <n v="7.03"/>
    <n v="1954600.11"/>
    <n v="2.9488542975925746E-3"/>
    <n v="0.10294188995294945"/>
    <n v="3.3909965119478802E-2"/>
    <x v="1"/>
  </r>
  <r>
    <x v="17"/>
    <n v="13488"/>
    <n v="1079"/>
    <n v="12409"/>
    <n v="290446"/>
    <n v="6.72"/>
    <n v="1951797.1199999999"/>
    <n v="3.8807784575434203E-3"/>
    <n v="-1.4340478063312005E-3"/>
    <n v="4.4630750583555423E-2"/>
    <x v="1"/>
  </r>
  <r>
    <x v="18"/>
    <n v="11588"/>
    <n v="1275"/>
    <n v="10313"/>
    <n v="300759"/>
    <n v="7.09"/>
    <n v="2132381.31"/>
    <n v="4.3898005136927343E-3"/>
    <n v="9.2522008639914471E-2"/>
    <n v="3.5507460939382882E-2"/>
    <x v="1"/>
  </r>
  <r>
    <x v="19"/>
    <n v="8937"/>
    <n v="983"/>
    <n v="7954"/>
    <n v="308713"/>
    <n v="7.43"/>
    <n v="2293737.59"/>
    <n v="3.2683976206863302E-3"/>
    <n v="7.566952460298941E-2"/>
    <n v="2.6446423880914619E-2"/>
    <x v="1"/>
  </r>
  <r>
    <x v="20"/>
    <n v="8362"/>
    <n v="502"/>
    <n v="7860"/>
    <n v="316573"/>
    <n v="6.8"/>
    <n v="2152696.4"/>
    <n v="1.6261058005331813E-3"/>
    <n v="-6.1489679819913469E-2"/>
    <n v="2.5460541020300407E-2"/>
    <x v="1"/>
  </r>
  <r>
    <x v="21"/>
    <n v="13514"/>
    <n v="811"/>
    <n v="12703"/>
    <n v="329276"/>
    <n v="7.47"/>
    <n v="2459691.7199999997"/>
    <n v="2.5618103881253295E-3"/>
    <n v="0.14260966850690132"/>
    <n v="4.0126605869736209E-2"/>
    <x v="1"/>
  </r>
  <r>
    <x v="22"/>
    <n v="13639"/>
    <n v="1364"/>
    <n v="12275"/>
    <n v="341551"/>
    <n v="6.77"/>
    <n v="2312300.27"/>
    <n v="4.1424215551695235E-3"/>
    <n v="-5.9922732918741436E-2"/>
    <n v="3.7278757030576176E-2"/>
    <x v="1"/>
  </r>
  <r>
    <x v="23"/>
    <n v="8114"/>
    <n v="568"/>
    <n v="7546"/>
    <n v="349097"/>
    <n v="7.45"/>
    <n v="2600772.65"/>
    <n v="1.6630020114126441E-3"/>
    <n v="0.12475558807939761"/>
    <n v="2.2093333060070091E-2"/>
    <x v="1"/>
  </r>
  <r>
    <x v="24"/>
    <n v="13192"/>
    <n v="1187"/>
    <n v="12005"/>
    <n v="361102"/>
    <n v="7.19"/>
    <n v="2596323.3800000004"/>
    <n v="3.400201090241394E-3"/>
    <n v="-1.7107493036731039E-3"/>
    <n v="3.4388722905095148E-2"/>
    <x v="2"/>
  </r>
  <r>
    <x v="25"/>
    <n v="13463"/>
    <n v="1616"/>
    <n v="11847"/>
    <n v="372949"/>
    <n v="7.68"/>
    <n v="2864248.32"/>
    <n v="4.4751898355589277E-3"/>
    <n v="0.10319397886406563"/>
    <n v="3.2807904691749143E-2"/>
    <x v="2"/>
  </r>
  <r>
    <x v="26"/>
    <n v="14266"/>
    <n v="999"/>
    <n v="13267"/>
    <n v="386216"/>
    <n v="7.82"/>
    <n v="3020209.12"/>
    <n v="2.6786504320966136E-3"/>
    <n v="5.4450865489204615E-2"/>
    <n v="3.5573228511136909E-2"/>
    <x v="2"/>
  </r>
  <r>
    <x v="27"/>
    <n v="9155"/>
    <n v="1007"/>
    <n v="8148"/>
    <n v="394364"/>
    <n v="7.17"/>
    <n v="2827589.88"/>
    <n v="2.6073492553389814E-3"/>
    <n v="-6.3776789072142195E-2"/>
    <n v="2.1097002713507469E-2"/>
    <x v="2"/>
  </r>
  <r>
    <x v="28"/>
    <n v="8459"/>
    <n v="1015"/>
    <n v="7444"/>
    <n v="401808"/>
    <n v="6.87"/>
    <n v="2760420.96"/>
    <n v="2.5737643395441776E-3"/>
    <n v="-2.375483109311451E-2"/>
    <n v="1.8875962308932865E-2"/>
    <x v="2"/>
  </r>
  <r>
    <x v="29"/>
    <n v="10177"/>
    <n v="916"/>
    <n v="9261"/>
    <n v="411069"/>
    <n v="6.72"/>
    <n v="2762383.6799999997"/>
    <n v="2.2796957750965637E-3"/>
    <n v="7.110219884722724E-4"/>
    <n v="2.3048321586429339E-2"/>
    <x v="2"/>
  </r>
  <r>
    <x v="30"/>
    <n v="13188"/>
    <n v="791"/>
    <n v="12397"/>
    <n v="423466"/>
    <n v="7.07"/>
    <n v="2993904.62"/>
    <n v="1.9242511597809613E-3"/>
    <n v="8.3812014122527839E-2"/>
    <n v="3.0157954017452058E-2"/>
    <x v="2"/>
  </r>
  <r>
    <x v="31"/>
    <n v="12859"/>
    <n v="1029"/>
    <n v="11830"/>
    <n v="435296"/>
    <n v="6.52"/>
    <n v="2838129.92"/>
    <n v="2.429947150420577E-3"/>
    <n v="-5.2030615457616072E-2"/>
    <n v="2.7936127103474657E-2"/>
    <x v="2"/>
  </r>
  <r>
    <x v="32"/>
    <n v="8535"/>
    <n v="854"/>
    <n v="7681"/>
    <n v="442977"/>
    <n v="7.69"/>
    <n v="3406493.1300000004"/>
    <n v="1.9618834080717489E-3"/>
    <n v="0.20025975766465282"/>
    <n v="1.7645464235830331E-2"/>
    <x v="2"/>
  </r>
  <r>
    <x v="33"/>
    <n v="9037"/>
    <n v="994"/>
    <n v="8043"/>
    <n v="451020"/>
    <n v="6.69"/>
    <n v="3017323.8000000003"/>
    <n v="2.2439088259661338E-3"/>
    <n v="-0.11424339200120448"/>
    <n v="1.8156698880528784E-2"/>
    <x v="2"/>
  </r>
  <r>
    <x v="34"/>
    <n v="13037"/>
    <n v="782"/>
    <n v="12255"/>
    <n v="463275"/>
    <n v="7.92"/>
    <n v="3669138"/>
    <n v="1.7338477229391159E-3"/>
    <n v="0.21602394810924821"/>
    <n v="2.7171744046827193E-2"/>
    <x v="2"/>
  </r>
  <r>
    <x v="35"/>
    <n v="10477"/>
    <n v="1257"/>
    <n v="9220"/>
    <n v="472495"/>
    <n v="6.52"/>
    <n v="3080667.4"/>
    <n v="2.7132912417030921E-3"/>
    <n v="-0.16038388308098525"/>
    <n v="1.9901786196103825E-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3453130-B4DE-4218-8E36-A43256A6AFC9}" name="ARPU and Churn"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9:F13" firstHeaderRow="0" firstDataRow="1" firstDataCol="1"/>
  <pivotFields count="14">
    <pivotField numFmtId="164" showAll="0">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showAll="0"/>
    <pivotField showAll="0"/>
    <pivotField showAll="0"/>
    <pivotField showAll="0"/>
    <pivotField dataField="1" showAll="0"/>
    <pivotField showAll="0"/>
    <pivotField dataField="1" showAll="0"/>
    <pivotField showAll="0"/>
    <pivotField showAll="0"/>
    <pivotField axis="axisRow" showAll="0">
      <items count="4">
        <item x="0"/>
        <item x="1"/>
        <item x="2"/>
        <item t="default"/>
      </items>
    </pivotField>
    <pivotField showAll="0" defaultSubtotal="0"/>
    <pivotField showAll="0" defaultSubtotal="0"/>
    <pivotField showAll="0" defaultSubtotal="0">
      <items count="5">
        <item x="0"/>
        <item x="1"/>
        <item x="2"/>
        <item x="3"/>
        <item x="4"/>
      </items>
    </pivotField>
  </pivotFields>
  <rowFields count="1">
    <field x="10"/>
  </rowFields>
  <rowItems count="4">
    <i>
      <x/>
    </i>
    <i>
      <x v="1"/>
    </i>
    <i>
      <x v="2"/>
    </i>
    <i t="grand">
      <x/>
    </i>
  </rowItems>
  <colFields count="1">
    <field x="-2"/>
  </colFields>
  <colItems count="2">
    <i>
      <x/>
    </i>
    <i i="1">
      <x v="1"/>
    </i>
  </colItems>
  <dataFields count="2">
    <dataField name="Average of ARPU ($)" fld="5" subtotal="average" baseField="10" baseItem="0" numFmtId="166"/>
    <dataField name="Average of Churn Rate" fld="7" subtotal="average"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B0B325C-0601-429B-8BD2-EE8AD2BAEB6C}" name="Monthly Revenue Trend"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B46" firstHeaderRow="1" firstDataRow="1" firstDataCol="1"/>
  <pivotFields count="14">
    <pivotField axis="axisRow" numFmtId="164" showAll="0">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showAll="0"/>
    <pivotField showAll="0"/>
    <pivotField showAll="0"/>
    <pivotField showAll="0"/>
    <pivotField showAll="0"/>
    <pivotField dataField="1" showAll="0"/>
    <pivotField showAll="0"/>
    <pivotField showAll="0"/>
    <pivotField showAll="0"/>
    <pivotField showAll="0">
      <items count="4">
        <item x="0"/>
        <item x="1"/>
        <item x="2"/>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0"/>
  </rowFields>
  <rowItems count="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t="grand">
      <x/>
    </i>
  </rowItems>
  <colItems count="1">
    <i/>
  </colItems>
  <dataFields count="1">
    <dataField name="Sum of Monthly_Revenue" fld="6" baseField="0"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0205E90-099F-427E-9E0E-6DDC3463E84E}" name="Subscribers and Revenue"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G7" firstHeaderRow="0" firstDataRow="1" firstDataCol="1"/>
  <pivotFields count="14">
    <pivotField numFmtId="164" showAll="0">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dataField="1" showAll="0"/>
    <pivotField dataField="1" showAll="0"/>
    <pivotField dataField="1" showAll="0"/>
    <pivotField showAll="0"/>
    <pivotField dataField="1" showAll="0"/>
    <pivotField dataField="1" showAll="0"/>
    <pivotField dataField="1" showAll="0"/>
    <pivotField showAll="0"/>
    <pivotField showAll="0"/>
    <pivotField axis="axisRow" showAll="0">
      <items count="4">
        <item x="0"/>
        <item x="1"/>
        <item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0"/>
  </rowFields>
  <rowItems count="4">
    <i>
      <x/>
    </i>
    <i>
      <x v="1"/>
    </i>
    <i>
      <x v="2"/>
    </i>
    <i t="grand">
      <x/>
    </i>
  </rowItems>
  <colFields count="1">
    <field x="-2"/>
  </colFields>
  <colItems count="6">
    <i>
      <x/>
    </i>
    <i i="1">
      <x v="1"/>
    </i>
    <i i="2">
      <x v="2"/>
    </i>
    <i i="3">
      <x v="3"/>
    </i>
    <i i="4">
      <x v="4"/>
    </i>
    <i i="5">
      <x v="5"/>
    </i>
  </colItems>
  <dataFields count="6">
    <dataField name="New Subscribers" fld="1" baseField="0" baseItem="0" numFmtId="3"/>
    <dataField name="Cancellations " fld="2" baseField="0" baseItem="0" numFmtId="3"/>
    <dataField name="Net Adds" fld="3" baseField="0" baseItem="0" numFmtId="3"/>
    <dataField name="Monthly Revenue" fld="6" baseField="0" baseItem="0" numFmtId="166"/>
    <dataField name="ARPU ($) " fld="5" subtotal="average" baseField="10" baseItem="0" numFmtId="166"/>
    <dataField name="Churn Rate " fld="7" subtotal="average" baseField="10" baseItem="0"/>
  </dataFields>
  <formats count="6">
    <format dxfId="154">
      <pivotArea outline="0" collapsedLevelsAreSubtotals="1" fieldPosition="0">
        <references count="1">
          <reference field="4294967294" count="3" selected="0">
            <x v="0"/>
            <x v="1"/>
            <x v="2"/>
          </reference>
        </references>
      </pivotArea>
    </format>
    <format dxfId="152">
      <pivotArea outline="0" fieldPosition="0">
        <references count="1">
          <reference field="4294967294" count="1">
            <x v="0"/>
          </reference>
        </references>
      </pivotArea>
    </format>
    <format dxfId="149">
      <pivotArea outline="0" fieldPosition="0">
        <references count="1">
          <reference field="4294967294" count="1">
            <x v="1"/>
          </reference>
        </references>
      </pivotArea>
    </format>
    <format dxfId="109">
      <pivotArea outline="0" fieldPosition="0">
        <references count="1">
          <reference field="4294967294" count="1">
            <x v="4"/>
          </reference>
        </references>
      </pivotArea>
    </format>
    <format dxfId="108">
      <pivotArea collapsedLevelsAreSubtotals="1" fieldPosition="0">
        <references count="2">
          <reference field="4294967294" count="1" selected="0">
            <x v="2"/>
          </reference>
          <reference field="10" count="1">
            <x v="0"/>
          </reference>
        </references>
      </pivotArea>
    </format>
    <format dxfId="102">
      <pivotArea outline="0" fieldPosition="0">
        <references count="1">
          <reference field="429496729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82B56BDC-BD9C-418C-A67F-850F27935059}" sourceName="Year">
  <pivotTables>
    <pivotTable tabId="4" name="Subscribers and Revenue"/>
    <pivotTable tabId="4" name="ARPU and Churn"/>
    <pivotTable tabId="4" name="Monthly Revenue Trend"/>
  </pivotTables>
  <data>
    <tabular pivotCacheId="1749260122">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F00E10C6-A27E-4DFF-B3B4-E1E93D542948}" cache="Slicer_Year" caption="Year"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B461C-87D6-4C0A-8ED0-16B6AFBE47CF}">
  <dimension ref="A1:K38"/>
  <sheetViews>
    <sheetView workbookViewId="0">
      <pane ySplit="1" topLeftCell="A2" activePane="bottomLeft" state="frozen"/>
      <selection pane="bottomLeft" activeCell="I41" sqref="I41"/>
    </sheetView>
  </sheetViews>
  <sheetFormatPr defaultRowHeight="15" x14ac:dyDescent="0.25"/>
  <cols>
    <col min="1" max="1" width="7.7109375" bestFit="1" customWidth="1"/>
    <col min="2" max="2" width="16.28515625" bestFit="1" customWidth="1"/>
    <col min="3" max="3" width="13.28515625" bestFit="1" customWidth="1"/>
    <col min="5" max="5" width="10.140625" style="2" bestFit="1" customWidth="1"/>
    <col min="6" max="6" width="9.140625" style="1"/>
    <col min="7" max="7" width="17.42578125" style="1" bestFit="1" customWidth="1"/>
    <col min="8" max="8" width="10.5703125" style="4" bestFit="1" customWidth="1"/>
    <col min="9" max="9" width="16" style="4" bestFit="1" customWidth="1"/>
    <col min="10" max="10" width="21.85546875" bestFit="1" customWidth="1"/>
  </cols>
  <sheetData>
    <row r="1" spans="1:11" x14ac:dyDescent="0.25">
      <c r="A1" s="5" t="s">
        <v>0</v>
      </c>
      <c r="B1" s="7" t="s">
        <v>1</v>
      </c>
      <c r="C1" s="7" t="s">
        <v>2</v>
      </c>
      <c r="D1" s="7" t="s">
        <v>4</v>
      </c>
      <c r="E1" s="7" t="s">
        <v>5</v>
      </c>
      <c r="F1" s="8" t="s">
        <v>3</v>
      </c>
      <c r="G1" s="8" t="s">
        <v>6</v>
      </c>
      <c r="H1" s="7" t="s">
        <v>12</v>
      </c>
      <c r="I1" s="7" t="s">
        <v>13</v>
      </c>
      <c r="J1" s="9" t="s">
        <v>15</v>
      </c>
      <c r="K1" s="7" t="s">
        <v>21</v>
      </c>
    </row>
    <row r="2" spans="1:11" x14ac:dyDescent="0.25">
      <c r="A2" s="6">
        <v>44562</v>
      </c>
      <c r="B2" s="7">
        <f ca="1">RANDBETWEEN(8000,15000)</f>
        <v>11031</v>
      </c>
      <c r="C2" s="7">
        <f ca="1">ROUND(B2 * RANDBETWEEN(5,12)/100,0)</f>
        <v>882</v>
      </c>
      <c r="D2" s="7">
        <f t="shared" ref="D2:D37" ca="1" si="0">B2-C2</f>
        <v>10149</v>
      </c>
      <c r="E2" s="7">
        <f ca="1">100000 + D2</f>
        <v>110149</v>
      </c>
      <c r="F2" s="8">
        <f ca="1">RANDBETWEEN(650,800)/100</f>
        <v>6.97</v>
      </c>
      <c r="G2" s="8">
        <f ca="1">E2*F2</f>
        <v>767738.53</v>
      </c>
      <c r="H2" s="7"/>
      <c r="I2" s="7"/>
      <c r="J2" s="9"/>
      <c r="K2">
        <f>YEAR(A2)</f>
        <v>2022</v>
      </c>
    </row>
    <row r="3" spans="1:11" x14ac:dyDescent="0.25">
      <c r="A3" s="6">
        <f>EDATE(A2,1)</f>
        <v>44593</v>
      </c>
      <c r="B3" s="7">
        <f t="shared" ref="B3:B37" ca="1" si="1">RANDBETWEEN(8000,15000)</f>
        <v>14044</v>
      </c>
      <c r="C3" s="7">
        <f t="shared" ref="C3:C37" ca="1" si="2">ROUND(B3 * RANDBETWEEN(5,12)/100,0)</f>
        <v>1545</v>
      </c>
      <c r="D3" s="7">
        <f t="shared" ca="1" si="0"/>
        <v>12499</v>
      </c>
      <c r="E3" s="7">
        <f ca="1">E2+D3</f>
        <v>122648</v>
      </c>
      <c r="F3" s="8">
        <f t="shared" ref="F3:F37" ca="1" si="3">RANDBETWEEN(650,800)/100</f>
        <v>7.72</v>
      </c>
      <c r="G3" s="8">
        <f t="shared" ref="G3:G37" ca="1" si="4">E3*F3</f>
        <v>946842.55999999994</v>
      </c>
      <c r="H3" s="7">
        <f ca="1">IF(E2=0, 0, C3/E2)</f>
        <v>1.402645507449001E-2</v>
      </c>
      <c r="I3" s="7">
        <f ca="1">IF(G2=0, NA(), (G3 - G2) / G2)</f>
        <v>0.23328779656271764</v>
      </c>
      <c r="J3" s="9">
        <f ca="1">IF(E2=0, NA(), D3/E2)</f>
        <v>0.11347356762203924</v>
      </c>
      <c r="K3">
        <f t="shared" ref="K3:K37" si="5">YEAR(A3)</f>
        <v>2022</v>
      </c>
    </row>
    <row r="4" spans="1:11" x14ac:dyDescent="0.25">
      <c r="A4" s="6">
        <f t="shared" ref="A4:A37" si="6">EDATE(A3,1)</f>
        <v>44621</v>
      </c>
      <c r="B4" s="7">
        <f t="shared" ca="1" si="1"/>
        <v>9709</v>
      </c>
      <c r="C4" s="7">
        <f t="shared" ca="1" si="2"/>
        <v>874</v>
      </c>
      <c r="D4" s="7">
        <f t="shared" ca="1" si="0"/>
        <v>8835</v>
      </c>
      <c r="E4" s="7">
        <f t="shared" ref="E4:E37" ca="1" si="7">E3+D4</f>
        <v>131483</v>
      </c>
      <c r="F4" s="8">
        <f t="shared" ca="1" si="3"/>
        <v>7.71</v>
      </c>
      <c r="G4" s="8">
        <f t="shared" ca="1" si="4"/>
        <v>1013733.93</v>
      </c>
      <c r="H4" s="7">
        <f t="shared" ref="H4:H37" ca="1" si="8">IF(E3=0, 0, C4/E3)</f>
        <v>7.1260844041484573E-3</v>
      </c>
      <c r="I4" s="7">
        <f t="shared" ref="I4:I37" ca="1" si="9">IF(G3=0, NA(), (G4 - G3) / G3)</f>
        <v>7.0646771518171003E-2</v>
      </c>
      <c r="J4" s="9">
        <f t="shared" ref="J4:J36" ca="1" si="10">IF(E3=0, NA(), D4/E3)</f>
        <v>7.2035418433239837E-2</v>
      </c>
      <c r="K4">
        <f t="shared" si="5"/>
        <v>2022</v>
      </c>
    </row>
    <row r="5" spans="1:11" x14ac:dyDescent="0.25">
      <c r="A5" s="6">
        <f t="shared" si="6"/>
        <v>44652</v>
      </c>
      <c r="B5" s="7">
        <f t="shared" ca="1" si="1"/>
        <v>8887</v>
      </c>
      <c r="C5" s="7">
        <f t="shared" ca="1" si="2"/>
        <v>978</v>
      </c>
      <c r="D5" s="7">
        <f t="shared" ca="1" si="0"/>
        <v>7909</v>
      </c>
      <c r="E5" s="7">
        <f t="shared" ca="1" si="7"/>
        <v>139392</v>
      </c>
      <c r="F5" s="8">
        <f t="shared" ca="1" si="3"/>
        <v>7.94</v>
      </c>
      <c r="G5" s="8">
        <f t="shared" ca="1" si="4"/>
        <v>1106772.48</v>
      </c>
      <c r="H5" s="7">
        <f t="shared" ca="1" si="8"/>
        <v>7.4382239529064594E-3</v>
      </c>
      <c r="I5" s="7">
        <f t="shared" ca="1" si="9"/>
        <v>9.1778076324228311E-2</v>
      </c>
      <c r="J5" s="9">
        <f t="shared" ca="1" si="10"/>
        <v>6.0152263030201623E-2</v>
      </c>
      <c r="K5">
        <f t="shared" si="5"/>
        <v>2022</v>
      </c>
    </row>
    <row r="6" spans="1:11" x14ac:dyDescent="0.25">
      <c r="A6" s="6">
        <f t="shared" si="6"/>
        <v>44682</v>
      </c>
      <c r="B6" s="7">
        <f t="shared" ca="1" si="1"/>
        <v>11781</v>
      </c>
      <c r="C6" s="7">
        <f t="shared" ca="1" si="2"/>
        <v>1296</v>
      </c>
      <c r="D6" s="7">
        <f t="shared" ca="1" si="0"/>
        <v>10485</v>
      </c>
      <c r="E6" s="7">
        <f t="shared" ca="1" si="7"/>
        <v>149877</v>
      </c>
      <c r="F6" s="8">
        <f t="shared" ca="1" si="3"/>
        <v>7.15</v>
      </c>
      <c r="G6" s="8">
        <f t="shared" ca="1" si="4"/>
        <v>1071620.55</v>
      </c>
      <c r="H6" s="7">
        <f t="shared" ca="1" si="8"/>
        <v>9.2975206611570251E-3</v>
      </c>
      <c r="I6" s="7">
        <f t="shared" ca="1" si="9"/>
        <v>-3.1760755381268546E-2</v>
      </c>
      <c r="J6" s="9">
        <f t="shared" ca="1" si="10"/>
        <v>7.5219524793388434E-2</v>
      </c>
      <c r="K6">
        <f t="shared" si="5"/>
        <v>2022</v>
      </c>
    </row>
    <row r="7" spans="1:11" x14ac:dyDescent="0.25">
      <c r="A7" s="6">
        <f t="shared" si="6"/>
        <v>44713</v>
      </c>
      <c r="B7" s="7">
        <f t="shared" ca="1" si="1"/>
        <v>13457</v>
      </c>
      <c r="C7" s="7">
        <f t="shared" ca="1" si="2"/>
        <v>1615</v>
      </c>
      <c r="D7" s="7">
        <f t="shared" ca="1" si="0"/>
        <v>11842</v>
      </c>
      <c r="E7" s="7">
        <f t="shared" ca="1" si="7"/>
        <v>161719</v>
      </c>
      <c r="F7" s="8">
        <f t="shared" ca="1" si="3"/>
        <v>6.96</v>
      </c>
      <c r="G7" s="8">
        <f t="shared" ca="1" si="4"/>
        <v>1125564.24</v>
      </c>
      <c r="H7" s="7">
        <f t="shared" ca="1" si="8"/>
        <v>1.0775502578781267E-2</v>
      </c>
      <c r="I7" s="7">
        <f t="shared" ca="1" si="9"/>
        <v>5.0338424361122923E-2</v>
      </c>
      <c r="J7" s="9">
        <f t="shared" ca="1" si="10"/>
        <v>7.9011456060636392E-2</v>
      </c>
      <c r="K7">
        <f t="shared" si="5"/>
        <v>2022</v>
      </c>
    </row>
    <row r="8" spans="1:11" x14ac:dyDescent="0.25">
      <c r="A8" s="6">
        <f t="shared" si="6"/>
        <v>44743</v>
      </c>
      <c r="B8" s="7">
        <f t="shared" ca="1" si="1"/>
        <v>13736</v>
      </c>
      <c r="C8" s="7">
        <f t="shared" ca="1" si="2"/>
        <v>1374</v>
      </c>
      <c r="D8" s="7">
        <f t="shared" ca="1" si="0"/>
        <v>12362</v>
      </c>
      <c r="E8" s="7">
        <f t="shared" ca="1" si="7"/>
        <v>174081</v>
      </c>
      <c r="F8" s="8">
        <f t="shared" ca="1" si="3"/>
        <v>7.76</v>
      </c>
      <c r="G8" s="8">
        <f t="shared" ca="1" si="4"/>
        <v>1350868.56</v>
      </c>
      <c r="H8" s="7">
        <f t="shared" ca="1" si="8"/>
        <v>8.4962187498067634E-3</v>
      </c>
      <c r="I8" s="7">
        <f t="shared" ca="1" si="9"/>
        <v>0.20017011201421969</v>
      </c>
      <c r="J8" s="9">
        <f t="shared" ca="1" si="10"/>
        <v>7.6441234486980508E-2</v>
      </c>
      <c r="K8">
        <f t="shared" si="5"/>
        <v>2022</v>
      </c>
    </row>
    <row r="9" spans="1:11" x14ac:dyDescent="0.25">
      <c r="A9" s="6">
        <f t="shared" si="6"/>
        <v>44774</v>
      </c>
      <c r="B9" s="7">
        <f t="shared" ca="1" si="1"/>
        <v>8938</v>
      </c>
      <c r="C9" s="7">
        <f t="shared" ca="1" si="2"/>
        <v>536</v>
      </c>
      <c r="D9" s="7">
        <f t="shared" ca="1" si="0"/>
        <v>8402</v>
      </c>
      <c r="E9" s="7">
        <f t="shared" ca="1" si="7"/>
        <v>182483</v>
      </c>
      <c r="F9" s="8">
        <f t="shared" ca="1" si="3"/>
        <v>6.94</v>
      </c>
      <c r="G9" s="8">
        <f t="shared" ca="1" si="4"/>
        <v>1266432.02</v>
      </c>
      <c r="H9" s="7">
        <f t="shared" ca="1" si="8"/>
        <v>3.07902643022501E-3</v>
      </c>
      <c r="I9" s="7">
        <f t="shared" ca="1" si="9"/>
        <v>-6.2505370618737344E-2</v>
      </c>
      <c r="J9" s="9">
        <f t="shared" ca="1" si="10"/>
        <v>4.8264888184236077E-2</v>
      </c>
      <c r="K9">
        <f t="shared" si="5"/>
        <v>2022</v>
      </c>
    </row>
    <row r="10" spans="1:11" x14ac:dyDescent="0.25">
      <c r="A10" s="6">
        <f t="shared" si="6"/>
        <v>44805</v>
      </c>
      <c r="B10" s="7">
        <f t="shared" ca="1" si="1"/>
        <v>12068</v>
      </c>
      <c r="C10" s="7">
        <f t="shared" ca="1" si="2"/>
        <v>965</v>
      </c>
      <c r="D10" s="7">
        <f t="shared" ca="1" si="0"/>
        <v>11103</v>
      </c>
      <c r="E10" s="7">
        <f t="shared" ca="1" si="7"/>
        <v>193586</v>
      </c>
      <c r="F10" s="8">
        <f t="shared" ca="1" si="3"/>
        <v>8</v>
      </c>
      <c r="G10" s="8">
        <f t="shared" ca="1" si="4"/>
        <v>1548688</v>
      </c>
      <c r="H10" s="7">
        <f t="shared" ca="1" si="8"/>
        <v>5.28816382895941E-3</v>
      </c>
      <c r="I10" s="7">
        <f t="shared" ca="1" si="9"/>
        <v>0.22287495542003113</v>
      </c>
      <c r="J10" s="9">
        <f t="shared" ca="1" si="10"/>
        <v>6.0844023826877022E-2</v>
      </c>
      <c r="K10">
        <f t="shared" si="5"/>
        <v>2022</v>
      </c>
    </row>
    <row r="11" spans="1:11" x14ac:dyDescent="0.25">
      <c r="A11" s="6">
        <f t="shared" si="6"/>
        <v>44835</v>
      </c>
      <c r="B11" s="7">
        <f t="shared" ca="1" si="1"/>
        <v>10205</v>
      </c>
      <c r="C11" s="7">
        <f t="shared" ca="1" si="2"/>
        <v>510</v>
      </c>
      <c r="D11" s="7">
        <f t="shared" ca="1" si="0"/>
        <v>9695</v>
      </c>
      <c r="E11" s="7">
        <f t="shared" ca="1" si="7"/>
        <v>203281</v>
      </c>
      <c r="F11" s="8">
        <f t="shared" ca="1" si="3"/>
        <v>7.53</v>
      </c>
      <c r="G11" s="8">
        <f t="shared" ca="1" si="4"/>
        <v>1530705.93</v>
      </c>
      <c r="H11" s="7">
        <f t="shared" ca="1" si="8"/>
        <v>2.6344880311592782E-3</v>
      </c>
      <c r="I11" s="7">
        <f t="shared" ca="1" si="9"/>
        <v>-1.161116377217365E-2</v>
      </c>
      <c r="J11" s="9">
        <f t="shared" ca="1" si="10"/>
        <v>5.0081100906057253E-2</v>
      </c>
      <c r="K11">
        <f t="shared" si="5"/>
        <v>2022</v>
      </c>
    </row>
    <row r="12" spans="1:11" x14ac:dyDescent="0.25">
      <c r="A12" s="6">
        <f t="shared" si="6"/>
        <v>44866</v>
      </c>
      <c r="B12" s="7">
        <f t="shared" ca="1" si="1"/>
        <v>10268</v>
      </c>
      <c r="C12" s="7">
        <f t="shared" ca="1" si="2"/>
        <v>821</v>
      </c>
      <c r="D12" s="7">
        <f t="shared" ca="1" si="0"/>
        <v>9447</v>
      </c>
      <c r="E12" s="7">
        <f t="shared" ca="1" si="7"/>
        <v>212728</v>
      </c>
      <c r="F12" s="8">
        <f t="shared" ca="1" si="3"/>
        <v>7.36</v>
      </c>
      <c r="G12" s="8">
        <f t="shared" ca="1" si="4"/>
        <v>1565678.08</v>
      </c>
      <c r="H12" s="7">
        <f t="shared" ca="1" si="8"/>
        <v>4.0387443981483757E-3</v>
      </c>
      <c r="I12" s="7">
        <f t="shared" ca="1" si="9"/>
        <v>2.284707291883304E-2</v>
      </c>
      <c r="J12" s="9">
        <f t="shared" ca="1" si="10"/>
        <v>4.6472616722664686E-2</v>
      </c>
      <c r="K12">
        <f t="shared" si="5"/>
        <v>2022</v>
      </c>
    </row>
    <row r="13" spans="1:11" x14ac:dyDescent="0.25">
      <c r="A13" s="6">
        <f t="shared" si="6"/>
        <v>44896</v>
      </c>
      <c r="B13" s="7">
        <f t="shared" ca="1" si="1"/>
        <v>11813</v>
      </c>
      <c r="C13" s="7">
        <f t="shared" ca="1" si="2"/>
        <v>945</v>
      </c>
      <c r="D13" s="7">
        <f t="shared" ca="1" si="0"/>
        <v>10868</v>
      </c>
      <c r="E13" s="7">
        <f t="shared" ca="1" si="7"/>
        <v>223596</v>
      </c>
      <c r="F13" s="8">
        <f t="shared" ca="1" si="3"/>
        <v>7.77</v>
      </c>
      <c r="G13" s="8">
        <f t="shared" ca="1" si="4"/>
        <v>1737340.92</v>
      </c>
      <c r="H13" s="7">
        <f t="shared" ca="1" si="8"/>
        <v>4.4422925049828893E-3</v>
      </c>
      <c r="I13" s="7">
        <f t="shared" ca="1" si="9"/>
        <v>0.10964121053543768</v>
      </c>
      <c r="J13" s="9">
        <f t="shared" ca="1" si="10"/>
        <v>5.108871422661803E-2</v>
      </c>
      <c r="K13">
        <f t="shared" si="5"/>
        <v>2022</v>
      </c>
    </row>
    <row r="14" spans="1:11" x14ac:dyDescent="0.25">
      <c r="A14" s="6">
        <f t="shared" si="6"/>
        <v>44927</v>
      </c>
      <c r="B14" s="7">
        <f t="shared" ca="1" si="1"/>
        <v>10611</v>
      </c>
      <c r="C14" s="7">
        <f t="shared" ca="1" si="2"/>
        <v>849</v>
      </c>
      <c r="D14" s="7">
        <f t="shared" ca="1" si="0"/>
        <v>9762</v>
      </c>
      <c r="E14" s="7">
        <f t="shared" ca="1" si="7"/>
        <v>233358</v>
      </c>
      <c r="F14" s="8">
        <f t="shared" ca="1" si="3"/>
        <v>7.59</v>
      </c>
      <c r="G14" s="8">
        <f t="shared" ca="1" si="4"/>
        <v>1771187.22</v>
      </c>
      <c r="H14" s="7">
        <f t="shared" ca="1" si="8"/>
        <v>3.7970267804432996E-3</v>
      </c>
      <c r="I14" s="7">
        <f t="shared" ca="1" si="9"/>
        <v>1.9481668571992218E-2</v>
      </c>
      <c r="J14" s="9">
        <f t="shared" ca="1" si="10"/>
        <v>4.3659099447217305E-2</v>
      </c>
      <c r="K14">
        <f t="shared" si="5"/>
        <v>2023</v>
      </c>
    </row>
    <row r="15" spans="1:11" x14ac:dyDescent="0.25">
      <c r="A15" s="6">
        <f t="shared" si="6"/>
        <v>44958</v>
      </c>
      <c r="B15" s="7">
        <f t="shared" ca="1" si="1"/>
        <v>9613</v>
      </c>
      <c r="C15" s="7">
        <f t="shared" ca="1" si="2"/>
        <v>481</v>
      </c>
      <c r="D15" s="7">
        <f t="shared" ca="1" si="0"/>
        <v>9132</v>
      </c>
      <c r="E15" s="7">
        <f t="shared" ca="1" si="7"/>
        <v>242490</v>
      </c>
      <c r="F15" s="8">
        <f t="shared" ca="1" si="3"/>
        <v>6.56</v>
      </c>
      <c r="G15" s="8">
        <f t="shared" ca="1" si="4"/>
        <v>1590734.4</v>
      </c>
      <c r="H15" s="7">
        <f t="shared" ca="1" si="8"/>
        <v>2.0612106720146726E-3</v>
      </c>
      <c r="I15" s="7">
        <f t="shared" ca="1" si="9"/>
        <v>-0.10188240856886946</v>
      </c>
      <c r="J15" s="9">
        <f t="shared" ca="1" si="10"/>
        <v>3.913300593937212E-2</v>
      </c>
      <c r="K15">
        <f t="shared" si="5"/>
        <v>2023</v>
      </c>
    </row>
    <row r="16" spans="1:11" x14ac:dyDescent="0.25">
      <c r="A16" s="6">
        <f t="shared" si="6"/>
        <v>44986</v>
      </c>
      <c r="B16" s="7">
        <f t="shared" ca="1" si="1"/>
        <v>13087</v>
      </c>
      <c r="C16" s="7">
        <f t="shared" ca="1" si="2"/>
        <v>1047</v>
      </c>
      <c r="D16" s="7">
        <f t="shared" ca="1" si="0"/>
        <v>12040</v>
      </c>
      <c r="E16" s="7">
        <f t="shared" ca="1" si="7"/>
        <v>254530</v>
      </c>
      <c r="F16" s="8">
        <f t="shared" ca="1" si="3"/>
        <v>7.06</v>
      </c>
      <c r="G16" s="8">
        <f t="shared" ca="1" si="4"/>
        <v>1796981.7999999998</v>
      </c>
      <c r="H16" s="7">
        <f t="shared" ca="1" si="8"/>
        <v>4.3177038228380555E-3</v>
      </c>
      <c r="I16" s="7">
        <f t="shared" ca="1" si="9"/>
        <v>0.12965545976751361</v>
      </c>
      <c r="J16" s="9">
        <f t="shared" ca="1" si="10"/>
        <v>4.9651532021939046E-2</v>
      </c>
      <c r="K16">
        <f t="shared" si="5"/>
        <v>2023</v>
      </c>
    </row>
    <row r="17" spans="1:11" x14ac:dyDescent="0.25">
      <c r="A17" s="6">
        <f t="shared" si="6"/>
        <v>45017</v>
      </c>
      <c r="B17" s="7">
        <f t="shared" ca="1" si="1"/>
        <v>13759</v>
      </c>
      <c r="C17" s="7">
        <f t="shared" ca="1" si="2"/>
        <v>1101</v>
      </c>
      <c r="D17" s="7">
        <f t="shared" ca="1" si="0"/>
        <v>12658</v>
      </c>
      <c r="E17" s="7">
        <f t="shared" ca="1" si="7"/>
        <v>267188</v>
      </c>
      <c r="F17" s="8">
        <f t="shared" ca="1" si="3"/>
        <v>6.77</v>
      </c>
      <c r="G17" s="8">
        <f t="shared" ca="1" si="4"/>
        <v>1808862.7599999998</v>
      </c>
      <c r="H17" s="7">
        <f t="shared" ca="1" si="8"/>
        <v>4.3256197697717361E-3</v>
      </c>
      <c r="I17" s="7">
        <f t="shared" ca="1" si="9"/>
        <v>6.6116195500699922E-3</v>
      </c>
      <c r="J17" s="9">
        <f t="shared" ca="1" si="10"/>
        <v>4.9730876517502846E-2</v>
      </c>
      <c r="K17">
        <f t="shared" si="5"/>
        <v>2023</v>
      </c>
    </row>
    <row r="18" spans="1:11" x14ac:dyDescent="0.25">
      <c r="A18" s="6">
        <f t="shared" si="6"/>
        <v>45047</v>
      </c>
      <c r="B18" s="7">
        <f t="shared" ca="1" si="1"/>
        <v>8556</v>
      </c>
      <c r="C18" s="7">
        <f t="shared" ca="1" si="2"/>
        <v>1027</v>
      </c>
      <c r="D18" s="7">
        <f t="shared" ca="1" si="0"/>
        <v>7529</v>
      </c>
      <c r="E18" s="7">
        <f t="shared" ca="1" si="7"/>
        <v>274717</v>
      </c>
      <c r="F18" s="8">
        <f t="shared" ca="1" si="3"/>
        <v>7.48</v>
      </c>
      <c r="G18" s="8">
        <f t="shared" ca="1" si="4"/>
        <v>2054883.1600000001</v>
      </c>
      <c r="H18" s="7">
        <f t="shared" ca="1" si="8"/>
        <v>3.8437354971031634E-3</v>
      </c>
      <c r="I18" s="7">
        <f t="shared" ca="1" si="9"/>
        <v>0.13600832823823539</v>
      </c>
      <c r="J18" s="9">
        <f t="shared" ca="1" si="10"/>
        <v>2.8178660718295733E-2</v>
      </c>
      <c r="K18">
        <f t="shared" si="5"/>
        <v>2023</v>
      </c>
    </row>
    <row r="19" spans="1:11" x14ac:dyDescent="0.25">
      <c r="A19" s="6">
        <f t="shared" si="6"/>
        <v>45078</v>
      </c>
      <c r="B19" s="7">
        <f t="shared" ca="1" si="1"/>
        <v>12437</v>
      </c>
      <c r="C19" s="7">
        <f t="shared" ca="1" si="2"/>
        <v>622</v>
      </c>
      <c r="D19" s="7">
        <f t="shared" ca="1" si="0"/>
        <v>11815</v>
      </c>
      <c r="E19" s="7">
        <f t="shared" ca="1" si="7"/>
        <v>286532</v>
      </c>
      <c r="F19" s="8">
        <f t="shared" ca="1" si="3"/>
        <v>7.16</v>
      </c>
      <c r="G19" s="8">
        <f t="shared" ca="1" si="4"/>
        <v>2051569.12</v>
      </c>
      <c r="H19" s="7">
        <f t="shared" ca="1" si="8"/>
        <v>2.2641481961436678E-3</v>
      </c>
      <c r="I19" s="7">
        <f t="shared" ca="1" si="9"/>
        <v>-1.6127632288348876E-3</v>
      </c>
      <c r="J19" s="9">
        <f t="shared" ca="1" si="10"/>
        <v>4.300789539780938E-2</v>
      </c>
      <c r="K19">
        <f t="shared" si="5"/>
        <v>2023</v>
      </c>
    </row>
    <row r="20" spans="1:11" x14ac:dyDescent="0.25">
      <c r="A20" s="6">
        <f t="shared" si="6"/>
        <v>45108</v>
      </c>
      <c r="B20" s="7">
        <f t="shared" ca="1" si="1"/>
        <v>9109</v>
      </c>
      <c r="C20" s="7">
        <f t="shared" ca="1" si="2"/>
        <v>638</v>
      </c>
      <c r="D20" s="7">
        <f t="shared" ca="1" si="0"/>
        <v>8471</v>
      </c>
      <c r="E20" s="7">
        <f t="shared" ca="1" si="7"/>
        <v>295003</v>
      </c>
      <c r="F20" s="8">
        <f t="shared" ca="1" si="3"/>
        <v>6.71</v>
      </c>
      <c r="G20" s="8">
        <f t="shared" ca="1" si="4"/>
        <v>1979470.13</v>
      </c>
      <c r="H20" s="7">
        <f t="shared" ca="1" si="8"/>
        <v>2.2266273924029427E-3</v>
      </c>
      <c r="I20" s="7">
        <f t="shared" ca="1" si="9"/>
        <v>-3.5143339455216707E-2</v>
      </c>
      <c r="J20" s="9">
        <f t="shared" ca="1" si="10"/>
        <v>2.9563888152108666E-2</v>
      </c>
      <c r="K20">
        <f t="shared" si="5"/>
        <v>2023</v>
      </c>
    </row>
    <row r="21" spans="1:11" x14ac:dyDescent="0.25">
      <c r="A21" s="6">
        <f t="shared" si="6"/>
        <v>45139</v>
      </c>
      <c r="B21" s="7">
        <f t="shared" ca="1" si="1"/>
        <v>10874</v>
      </c>
      <c r="C21" s="7">
        <f t="shared" ca="1" si="2"/>
        <v>761</v>
      </c>
      <c r="D21" s="7">
        <f t="shared" ca="1" si="0"/>
        <v>10113</v>
      </c>
      <c r="E21" s="7">
        <f t="shared" ca="1" si="7"/>
        <v>305116</v>
      </c>
      <c r="F21" s="8">
        <f t="shared" ca="1" si="3"/>
        <v>7.38</v>
      </c>
      <c r="G21" s="8">
        <f t="shared" ca="1" si="4"/>
        <v>2251756.08</v>
      </c>
      <c r="H21" s="7">
        <f t="shared" ca="1" si="8"/>
        <v>2.5796347833750843E-3</v>
      </c>
      <c r="I21" s="7">
        <f t="shared" ca="1" si="9"/>
        <v>0.13755496780342941</v>
      </c>
      <c r="J21" s="9">
        <f t="shared" ca="1" si="10"/>
        <v>3.4281007311790047E-2</v>
      </c>
      <c r="K21">
        <f t="shared" si="5"/>
        <v>2023</v>
      </c>
    </row>
    <row r="22" spans="1:11" x14ac:dyDescent="0.25">
      <c r="A22" s="6">
        <f t="shared" si="6"/>
        <v>45170</v>
      </c>
      <c r="B22" s="7">
        <f t="shared" ca="1" si="1"/>
        <v>12491</v>
      </c>
      <c r="C22" s="7">
        <f t="shared" ca="1" si="2"/>
        <v>1374</v>
      </c>
      <c r="D22" s="7">
        <f t="shared" ca="1" si="0"/>
        <v>11117</v>
      </c>
      <c r="E22" s="7">
        <f t="shared" ca="1" si="7"/>
        <v>316233</v>
      </c>
      <c r="F22" s="8">
        <f t="shared" ca="1" si="3"/>
        <v>6.73</v>
      </c>
      <c r="G22" s="8">
        <f t="shared" ca="1" si="4"/>
        <v>2128248.0900000003</v>
      </c>
      <c r="H22" s="7">
        <f t="shared" ca="1" si="8"/>
        <v>4.5032053382975659E-3</v>
      </c>
      <c r="I22" s="7">
        <f t="shared" ca="1" si="9"/>
        <v>-5.4849630960028206E-2</v>
      </c>
      <c r="J22" s="9">
        <f t="shared" ca="1" si="10"/>
        <v>3.6435322959136852E-2</v>
      </c>
      <c r="K22">
        <f t="shared" si="5"/>
        <v>2023</v>
      </c>
    </row>
    <row r="23" spans="1:11" x14ac:dyDescent="0.25">
      <c r="A23" s="6">
        <f t="shared" si="6"/>
        <v>45200</v>
      </c>
      <c r="B23" s="7">
        <f t="shared" ca="1" si="1"/>
        <v>10977</v>
      </c>
      <c r="C23" s="7">
        <f t="shared" ca="1" si="2"/>
        <v>878</v>
      </c>
      <c r="D23" s="7">
        <f t="shared" ca="1" si="0"/>
        <v>10099</v>
      </c>
      <c r="E23" s="7">
        <f t="shared" ca="1" si="7"/>
        <v>326332</v>
      </c>
      <c r="F23" s="8">
        <f t="shared" ca="1" si="3"/>
        <v>6.55</v>
      </c>
      <c r="G23" s="8">
        <f t="shared" ca="1" si="4"/>
        <v>2137474.6</v>
      </c>
      <c r="H23" s="7">
        <f t="shared" ca="1" si="8"/>
        <v>2.7764338320162667E-3</v>
      </c>
      <c r="I23" s="7">
        <f t="shared" ca="1" si="9"/>
        <v>4.33526055695874E-3</v>
      </c>
      <c r="J23" s="9">
        <f t="shared" ca="1" si="10"/>
        <v>3.1935313518829472E-2</v>
      </c>
      <c r="K23">
        <f t="shared" si="5"/>
        <v>2023</v>
      </c>
    </row>
    <row r="24" spans="1:11" x14ac:dyDescent="0.25">
      <c r="A24" s="6">
        <f t="shared" si="6"/>
        <v>45231</v>
      </c>
      <c r="B24" s="7">
        <f t="shared" ca="1" si="1"/>
        <v>10960</v>
      </c>
      <c r="C24" s="7">
        <f t="shared" ca="1" si="2"/>
        <v>658</v>
      </c>
      <c r="D24" s="7">
        <f t="shared" ca="1" si="0"/>
        <v>10302</v>
      </c>
      <c r="E24" s="7">
        <f t="shared" ca="1" si="7"/>
        <v>336634</v>
      </c>
      <c r="F24" s="8">
        <f t="shared" ca="1" si="3"/>
        <v>7.74</v>
      </c>
      <c r="G24" s="8">
        <f t="shared" ca="1" si="4"/>
        <v>2605547.16</v>
      </c>
      <c r="H24" s="7">
        <f t="shared" ca="1" si="8"/>
        <v>2.0163514457668878E-3</v>
      </c>
      <c r="I24" s="7">
        <f t="shared" ca="1" si="9"/>
        <v>0.21898391681473081</v>
      </c>
      <c r="J24" s="9">
        <f t="shared" ca="1" si="10"/>
        <v>3.1569076891018961E-2</v>
      </c>
      <c r="K24">
        <f t="shared" si="5"/>
        <v>2023</v>
      </c>
    </row>
    <row r="25" spans="1:11" x14ac:dyDescent="0.25">
      <c r="A25" s="6">
        <f t="shared" si="6"/>
        <v>45261</v>
      </c>
      <c r="B25" s="7">
        <f t="shared" ca="1" si="1"/>
        <v>11580</v>
      </c>
      <c r="C25" s="7">
        <f t="shared" ca="1" si="2"/>
        <v>579</v>
      </c>
      <c r="D25" s="7">
        <f t="shared" ca="1" si="0"/>
        <v>11001</v>
      </c>
      <c r="E25" s="7">
        <f t="shared" ca="1" si="7"/>
        <v>347635</v>
      </c>
      <c r="F25" s="8">
        <f t="shared" ca="1" si="3"/>
        <v>7.56</v>
      </c>
      <c r="G25" s="8">
        <f t="shared" ca="1" si="4"/>
        <v>2628120.6</v>
      </c>
      <c r="H25" s="7">
        <f t="shared" ca="1" si="8"/>
        <v>1.7199688682664259E-3</v>
      </c>
      <c r="I25" s="7">
        <f t="shared" ca="1" si="9"/>
        <v>8.6636082994559736E-3</v>
      </c>
      <c r="J25" s="9">
        <f t="shared" ca="1" si="10"/>
        <v>3.2679408497062093E-2</v>
      </c>
      <c r="K25">
        <f t="shared" si="5"/>
        <v>2023</v>
      </c>
    </row>
    <row r="26" spans="1:11" x14ac:dyDescent="0.25">
      <c r="A26" s="6">
        <f t="shared" si="6"/>
        <v>45292</v>
      </c>
      <c r="B26" s="7">
        <f t="shared" ca="1" si="1"/>
        <v>13702</v>
      </c>
      <c r="C26" s="7">
        <f t="shared" ca="1" si="2"/>
        <v>959</v>
      </c>
      <c r="D26" s="7">
        <f t="shared" ca="1" si="0"/>
        <v>12743</v>
      </c>
      <c r="E26" s="7">
        <f t="shared" ca="1" si="7"/>
        <v>360378</v>
      </c>
      <c r="F26" s="8">
        <f t="shared" ca="1" si="3"/>
        <v>7.05</v>
      </c>
      <c r="G26" s="8">
        <f t="shared" ca="1" si="4"/>
        <v>2540664.9</v>
      </c>
      <c r="H26" s="7">
        <f t="shared" ca="1" si="8"/>
        <v>2.7586405281401472E-3</v>
      </c>
      <c r="I26" s="7">
        <f t="shared" ca="1" si="9"/>
        <v>-3.3276897567029527E-2</v>
      </c>
      <c r="J26" s="9">
        <f t="shared" ca="1" si="10"/>
        <v>3.6656263034504581E-2</v>
      </c>
      <c r="K26">
        <f t="shared" si="5"/>
        <v>2024</v>
      </c>
    </row>
    <row r="27" spans="1:11" x14ac:dyDescent="0.25">
      <c r="A27" s="6">
        <f t="shared" si="6"/>
        <v>45323</v>
      </c>
      <c r="B27" s="7">
        <f t="shared" ca="1" si="1"/>
        <v>11200</v>
      </c>
      <c r="C27" s="7">
        <f t="shared" ca="1" si="2"/>
        <v>1232</v>
      </c>
      <c r="D27" s="7">
        <f t="shared" ca="1" si="0"/>
        <v>9968</v>
      </c>
      <c r="E27" s="7">
        <f t="shared" ca="1" si="7"/>
        <v>370346</v>
      </c>
      <c r="F27" s="8">
        <f t="shared" ca="1" si="3"/>
        <v>7.68</v>
      </c>
      <c r="G27" s="8">
        <f t="shared" ca="1" si="4"/>
        <v>2844257.28</v>
      </c>
      <c r="H27" s="7">
        <f t="shared" ca="1" si="8"/>
        <v>3.4186326579313943E-3</v>
      </c>
      <c r="I27" s="7">
        <f t="shared" ca="1" si="9"/>
        <v>0.11949327910186026</v>
      </c>
      <c r="J27" s="9">
        <f t="shared" ca="1" si="10"/>
        <v>2.7659846050535827E-2</v>
      </c>
      <c r="K27">
        <f t="shared" si="5"/>
        <v>2024</v>
      </c>
    </row>
    <row r="28" spans="1:11" x14ac:dyDescent="0.25">
      <c r="A28" s="6">
        <f t="shared" si="6"/>
        <v>45352</v>
      </c>
      <c r="B28" s="7">
        <f t="shared" ca="1" si="1"/>
        <v>12731</v>
      </c>
      <c r="C28" s="7">
        <f t="shared" ca="1" si="2"/>
        <v>891</v>
      </c>
      <c r="D28" s="7">
        <f t="shared" ca="1" si="0"/>
        <v>11840</v>
      </c>
      <c r="E28" s="7">
        <f t="shared" ca="1" si="7"/>
        <v>382186</v>
      </c>
      <c r="F28" s="8">
        <f t="shared" ca="1" si="3"/>
        <v>7.36</v>
      </c>
      <c r="G28" s="8">
        <f t="shared" ca="1" si="4"/>
        <v>2812888.96</v>
      </c>
      <c r="H28" s="7">
        <f t="shared" ca="1" si="8"/>
        <v>2.4058583054765003E-3</v>
      </c>
      <c r="I28" s="7">
        <f t="shared" ca="1" si="9"/>
        <v>-1.102865068521503E-2</v>
      </c>
      <c r="J28" s="9">
        <f t="shared" ca="1" si="10"/>
        <v>3.197010363281904E-2</v>
      </c>
      <c r="K28">
        <f t="shared" si="5"/>
        <v>2024</v>
      </c>
    </row>
    <row r="29" spans="1:11" x14ac:dyDescent="0.25">
      <c r="A29" s="6">
        <f t="shared" si="6"/>
        <v>45383</v>
      </c>
      <c r="B29" s="7">
        <f t="shared" ca="1" si="1"/>
        <v>13961</v>
      </c>
      <c r="C29" s="7">
        <f t="shared" ca="1" si="2"/>
        <v>698</v>
      </c>
      <c r="D29" s="7">
        <f t="shared" ca="1" si="0"/>
        <v>13263</v>
      </c>
      <c r="E29" s="7">
        <f t="shared" ca="1" si="7"/>
        <v>395449</v>
      </c>
      <c r="F29" s="8">
        <f t="shared" ca="1" si="3"/>
        <v>6.85</v>
      </c>
      <c r="G29" s="8">
        <f t="shared" ca="1" si="4"/>
        <v>2708825.65</v>
      </c>
      <c r="H29" s="7">
        <f t="shared" ca="1" si="8"/>
        <v>1.8263358678758509E-3</v>
      </c>
      <c r="I29" s="7">
        <f t="shared" ca="1" si="9"/>
        <v>-3.6995171682852372E-2</v>
      </c>
      <c r="J29" s="9">
        <f t="shared" ca="1" si="10"/>
        <v>3.4702998016672509E-2</v>
      </c>
      <c r="K29">
        <f t="shared" si="5"/>
        <v>2024</v>
      </c>
    </row>
    <row r="30" spans="1:11" x14ac:dyDescent="0.25">
      <c r="A30" s="6">
        <f t="shared" si="6"/>
        <v>45413</v>
      </c>
      <c r="B30" s="7">
        <f t="shared" ca="1" si="1"/>
        <v>12258</v>
      </c>
      <c r="C30" s="7">
        <f t="shared" ca="1" si="2"/>
        <v>981</v>
      </c>
      <c r="D30" s="7">
        <f t="shared" ca="1" si="0"/>
        <v>11277</v>
      </c>
      <c r="E30" s="7">
        <f t="shared" ca="1" si="7"/>
        <v>406726</v>
      </c>
      <c r="F30" s="8">
        <f t="shared" ca="1" si="3"/>
        <v>7.98</v>
      </c>
      <c r="G30" s="8">
        <f t="shared" ca="1" si="4"/>
        <v>3245673.48</v>
      </c>
      <c r="H30" s="7">
        <f t="shared" ca="1" si="8"/>
        <v>2.4807244423427546E-3</v>
      </c>
      <c r="I30" s="7">
        <f t="shared" ca="1" si="9"/>
        <v>0.19818471151880893</v>
      </c>
      <c r="J30" s="9">
        <f t="shared" ca="1" si="10"/>
        <v>2.8516951617022675E-2</v>
      </c>
      <c r="K30">
        <f t="shared" si="5"/>
        <v>2024</v>
      </c>
    </row>
    <row r="31" spans="1:11" x14ac:dyDescent="0.25">
      <c r="A31" s="6">
        <f t="shared" si="6"/>
        <v>45444</v>
      </c>
      <c r="B31" s="7">
        <f t="shared" ca="1" si="1"/>
        <v>13314</v>
      </c>
      <c r="C31" s="7">
        <f t="shared" ca="1" si="2"/>
        <v>1598</v>
      </c>
      <c r="D31" s="7">
        <f t="shared" ca="1" si="0"/>
        <v>11716</v>
      </c>
      <c r="E31" s="7">
        <f t="shared" ca="1" si="7"/>
        <v>418442</v>
      </c>
      <c r="F31" s="8">
        <f t="shared" ca="1" si="3"/>
        <v>7.6</v>
      </c>
      <c r="G31" s="8">
        <f t="shared" ca="1" si="4"/>
        <v>3180159.1999999997</v>
      </c>
      <c r="H31" s="7">
        <f t="shared" ca="1" si="8"/>
        <v>3.9289349586699648E-3</v>
      </c>
      <c r="I31" s="7">
        <f t="shared" ca="1" si="9"/>
        <v>-2.0185111165279712E-2</v>
      </c>
      <c r="J31" s="9">
        <f t="shared" ca="1" si="10"/>
        <v>2.8805633276456386E-2</v>
      </c>
      <c r="K31">
        <f t="shared" si="5"/>
        <v>2024</v>
      </c>
    </row>
    <row r="32" spans="1:11" x14ac:dyDescent="0.25">
      <c r="A32" s="6">
        <f t="shared" si="6"/>
        <v>45474</v>
      </c>
      <c r="B32" s="7">
        <f t="shared" ca="1" si="1"/>
        <v>14934</v>
      </c>
      <c r="C32" s="7">
        <f t="shared" ca="1" si="2"/>
        <v>1493</v>
      </c>
      <c r="D32" s="7">
        <f t="shared" ca="1" si="0"/>
        <v>13441</v>
      </c>
      <c r="E32" s="7">
        <f t="shared" ca="1" si="7"/>
        <v>431883</v>
      </c>
      <c r="F32" s="8">
        <f t="shared" ca="1" si="3"/>
        <v>6.71</v>
      </c>
      <c r="G32" s="8">
        <f t="shared" ca="1" si="4"/>
        <v>2897934.93</v>
      </c>
      <c r="H32" s="7">
        <f t="shared" ca="1" si="8"/>
        <v>3.5679974763527561E-3</v>
      </c>
      <c r="I32" s="7">
        <f t="shared" ca="1" si="9"/>
        <v>-8.874532759240468E-2</v>
      </c>
      <c r="J32" s="9">
        <f t="shared" ca="1" si="10"/>
        <v>3.2121536557037776E-2</v>
      </c>
      <c r="K32">
        <f t="shared" si="5"/>
        <v>2024</v>
      </c>
    </row>
    <row r="33" spans="1:11" x14ac:dyDescent="0.25">
      <c r="A33" s="6">
        <f t="shared" si="6"/>
        <v>45505</v>
      </c>
      <c r="B33" s="7">
        <f t="shared" ca="1" si="1"/>
        <v>13789</v>
      </c>
      <c r="C33" s="7">
        <f t="shared" ca="1" si="2"/>
        <v>1103</v>
      </c>
      <c r="D33" s="7">
        <f t="shared" ca="1" si="0"/>
        <v>12686</v>
      </c>
      <c r="E33" s="7">
        <f t="shared" ca="1" si="7"/>
        <v>444569</v>
      </c>
      <c r="F33" s="8">
        <f t="shared" ca="1" si="3"/>
        <v>7.36</v>
      </c>
      <c r="G33" s="8">
        <f t="shared" ca="1" si="4"/>
        <v>3272027.8400000003</v>
      </c>
      <c r="H33" s="7">
        <f t="shared" ca="1" si="8"/>
        <v>2.5539324307740753E-3</v>
      </c>
      <c r="I33" s="7">
        <f t="shared" ca="1" si="9"/>
        <v>0.12908947890006631</v>
      </c>
      <c r="J33" s="9">
        <f t="shared" ca="1" si="10"/>
        <v>2.9373696116772367E-2</v>
      </c>
      <c r="K33">
        <f t="shared" si="5"/>
        <v>2024</v>
      </c>
    </row>
    <row r="34" spans="1:11" x14ac:dyDescent="0.25">
      <c r="A34" s="6">
        <f t="shared" si="6"/>
        <v>45536</v>
      </c>
      <c r="B34" s="7">
        <f t="shared" ca="1" si="1"/>
        <v>11848</v>
      </c>
      <c r="C34" s="7">
        <f t="shared" ca="1" si="2"/>
        <v>829</v>
      </c>
      <c r="D34" s="7">
        <f t="shared" ca="1" si="0"/>
        <v>11019</v>
      </c>
      <c r="E34" s="7">
        <f t="shared" ca="1" si="7"/>
        <v>455588</v>
      </c>
      <c r="F34" s="8">
        <f t="shared" ca="1" si="3"/>
        <v>6.94</v>
      </c>
      <c r="G34" s="8">
        <f t="shared" ca="1" si="4"/>
        <v>3161780.72</v>
      </c>
      <c r="H34" s="7">
        <f t="shared" ca="1" si="8"/>
        <v>1.8647274101433074E-3</v>
      </c>
      <c r="I34" s="7">
        <f t="shared" ca="1" si="9"/>
        <v>-3.3693820893651104E-2</v>
      </c>
      <c r="J34" s="9">
        <f t="shared" ca="1" si="10"/>
        <v>2.4785803778491079E-2</v>
      </c>
      <c r="K34">
        <f t="shared" si="5"/>
        <v>2024</v>
      </c>
    </row>
    <row r="35" spans="1:11" x14ac:dyDescent="0.25">
      <c r="A35" s="6">
        <f t="shared" si="6"/>
        <v>45566</v>
      </c>
      <c r="B35" s="7">
        <f t="shared" ca="1" si="1"/>
        <v>8466</v>
      </c>
      <c r="C35" s="7">
        <f t="shared" ca="1" si="2"/>
        <v>847</v>
      </c>
      <c r="D35" s="7">
        <f t="shared" ca="1" si="0"/>
        <v>7619</v>
      </c>
      <c r="E35" s="7">
        <f t="shared" ca="1" si="7"/>
        <v>463207</v>
      </c>
      <c r="F35" s="8">
        <f t="shared" ca="1" si="3"/>
        <v>6.6</v>
      </c>
      <c r="G35" s="8">
        <f t="shared" ca="1" si="4"/>
        <v>3057166.1999999997</v>
      </c>
      <c r="H35" s="7">
        <f t="shared" ca="1" si="8"/>
        <v>1.8591358859320263E-3</v>
      </c>
      <c r="I35" s="7">
        <f t="shared" ca="1" si="9"/>
        <v>-3.3087215485329571E-2</v>
      </c>
      <c r="J35" s="9">
        <f t="shared" ca="1" si="10"/>
        <v>1.6723443110880882E-2</v>
      </c>
      <c r="K35">
        <f t="shared" si="5"/>
        <v>2024</v>
      </c>
    </row>
    <row r="36" spans="1:11" x14ac:dyDescent="0.25">
      <c r="A36" s="6">
        <f t="shared" si="6"/>
        <v>45597</v>
      </c>
      <c r="B36" s="7">
        <f t="shared" ca="1" si="1"/>
        <v>8709</v>
      </c>
      <c r="C36" s="7">
        <f t="shared" ca="1" si="2"/>
        <v>871</v>
      </c>
      <c r="D36" s="7">
        <f t="shared" ca="1" si="0"/>
        <v>7838</v>
      </c>
      <c r="E36" s="7">
        <f t="shared" ca="1" si="7"/>
        <v>471045</v>
      </c>
      <c r="F36" s="8">
        <f t="shared" ca="1" si="3"/>
        <v>7.24</v>
      </c>
      <c r="G36" s="8">
        <f t="shared" ca="1" si="4"/>
        <v>3410365.8000000003</v>
      </c>
      <c r="H36" s="7">
        <f t="shared" ca="1" si="8"/>
        <v>1.8803688199876081E-3</v>
      </c>
      <c r="I36" s="7">
        <f t="shared" ca="1" si="9"/>
        <v>0.11553169729535823</v>
      </c>
      <c r="J36" s="9">
        <f t="shared" ca="1" si="10"/>
        <v>1.6921160517867823E-2</v>
      </c>
      <c r="K36">
        <f t="shared" si="5"/>
        <v>2024</v>
      </c>
    </row>
    <row r="37" spans="1:11" x14ac:dyDescent="0.25">
      <c r="A37" s="6">
        <f t="shared" si="6"/>
        <v>45627</v>
      </c>
      <c r="B37" s="7">
        <f t="shared" ca="1" si="1"/>
        <v>8076</v>
      </c>
      <c r="C37" s="7">
        <f t="shared" ca="1" si="2"/>
        <v>565</v>
      </c>
      <c r="D37" s="7">
        <f t="shared" ca="1" si="0"/>
        <v>7511</v>
      </c>
      <c r="E37" s="7">
        <f t="shared" ca="1" si="7"/>
        <v>478556</v>
      </c>
      <c r="F37" s="8">
        <f t="shared" ca="1" si="3"/>
        <v>7.11</v>
      </c>
      <c r="G37" s="8">
        <f t="shared" ca="1" si="4"/>
        <v>3402533.16</v>
      </c>
      <c r="H37" s="7">
        <f t="shared" ca="1" si="8"/>
        <v>1.1994607733868314E-3</v>
      </c>
      <c r="I37" s="7">
        <f t="shared" ca="1" si="9"/>
        <v>-2.2967155018972247E-3</v>
      </c>
      <c r="J37" s="9">
        <f ca="1">IF(E36=0, NA(), D37/E36)</f>
        <v>1.5945397998068125E-2</v>
      </c>
      <c r="K37">
        <f t="shared" si="5"/>
        <v>2024</v>
      </c>
    </row>
    <row r="38" spans="1:11" x14ac:dyDescent="0.25">
      <c r="A38"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F8EC2-1A93-4539-9679-604E36EC6B8B}">
  <dimension ref="A3:G46"/>
  <sheetViews>
    <sheetView workbookViewId="0">
      <selection activeCell="K15" sqref="K15"/>
    </sheetView>
  </sheetViews>
  <sheetFormatPr defaultRowHeight="15" x14ac:dyDescent="0.25"/>
  <cols>
    <col min="1" max="1" width="13.42578125" bestFit="1" customWidth="1"/>
    <col min="2" max="2" width="24.28515625" bestFit="1" customWidth="1"/>
    <col min="3" max="3" width="14" bestFit="1" customWidth="1"/>
    <col min="4" max="4" width="13.42578125" bestFit="1" customWidth="1"/>
    <col min="5" max="5" width="18.85546875" bestFit="1" customWidth="1"/>
    <col min="6" max="6" width="21.42578125" bestFit="1" customWidth="1"/>
    <col min="7" max="7" width="12" bestFit="1" customWidth="1"/>
  </cols>
  <sheetData>
    <row r="3" spans="1:7" x14ac:dyDescent="0.25">
      <c r="A3" s="13" t="s">
        <v>22</v>
      </c>
      <c r="B3" t="s">
        <v>27</v>
      </c>
      <c r="C3" t="s">
        <v>28</v>
      </c>
      <c r="D3" t="s">
        <v>29</v>
      </c>
      <c r="E3" t="s">
        <v>30</v>
      </c>
      <c r="F3" t="s">
        <v>31</v>
      </c>
      <c r="G3" t="s">
        <v>32</v>
      </c>
    </row>
    <row r="4" spans="1:7" x14ac:dyDescent="0.25">
      <c r="A4" s="14">
        <v>2022</v>
      </c>
      <c r="B4" s="16">
        <v>131304</v>
      </c>
      <c r="C4" s="16">
        <v>11744</v>
      </c>
      <c r="D4" s="16">
        <v>119560</v>
      </c>
      <c r="E4" s="15">
        <v>14553627.74</v>
      </c>
      <c r="F4" s="15">
        <v>7.3449999999999998</v>
      </c>
      <c r="G4" s="9">
        <v>6.9230688988499321E-3</v>
      </c>
    </row>
    <row r="5" spans="1:7" x14ac:dyDescent="0.25">
      <c r="A5" s="14">
        <v>2023</v>
      </c>
      <c r="B5" s="16">
        <v>141702</v>
      </c>
      <c r="C5" s="16">
        <v>12165</v>
      </c>
      <c r="D5" s="16">
        <v>129537</v>
      </c>
      <c r="E5" s="15">
        <v>25258756.129999995</v>
      </c>
      <c r="F5" s="15">
        <v>7.1975000000000007</v>
      </c>
      <c r="G5" s="9">
        <v>3.727404697098962E-3</v>
      </c>
    </row>
    <row r="6" spans="1:7" x14ac:dyDescent="0.25">
      <c r="A6" s="14">
        <v>2024</v>
      </c>
      <c r="B6" s="16">
        <v>135845</v>
      </c>
      <c r="C6" s="16">
        <v>12447</v>
      </c>
      <c r="D6" s="16">
        <v>123398</v>
      </c>
      <c r="E6" s="15">
        <v>35836832.210000001</v>
      </c>
      <c r="F6" s="15">
        <v>7.1549999999999985</v>
      </c>
      <c r="G6" s="9">
        <v>2.585165019729857E-3</v>
      </c>
    </row>
    <row r="7" spans="1:7" x14ac:dyDescent="0.25">
      <c r="A7" s="14" t="s">
        <v>23</v>
      </c>
      <c r="B7" s="16">
        <v>408851</v>
      </c>
      <c r="C7" s="16">
        <v>36356</v>
      </c>
      <c r="D7" s="16">
        <v>372495</v>
      </c>
      <c r="E7" s="15">
        <v>75649216.080000013</v>
      </c>
      <c r="F7" s="15">
        <v>7.2324999999999999</v>
      </c>
      <c r="G7" s="9">
        <v>4.3401312711227168E-3</v>
      </c>
    </row>
    <row r="9" spans="1:7" x14ac:dyDescent="0.25">
      <c r="A9" s="13" t="s">
        <v>22</v>
      </c>
      <c r="B9" t="s">
        <v>24</v>
      </c>
      <c r="D9" s="13" t="s">
        <v>22</v>
      </c>
      <c r="E9" t="s">
        <v>25</v>
      </c>
      <c r="F9" t="s">
        <v>26</v>
      </c>
    </row>
    <row r="10" spans="1:7" x14ac:dyDescent="0.25">
      <c r="A10" s="17">
        <v>44562</v>
      </c>
      <c r="B10" s="15">
        <v>847950.08000000007</v>
      </c>
      <c r="D10" s="14">
        <v>2022</v>
      </c>
      <c r="E10" s="15">
        <v>7.3449999999999998</v>
      </c>
      <c r="F10" s="9">
        <v>6.9230688988499321E-3</v>
      </c>
    </row>
    <row r="11" spans="1:7" x14ac:dyDescent="0.25">
      <c r="A11" s="17">
        <v>44593</v>
      </c>
      <c r="B11" s="15">
        <v>944736.91</v>
      </c>
      <c r="D11" s="14">
        <v>2023</v>
      </c>
      <c r="E11" s="15">
        <v>7.1975000000000007</v>
      </c>
      <c r="F11" s="9">
        <v>3.727404697098962E-3</v>
      </c>
    </row>
    <row r="12" spans="1:7" x14ac:dyDescent="0.25">
      <c r="A12" s="17">
        <v>44621</v>
      </c>
      <c r="B12" s="15">
        <v>999055.09</v>
      </c>
      <c r="D12" s="14">
        <v>2024</v>
      </c>
      <c r="E12" s="15">
        <v>7.1549999999999985</v>
      </c>
      <c r="F12" s="9">
        <v>2.585165019729857E-3</v>
      </c>
    </row>
    <row r="13" spans="1:7" x14ac:dyDescent="0.25">
      <c r="A13" s="17">
        <v>44652</v>
      </c>
      <c r="B13" s="15">
        <v>992680.91999999993</v>
      </c>
      <c r="D13" s="14" t="s">
        <v>23</v>
      </c>
      <c r="E13" s="15">
        <v>7.2324999999999999</v>
      </c>
      <c r="F13" s="9">
        <v>4.3401312711227168E-3</v>
      </c>
    </row>
    <row r="14" spans="1:7" x14ac:dyDescent="0.25">
      <c r="A14" s="17">
        <v>44682</v>
      </c>
      <c r="B14" s="15">
        <v>1184425.02</v>
      </c>
    </row>
    <row r="15" spans="1:7" x14ac:dyDescent="0.25">
      <c r="A15" s="17">
        <v>44713</v>
      </c>
      <c r="B15" s="15">
        <v>1226801.08</v>
      </c>
    </row>
    <row r="16" spans="1:7" x14ac:dyDescent="0.25">
      <c r="A16" s="17">
        <v>44743</v>
      </c>
      <c r="B16" s="15">
        <v>1137554.22</v>
      </c>
    </row>
    <row r="17" spans="1:2" x14ac:dyDescent="0.25">
      <c r="A17" s="17">
        <v>44774</v>
      </c>
      <c r="B17" s="15">
        <v>1408975.52</v>
      </c>
    </row>
    <row r="18" spans="1:2" x14ac:dyDescent="0.25">
      <c r="A18" s="17">
        <v>44805</v>
      </c>
      <c r="B18" s="15">
        <v>1248943.22</v>
      </c>
    </row>
    <row r="19" spans="1:2" x14ac:dyDescent="0.25">
      <c r="A19" s="17">
        <v>44835</v>
      </c>
      <c r="B19" s="15">
        <v>1452472.25</v>
      </c>
    </row>
    <row r="20" spans="1:2" x14ac:dyDescent="0.25">
      <c r="A20" s="17">
        <v>44866</v>
      </c>
      <c r="B20" s="15">
        <v>1458942.23</v>
      </c>
    </row>
    <row r="21" spans="1:2" x14ac:dyDescent="0.25">
      <c r="A21" s="17">
        <v>44896</v>
      </c>
      <c r="B21" s="15">
        <v>1651091.2</v>
      </c>
    </row>
    <row r="22" spans="1:2" x14ac:dyDescent="0.25">
      <c r="A22" s="17">
        <v>44927</v>
      </c>
      <c r="B22" s="15">
        <v>1785646.0799999998</v>
      </c>
    </row>
    <row r="23" spans="1:2" x14ac:dyDescent="0.25">
      <c r="A23" s="17">
        <v>44958</v>
      </c>
      <c r="B23" s="15">
        <v>1864697.82</v>
      </c>
    </row>
    <row r="24" spans="1:2" x14ac:dyDescent="0.25">
      <c r="A24" s="17">
        <v>44986</v>
      </c>
      <c r="B24" s="15">
        <v>1978265.44</v>
      </c>
    </row>
    <row r="25" spans="1:2" x14ac:dyDescent="0.25">
      <c r="A25" s="17">
        <v>45017</v>
      </c>
      <c r="B25" s="15">
        <v>1772169.6199999999</v>
      </c>
    </row>
    <row r="26" spans="1:2" x14ac:dyDescent="0.25">
      <c r="A26" s="17">
        <v>45047</v>
      </c>
      <c r="B26" s="15">
        <v>1954600.11</v>
      </c>
    </row>
    <row r="27" spans="1:2" x14ac:dyDescent="0.25">
      <c r="A27" s="17">
        <v>45078</v>
      </c>
      <c r="B27" s="15">
        <v>1951797.1199999999</v>
      </c>
    </row>
    <row r="28" spans="1:2" x14ac:dyDescent="0.25">
      <c r="A28" s="17">
        <v>45108</v>
      </c>
      <c r="B28" s="15">
        <v>2132381.31</v>
      </c>
    </row>
    <row r="29" spans="1:2" x14ac:dyDescent="0.25">
      <c r="A29" s="17">
        <v>45139</v>
      </c>
      <c r="B29" s="15">
        <v>2293737.59</v>
      </c>
    </row>
    <row r="30" spans="1:2" x14ac:dyDescent="0.25">
      <c r="A30" s="17">
        <v>45170</v>
      </c>
      <c r="B30" s="15">
        <v>2152696.4</v>
      </c>
    </row>
    <row r="31" spans="1:2" x14ac:dyDescent="0.25">
      <c r="A31" s="17">
        <v>45200</v>
      </c>
      <c r="B31" s="15">
        <v>2459691.7199999997</v>
      </c>
    </row>
    <row r="32" spans="1:2" x14ac:dyDescent="0.25">
      <c r="A32" s="17">
        <v>45231</v>
      </c>
      <c r="B32" s="15">
        <v>2312300.27</v>
      </c>
    </row>
    <row r="33" spans="1:2" x14ac:dyDescent="0.25">
      <c r="A33" s="17">
        <v>45261</v>
      </c>
      <c r="B33" s="15">
        <v>2600772.65</v>
      </c>
    </row>
    <row r="34" spans="1:2" x14ac:dyDescent="0.25">
      <c r="A34" s="17">
        <v>45292</v>
      </c>
      <c r="B34" s="15">
        <v>2596323.3800000004</v>
      </c>
    </row>
    <row r="35" spans="1:2" x14ac:dyDescent="0.25">
      <c r="A35" s="17">
        <v>45323</v>
      </c>
      <c r="B35" s="15">
        <v>2864248.32</v>
      </c>
    </row>
    <row r="36" spans="1:2" x14ac:dyDescent="0.25">
      <c r="A36" s="17">
        <v>45352</v>
      </c>
      <c r="B36" s="15">
        <v>3020209.12</v>
      </c>
    </row>
    <row r="37" spans="1:2" x14ac:dyDescent="0.25">
      <c r="A37" s="17">
        <v>45383</v>
      </c>
      <c r="B37" s="15">
        <v>2827589.88</v>
      </c>
    </row>
    <row r="38" spans="1:2" x14ac:dyDescent="0.25">
      <c r="A38" s="17">
        <v>45413</v>
      </c>
      <c r="B38" s="15">
        <v>2760420.96</v>
      </c>
    </row>
    <row r="39" spans="1:2" x14ac:dyDescent="0.25">
      <c r="A39" s="17">
        <v>45444</v>
      </c>
      <c r="B39" s="15">
        <v>2762383.6799999997</v>
      </c>
    </row>
    <row r="40" spans="1:2" x14ac:dyDescent="0.25">
      <c r="A40" s="17">
        <v>45474</v>
      </c>
      <c r="B40" s="15">
        <v>2993904.62</v>
      </c>
    </row>
    <row r="41" spans="1:2" x14ac:dyDescent="0.25">
      <c r="A41" s="17">
        <v>45505</v>
      </c>
      <c r="B41" s="15">
        <v>2838129.92</v>
      </c>
    </row>
    <row r="42" spans="1:2" x14ac:dyDescent="0.25">
      <c r="A42" s="17">
        <v>45536</v>
      </c>
      <c r="B42" s="15">
        <v>3406493.1300000004</v>
      </c>
    </row>
    <row r="43" spans="1:2" x14ac:dyDescent="0.25">
      <c r="A43" s="17">
        <v>45566</v>
      </c>
      <c r="B43" s="15">
        <v>3017323.8000000003</v>
      </c>
    </row>
    <row r="44" spans="1:2" x14ac:dyDescent="0.25">
      <c r="A44" s="17">
        <v>45597</v>
      </c>
      <c r="B44" s="15">
        <v>3669138</v>
      </c>
    </row>
    <row r="45" spans="1:2" x14ac:dyDescent="0.25">
      <c r="A45" s="17">
        <v>45627</v>
      </c>
      <c r="B45" s="15">
        <v>3080667.4</v>
      </c>
    </row>
    <row r="46" spans="1:2" x14ac:dyDescent="0.25">
      <c r="A46" s="17" t="s">
        <v>23</v>
      </c>
      <c r="B46" s="15">
        <v>75649216.080000013</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B7A40-C396-4B68-B131-A84B0242570B}">
  <dimension ref="A1:G2"/>
  <sheetViews>
    <sheetView workbookViewId="0">
      <selection activeCell="E5" sqref="E5"/>
    </sheetView>
  </sheetViews>
  <sheetFormatPr defaultRowHeight="15" x14ac:dyDescent="0.25"/>
  <cols>
    <col min="1" max="1" width="23.42578125" style="9" bestFit="1" customWidth="1"/>
    <col min="2" max="2" width="13.140625" style="9" bestFit="1" customWidth="1"/>
    <col min="3" max="3" width="15.28515625" style="9" bestFit="1" customWidth="1"/>
    <col min="4" max="4" width="23.42578125" style="9" bestFit="1" customWidth="1"/>
    <col min="5" max="5" width="17.7109375" style="9" bestFit="1" customWidth="1"/>
    <col min="6" max="6" width="26.85546875" style="9" bestFit="1" customWidth="1"/>
    <col min="7" max="7" width="29.28515625" style="9" bestFit="1" customWidth="1"/>
    <col min="8" max="16384" width="9.140625" style="9"/>
  </cols>
  <sheetData>
    <row r="1" spans="1:7" x14ac:dyDescent="0.25">
      <c r="A1" s="9" t="s">
        <v>7</v>
      </c>
      <c r="B1" s="9" t="s">
        <v>8</v>
      </c>
      <c r="C1" s="9" t="s">
        <v>9</v>
      </c>
      <c r="D1" s="9" t="s">
        <v>10</v>
      </c>
      <c r="E1" s="9" t="s">
        <v>11</v>
      </c>
      <c r="F1" s="9" t="s">
        <v>14</v>
      </c>
      <c r="G1" s="9" t="s">
        <v>16</v>
      </c>
    </row>
    <row r="2" spans="1:7" x14ac:dyDescent="0.25">
      <c r="A2" s="9" cm="1">
        <f t="array" aca="1" ref="A2" ca="1">LOOKUP(2,1/(main_data!A:A&lt;&gt;""), main_data!E:E)</f>
        <v>478556</v>
      </c>
      <c r="B2" s="9">
        <f ca="1">AVERAGE(main_data!F2,F37)</f>
        <v>6.97</v>
      </c>
      <c r="C2" s="9">
        <f ca="1">SUM(main_data!G2:G37)</f>
        <v>76371099.039999992</v>
      </c>
      <c r="D2" s="9">
        <f ca="1">AVERAGE(main_data!G2:G37)</f>
        <v>2121419.4177777776</v>
      </c>
      <c r="E2" s="9">
        <f ca="1">AVERAGEIF(main_data!H3:H37, "&gt;0")</f>
        <v>4.080546759149083E-3</v>
      </c>
      <c r="F2" s="9">
        <f ca="1">AVERAGEIF(main_data!I2:I37,"&gt;0")</f>
        <v>0.11125892080366206</v>
      </c>
      <c r="G2" s="9">
        <f ca="1">AVERAGEIF(main_data!J3:J37, "&gt;0")</f>
        <v>4.3059792267775732E-2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54BFA-3092-4355-81C9-C51519F7DE27}">
  <dimension ref="A1:H2"/>
  <sheetViews>
    <sheetView tabSelected="1" workbookViewId="0">
      <selection activeCell="B46" sqref="B46"/>
    </sheetView>
  </sheetViews>
  <sheetFormatPr defaultRowHeight="15" x14ac:dyDescent="0.25"/>
  <cols>
    <col min="1" max="1" width="26.5703125" bestFit="1" customWidth="1"/>
    <col min="2" max="2" width="34.7109375" bestFit="1" customWidth="1"/>
    <col min="4" max="4" width="18" bestFit="1" customWidth="1"/>
    <col min="5" max="5" width="19.7109375" bestFit="1" customWidth="1"/>
    <col min="7" max="7" width="26.5703125" bestFit="1" customWidth="1"/>
    <col min="8" max="8" width="34.7109375" bestFit="1" customWidth="1"/>
  </cols>
  <sheetData>
    <row r="1" spans="1:8" ht="18.75" customHeight="1" x14ac:dyDescent="0.25">
      <c r="A1" s="10" t="s">
        <v>17</v>
      </c>
      <c r="B1" s="10" t="s">
        <v>9</v>
      </c>
      <c r="D1" s="10" t="s">
        <v>8</v>
      </c>
      <c r="E1" s="10" t="s">
        <v>18</v>
      </c>
      <c r="G1" s="10" t="s">
        <v>19</v>
      </c>
      <c r="H1" s="10" t="s">
        <v>20</v>
      </c>
    </row>
    <row r="2" spans="1:8" ht="18.75" x14ac:dyDescent="0.25">
      <c r="A2" s="11">
        <f ca="1">key_insights!A2</f>
        <v>478556</v>
      </c>
      <c r="B2" s="12">
        <f ca="1">key_insights!C2</f>
        <v>76371099.039999992</v>
      </c>
      <c r="D2" s="11">
        <f ca="1">key_insights!B2</f>
        <v>6.97</v>
      </c>
      <c r="E2" s="11">
        <f ca="1">key_insights!E2</f>
        <v>4.080546759149083E-3</v>
      </c>
      <c r="G2" s="11">
        <f ca="1">key_insights!F2</f>
        <v>0.11125892080366206</v>
      </c>
      <c r="H2" s="11">
        <f ca="1">key_insights!G2</f>
        <v>4.3059792267775732E-2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main_data</vt:lpstr>
      <vt:lpstr>yearly_overview</vt:lpstr>
      <vt:lpstr>key_insights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 Gonzalez</dc:creator>
  <cp:lastModifiedBy>Angel Gonzalez</cp:lastModifiedBy>
  <dcterms:created xsi:type="dcterms:W3CDTF">2025-05-18T04:05:16Z</dcterms:created>
  <dcterms:modified xsi:type="dcterms:W3CDTF">2025-05-20T04:14:21Z</dcterms:modified>
</cp:coreProperties>
</file>