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diagrams/data4.xml" ContentType="application/vnd.openxmlformats-officedocument.drawingml.diagramData+xml"/>
  <Override PartName="/xl/diagrams/layout4.xml" ContentType="application/vnd.openxmlformats-officedocument.drawingml.diagramLayout+xml"/>
  <Override PartName="/xl/diagrams/quickStyle4.xml" ContentType="application/vnd.openxmlformats-officedocument.drawingml.diagramStyle+xml"/>
  <Override PartName="/xl/diagrams/colors4.xml" ContentType="application/vnd.openxmlformats-officedocument.drawingml.diagramColors+xml"/>
  <Override PartName="/xl/diagrams/drawing4.xml" ContentType="application/vnd.ms-office.drawingml.diagram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showInkAnnotation="0"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JMB\SDMA5\POL_INICIATIVAS\I_363_E_611_IDE_WEB\"/>
    </mc:Choice>
  </mc:AlternateContent>
  <xr:revisionPtr revIDLastSave="0" documentId="13_ncr:1_{E2C14D2E-32DE-4972-BAEC-611BB883B00C}" xr6:coauthVersionLast="43" xr6:coauthVersionMax="43" xr10:uidLastSave="{00000000-0000-0000-0000-000000000000}"/>
  <workbookProtection workbookAlgorithmName="SHA-512" workbookHashValue="r2fNL/KvCkHDssiY0oFIM1z+dbmOXjIa29ou4KSvWE0fzJ/KgmE9Bv0Walx5dDBvYl3vD09FpCA9YluW3fWpdA==" workbookSaltValue="o/r6Hvd1S0VBDq4QoqArJw==" workbookSpinCount="100000" lockStructure="1"/>
  <bookViews>
    <workbookView xWindow="29295" yWindow="105" windowWidth="18900" windowHeight="14490" tabRatio="781" activeTab="2" xr2:uid="{00000000-000D-0000-FFFF-FFFF00000000}"/>
  </bookViews>
  <sheets>
    <sheet name="Histórico" sheetId="39" r:id="rId1"/>
    <sheet name="Instrucciones" sheetId="4" r:id="rId2"/>
    <sheet name="Portada" sheetId="26" r:id="rId3"/>
    <sheet name="Catálogos Requerimiento" sheetId="58" state="hidden" r:id="rId4"/>
    <sheet name="Catálogo Factores de Prod" sheetId="55" r:id="rId5"/>
    <sheet name="Aprox. COSMIC-Scrum" sheetId="57" r:id="rId6"/>
    <sheet name="COSMIC" sheetId="5" r:id="rId7"/>
    <sheet name="Juicio Expertos" sheetId="49" r:id="rId8"/>
    <sheet name="Catálogos JE" sheetId="53" state="hidden" r:id="rId9"/>
    <sheet name="Catálogos Servicios" sheetId="47" state="hidden" r:id="rId10"/>
    <sheet name="Catálogos Aplicaciones" sheetId="50" state="hidden" r:id="rId11"/>
    <sheet name="Catálogos Tec" sheetId="56" state="hidden" r:id="rId12"/>
  </sheets>
  <externalReferences>
    <externalReference r:id="rId13"/>
    <externalReference r:id="rId14"/>
  </externalReferences>
  <definedNames>
    <definedName name="_xlnm._FilterDatabase" localSheetId="4" hidden="1">'Catálogo Factores de Prod'!$A$1:$F$231</definedName>
    <definedName name="_xlnm._FilterDatabase" localSheetId="8" hidden="1">'Catálogos JE'!$A$1:$B$206</definedName>
    <definedName name="_xlnm._FilterDatabase" localSheetId="9" hidden="1">'Catálogos Servicios'!$A$1:$D$1</definedName>
    <definedName name="_xlnm._FilterDatabase" localSheetId="11" hidden="1">'Catálogos Tec'!$A$1:$A$31</definedName>
    <definedName name="_xlnm._FilterDatabase" localSheetId="6" hidden="1">COSMIC!$A$10:$B$10</definedName>
    <definedName name="_xlnm._FilterDatabase" localSheetId="7" hidden="1">'Juicio Expertos'!$A$11:$I$11</definedName>
    <definedName name="AdminRiesgo">'Catálogos Aplicaciones'!$B$2:$B$17</definedName>
    <definedName name="AdminRiesgoT">'Catálogos Tec'!$B$2:$B$11</definedName>
    <definedName name="_xlnm.Print_Area" localSheetId="6">COSMIC!$A$10:$G$912</definedName>
    <definedName name="_xlnm.Print_Area" localSheetId="1">Instrucciones!$A$10:$K$83</definedName>
    <definedName name="_xlnm.Print_Area" localSheetId="2">Portada!$B$1:$Z$57</definedName>
    <definedName name="Client_Name">'[1]Project Details'!$D$4</definedName>
    <definedName name="Cobranza">'Catálogos Aplicaciones'!$D$2:$D$13</definedName>
    <definedName name="CobranzaT">'Catálogos Tec'!$C$2:$C$8</definedName>
    <definedName name="ComercioExtDes">'Catálogos Aplicaciones'!$E$2:$E$56</definedName>
    <definedName name="ComercioExtDesT">'Catálogos Tec'!$D$2:$D$26</definedName>
    <definedName name="ComercioExtPreDes">'Catálogos Aplicaciones'!$F$2:$F$7</definedName>
    <definedName name="ComercioExtPreDesT">'Catálogos Tec'!$E$2:$E$7</definedName>
    <definedName name="ComercioExtServOpe">'Catálogos Aplicaciones'!$G$2:$G$40</definedName>
    <definedName name="ComercioExtServOpeT">'Catálogos Tec'!$F$2:$F$17</definedName>
    <definedName name="Compiled_By">'[1]Project Details'!$D$7</definedName>
    <definedName name="ContabE">'Catálogos Aplicaciones'!#REF!</definedName>
    <definedName name="Contribuyente">'Catálogos Aplicaciones'!$C$2:$C$36</definedName>
    <definedName name="ContribuyenteT">'Catálogos Tec'!$X$2:$X$16</definedName>
    <definedName name="ControlOblig">'Catálogos Aplicaciones'!$H$2:$H$16</definedName>
    <definedName name="ControlObligT">'Catálogos Tec'!$G$2:$G$10</definedName>
    <definedName name="DeclaracionesDocD">'Catálogos Aplicaciones'!$I$2:$I$23</definedName>
    <definedName name="DeclaracionesDocDT">'Catálogos Tec'!$H$2:$H$12</definedName>
    <definedName name="DeclaracionesInFYPP">'Catálogos Aplicaciones'!$J$2:$J$40</definedName>
    <definedName name="DeclaracionesInFYPPT">'Catálogos Tec'!$I$2:$I$7</definedName>
    <definedName name="DeclaracionesPagos" localSheetId="4">#REF!</definedName>
    <definedName name="DeclaracionesPagos" localSheetId="8">#REF!</definedName>
    <definedName name="DeclaracionesPagosLyDA">'Catálogos Aplicaciones'!$K$2:$K$48</definedName>
    <definedName name="DeclaracionesPagosLyDAT">'Catálogos Tec'!$J$2:$J$14</definedName>
    <definedName name="DevolucionesCompensaciones">'Catálogos Aplicaciones'!$L$2:$L$20</definedName>
    <definedName name="DevolucionesCompensacionesT">'Catálogos Tec'!$K$2:$K$10</definedName>
    <definedName name="Effective_Date">'[1]Project Details'!$J$2</definedName>
    <definedName name="Efirma">'Catálogos Aplicaciones'!$M$2:$M$14</definedName>
    <definedName name="EfirmaT">'Catálogos Tec'!$L$2:$L$9</definedName>
    <definedName name="Entidades_Federativas">'Catálogos Aplicaciones'!$N$2</definedName>
    <definedName name="EntidadesFederativasT">'Catálogos Tec'!$M$2</definedName>
    <definedName name="FactElec">'Catálogos Aplicaciones'!$O$2:$O$8</definedName>
    <definedName name="FactElecT">'Catálogos Tec'!$N$2:$N$5</definedName>
    <definedName name="Fiscalizacion">'Catálogos Aplicaciones'!$P$2:$P$32</definedName>
    <definedName name="FiscalizacionT">'Catálogos Tec'!$O$2:$O$12</definedName>
    <definedName name="IdentContrib">'Catálogos Aplicaciones'!$X$2:$X$41</definedName>
    <definedName name="IdentContribT">'Catálogos Tec'!$W$2:$W$13</definedName>
    <definedName name="IntControl">'Catálogos Aplicaciones'!$Y$2:$Y$19</definedName>
    <definedName name="IntControlT">'Catálogos Tec'!$Y$2:$Y$9</definedName>
    <definedName name="Jurid">'Catálogos Aplicaciones'!$Z$2:$Z$56</definedName>
    <definedName name="JuridT">'Catálogos Tec'!$Z$2:$Z$9</definedName>
    <definedName name="L_ProcesoFuncional">[2]ElementosConteo!$B$7:$B$91</definedName>
    <definedName name="MATCE">'Catálogos Aplicaciones'!$Q$2:$Q$22</definedName>
    <definedName name="MATCET">'Catálogos Tec'!$P$2:$P$7</definedName>
    <definedName name="NotificacionVer">'Catálogos Aplicaciones'!$R$2:$R$14</definedName>
    <definedName name="NotificacionVerT">'Catálogos Tec'!$Q$2:$Q$9</definedName>
    <definedName name="Plan">'Catálogos Aplicaciones'!$S$2:$S$3</definedName>
    <definedName name="PlanT">'Catálogos Tec'!$R$2:$R$4</definedName>
    <definedName name="PortalesTrans">'Catálogos Aplicaciones'!$U$2:$U$3</definedName>
    <definedName name="PortalesTransT">'Catálogos Tec'!$T$2:$T$4</definedName>
    <definedName name="PortalM">'Catálogos Aplicaciones'!$T$2:$T$3</definedName>
    <definedName name="PortalMT">'Catálogos Tec'!$S$2:$S$4</definedName>
    <definedName name="Project_Name">'[1]Project Details'!$D$5</definedName>
    <definedName name="RecursosServicios">'Catálogos Aplicaciones'!$V$2:$V$24</definedName>
    <definedName name="RecursosServiciosT">'Catálogos Tec'!$U$2:$U$11</definedName>
    <definedName name="RegistroContable">'Catálogos Aplicaciones'!$W$2:$W$8</definedName>
    <definedName name="RegistroContableT">'Catálogos Tec'!$V$2:$V$8</definedName>
    <definedName name="Sub_Project_Name">'[1]Project Details'!$D$6</definedName>
    <definedName name="Trans">'Catálogos Aplicaciones'!$AA$2:$AA$35</definedName>
    <definedName name="TransT">'Catálogos Tec'!$AA$2:$AA$14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2" i="26" l="1"/>
  <c r="J22" i="26"/>
  <c r="B9" i="49"/>
  <c r="B63" i="26"/>
  <c r="D63" i="26"/>
  <c r="D62" i="26"/>
  <c r="D61" i="26"/>
  <c r="D60" i="26"/>
  <c r="D59" i="26"/>
  <c r="D58" i="26"/>
  <c r="B62" i="26"/>
  <c r="B61" i="26"/>
  <c r="B60" i="26"/>
  <c r="B59" i="26"/>
  <c r="B58" i="26"/>
  <c r="D57" i="26"/>
  <c r="B57" i="26"/>
  <c r="S96" i="50"/>
  <c r="H11" i="47"/>
  <c r="H9" i="47"/>
  <c r="O96" i="50"/>
  <c r="C96" i="50"/>
  <c r="B8" i="5"/>
  <c r="X22" i="26"/>
  <c r="B14" i="57"/>
  <c r="B15" i="57"/>
  <c r="H17" i="5"/>
  <c r="H18" i="5"/>
  <c r="H46" i="5"/>
  <c r="H73" i="5"/>
  <c r="H75" i="5"/>
  <c r="H102" i="5"/>
  <c r="H103" i="5"/>
  <c r="H130" i="5"/>
  <c r="H131" i="5"/>
  <c r="H158" i="5"/>
  <c r="H187" i="5"/>
  <c r="H189" i="5"/>
  <c r="H215" i="5"/>
  <c r="H243" i="5"/>
  <c r="H246" i="5"/>
  <c r="H274" i="5"/>
  <c r="H301" i="5"/>
  <c r="H302" i="5"/>
  <c r="H331" i="5"/>
  <c r="H353" i="5"/>
  <c r="H355" i="5"/>
  <c r="H367" i="5"/>
  <c r="H383" i="5"/>
  <c r="H395" i="5"/>
  <c r="H411" i="5"/>
  <c r="H440" i="5"/>
  <c r="H460" i="5"/>
  <c r="H461" i="5"/>
  <c r="H472" i="5"/>
  <c r="H481" i="5"/>
  <c r="H492" i="5"/>
  <c r="H504" i="5"/>
  <c r="H524" i="5"/>
  <c r="H525" i="5"/>
  <c r="H532" i="5"/>
  <c r="H540" i="5"/>
  <c r="H541" i="5"/>
  <c r="H548" i="5"/>
  <c r="H556" i="5"/>
  <c r="H557" i="5"/>
  <c r="H564" i="5"/>
  <c r="H572" i="5"/>
  <c r="H573" i="5"/>
  <c r="H580" i="5"/>
  <c r="H588" i="5"/>
  <c r="H589" i="5"/>
  <c r="H596" i="5"/>
  <c r="H604" i="5"/>
  <c r="H605" i="5"/>
  <c r="H612" i="5"/>
  <c r="H620" i="5"/>
  <c r="H621" i="5"/>
  <c r="H628" i="5"/>
  <c r="H636" i="5"/>
  <c r="H637" i="5"/>
  <c r="H644" i="5"/>
  <c r="H652" i="5"/>
  <c r="H653" i="5"/>
  <c r="H659" i="5"/>
  <c r="H660" i="5"/>
  <c r="H664" i="5"/>
  <c r="H665" i="5"/>
  <c r="H671" i="5"/>
  <c r="H675" i="5"/>
  <c r="H676" i="5"/>
  <c r="H679" i="5"/>
  <c r="H680" i="5"/>
  <c r="H683" i="5"/>
  <c r="H684" i="5"/>
  <c r="H687" i="5"/>
  <c r="H688" i="5"/>
  <c r="H691" i="5"/>
  <c r="H692" i="5"/>
  <c r="H695" i="5"/>
  <c r="H696" i="5"/>
  <c r="H699" i="5"/>
  <c r="H700" i="5"/>
  <c r="H703" i="5"/>
  <c r="H704" i="5"/>
  <c r="H707" i="5"/>
  <c r="H708" i="5"/>
  <c r="H711" i="5"/>
  <c r="H712" i="5"/>
  <c r="H715" i="5"/>
  <c r="H716" i="5"/>
  <c r="H719" i="5"/>
  <c r="H720" i="5"/>
  <c r="H723" i="5"/>
  <c r="H724" i="5"/>
  <c r="H727" i="5"/>
  <c r="H728" i="5"/>
  <c r="H731" i="5"/>
  <c r="H732" i="5"/>
  <c r="H735" i="5"/>
  <c r="H736" i="5"/>
  <c r="H739" i="5"/>
  <c r="H740" i="5"/>
  <c r="H743" i="5"/>
  <c r="H744" i="5"/>
  <c r="H747" i="5"/>
  <c r="H748" i="5"/>
  <c r="H751" i="5"/>
  <c r="H752" i="5"/>
  <c r="H755" i="5"/>
  <c r="H756" i="5"/>
  <c r="H759" i="5"/>
  <c r="H760" i="5"/>
  <c r="H763" i="5"/>
  <c r="H764" i="5"/>
  <c r="H767" i="5"/>
  <c r="H768" i="5"/>
  <c r="H771" i="5"/>
  <c r="H772" i="5"/>
  <c r="H775" i="5"/>
  <c r="H776" i="5"/>
  <c r="H779" i="5"/>
  <c r="H780" i="5"/>
  <c r="H783" i="5"/>
  <c r="H784" i="5"/>
  <c r="H787" i="5"/>
  <c r="H788" i="5"/>
  <c r="H791" i="5"/>
  <c r="H792" i="5"/>
  <c r="H795" i="5"/>
  <c r="H796" i="5"/>
  <c r="H799" i="5"/>
  <c r="H800" i="5"/>
  <c r="H803" i="5"/>
  <c r="H804" i="5"/>
  <c r="H807" i="5"/>
  <c r="H808" i="5"/>
  <c r="H811" i="5"/>
  <c r="H812" i="5"/>
  <c r="H815" i="5"/>
  <c r="H816" i="5"/>
  <c r="H819" i="5"/>
  <c r="H820" i="5"/>
  <c r="H823" i="5"/>
  <c r="H824" i="5"/>
  <c r="H827" i="5"/>
  <c r="H828" i="5"/>
  <c r="H831" i="5"/>
  <c r="H832" i="5"/>
  <c r="H835" i="5"/>
  <c r="H836" i="5"/>
  <c r="H839" i="5"/>
  <c r="H840" i="5"/>
  <c r="H843" i="5"/>
  <c r="H844" i="5"/>
  <c r="H847" i="5"/>
  <c r="H848" i="5"/>
  <c r="H851" i="5"/>
  <c r="H852" i="5"/>
  <c r="H855" i="5"/>
  <c r="H856" i="5"/>
  <c r="H859" i="5"/>
  <c r="H860" i="5"/>
  <c r="H863" i="5"/>
  <c r="H864" i="5"/>
  <c r="H867" i="5"/>
  <c r="H868" i="5"/>
  <c r="H871" i="5"/>
  <c r="H872" i="5"/>
  <c r="H875" i="5"/>
  <c r="H876" i="5"/>
  <c r="H879" i="5"/>
  <c r="H880" i="5"/>
  <c r="H883" i="5"/>
  <c r="H884" i="5"/>
  <c r="H887" i="5"/>
  <c r="H888" i="5"/>
  <c r="H891" i="5"/>
  <c r="H892" i="5"/>
  <c r="H895" i="5"/>
  <c r="H896" i="5"/>
  <c r="H899" i="5"/>
  <c r="H900" i="5"/>
  <c r="H903" i="5"/>
  <c r="H904" i="5"/>
  <c r="H907" i="5"/>
  <c r="H908" i="5"/>
  <c r="H6" i="47"/>
  <c r="H5" i="47"/>
  <c r="H4" i="47"/>
  <c r="H3" i="47"/>
  <c r="H2" i="47"/>
  <c r="H8" i="47"/>
  <c r="H12" i="47"/>
  <c r="H10" i="47"/>
  <c r="H7" i="47"/>
  <c r="D114" i="47"/>
  <c r="H13" i="47"/>
  <c r="D72" i="47"/>
  <c r="D129" i="47"/>
  <c r="D123" i="47"/>
  <c r="D120" i="47"/>
  <c r="D106" i="47"/>
  <c r="D102" i="47"/>
  <c r="D99" i="47"/>
  <c r="D93" i="47"/>
  <c r="D89" i="47"/>
  <c r="D86" i="47"/>
  <c r="D79" i="47"/>
  <c r="D82" i="47"/>
  <c r="D76" i="47"/>
  <c r="D68" i="47"/>
  <c r="D65" i="47"/>
  <c r="D59" i="47"/>
  <c r="D53" i="47"/>
  <c r="B32" i="56"/>
  <c r="C32" i="56"/>
  <c r="D32" i="56"/>
  <c r="E32" i="56"/>
  <c r="F32" i="56"/>
  <c r="G32" i="56"/>
  <c r="H32" i="56"/>
  <c r="I32" i="56"/>
  <c r="P32" i="56"/>
  <c r="J32" i="56"/>
  <c r="K32" i="56"/>
  <c r="L32" i="56"/>
  <c r="O32" i="56"/>
  <c r="Q32" i="56"/>
  <c r="S32" i="56"/>
  <c r="T32" i="56"/>
  <c r="U32" i="56"/>
  <c r="V32" i="56"/>
  <c r="W32" i="56"/>
  <c r="X32" i="56"/>
  <c r="Y32" i="56"/>
  <c r="Z32" i="56"/>
  <c r="AA32" i="56"/>
  <c r="I96" i="50"/>
  <c r="J96" i="50"/>
  <c r="I912" i="5"/>
  <c r="B9" i="57"/>
  <c r="G910" i="5"/>
  <c r="H910" i="5" s="1"/>
  <c r="G909" i="5"/>
  <c r="H909" i="5" s="1"/>
  <c r="G908" i="5"/>
  <c r="G907" i="5"/>
  <c r="G906" i="5"/>
  <c r="H906" i="5" s="1"/>
  <c r="G905" i="5"/>
  <c r="H905" i="5" s="1"/>
  <c r="G904" i="5"/>
  <c r="G903" i="5"/>
  <c r="G902" i="5"/>
  <c r="H902" i="5" s="1"/>
  <c r="G901" i="5"/>
  <c r="H901" i="5" s="1"/>
  <c r="G900" i="5"/>
  <c r="G899" i="5"/>
  <c r="G898" i="5"/>
  <c r="H898" i="5" s="1"/>
  <c r="G897" i="5"/>
  <c r="H897" i="5" s="1"/>
  <c r="G896" i="5"/>
  <c r="G895" i="5"/>
  <c r="G894" i="5"/>
  <c r="H894" i="5" s="1"/>
  <c r="G893" i="5"/>
  <c r="H893" i="5" s="1"/>
  <c r="G892" i="5"/>
  <c r="G891" i="5"/>
  <c r="G890" i="5"/>
  <c r="H890" i="5" s="1"/>
  <c r="G889" i="5"/>
  <c r="H889" i="5" s="1"/>
  <c r="G888" i="5"/>
  <c r="G887" i="5"/>
  <c r="G886" i="5"/>
  <c r="H886" i="5" s="1"/>
  <c r="G885" i="5"/>
  <c r="H885" i="5" s="1"/>
  <c r="G884" i="5"/>
  <c r="G883" i="5"/>
  <c r="G882" i="5"/>
  <c r="H882" i="5" s="1"/>
  <c r="G881" i="5"/>
  <c r="H881" i="5" s="1"/>
  <c r="G880" i="5"/>
  <c r="G879" i="5"/>
  <c r="G878" i="5"/>
  <c r="H878" i="5" s="1"/>
  <c r="G877" i="5"/>
  <c r="H877" i="5" s="1"/>
  <c r="G876" i="5"/>
  <c r="G875" i="5"/>
  <c r="G874" i="5"/>
  <c r="H874" i="5" s="1"/>
  <c r="G873" i="5"/>
  <c r="H873" i="5" s="1"/>
  <c r="G872" i="5"/>
  <c r="G871" i="5"/>
  <c r="G870" i="5"/>
  <c r="H870" i="5" s="1"/>
  <c r="G869" i="5"/>
  <c r="H869" i="5" s="1"/>
  <c r="G868" i="5"/>
  <c r="G867" i="5"/>
  <c r="G866" i="5"/>
  <c r="H866" i="5" s="1"/>
  <c r="G865" i="5"/>
  <c r="H865" i="5" s="1"/>
  <c r="G864" i="5"/>
  <c r="G863" i="5"/>
  <c r="G862" i="5"/>
  <c r="H862" i="5" s="1"/>
  <c r="G861" i="5"/>
  <c r="H861" i="5" s="1"/>
  <c r="G860" i="5"/>
  <c r="G859" i="5"/>
  <c r="G858" i="5"/>
  <c r="H858" i="5" s="1"/>
  <c r="G857" i="5"/>
  <c r="H857" i="5" s="1"/>
  <c r="G856" i="5"/>
  <c r="G855" i="5"/>
  <c r="G854" i="5"/>
  <c r="H854" i="5" s="1"/>
  <c r="G853" i="5"/>
  <c r="H853" i="5" s="1"/>
  <c r="G852" i="5"/>
  <c r="G851" i="5"/>
  <c r="G850" i="5"/>
  <c r="H850" i="5" s="1"/>
  <c r="G849" i="5"/>
  <c r="H849" i="5" s="1"/>
  <c r="G848" i="5"/>
  <c r="G847" i="5"/>
  <c r="G846" i="5"/>
  <c r="H846" i="5" s="1"/>
  <c r="G845" i="5"/>
  <c r="H845" i="5" s="1"/>
  <c r="G844" i="5"/>
  <c r="G843" i="5"/>
  <c r="G842" i="5"/>
  <c r="H842" i="5" s="1"/>
  <c r="G841" i="5"/>
  <c r="H841" i="5" s="1"/>
  <c r="G840" i="5"/>
  <c r="G839" i="5"/>
  <c r="G838" i="5"/>
  <c r="H838" i="5" s="1"/>
  <c r="G837" i="5"/>
  <c r="H837" i="5" s="1"/>
  <c r="G836" i="5"/>
  <c r="G835" i="5"/>
  <c r="G834" i="5"/>
  <c r="H834" i="5" s="1"/>
  <c r="G833" i="5"/>
  <c r="H833" i="5" s="1"/>
  <c r="G832" i="5"/>
  <c r="G831" i="5"/>
  <c r="G830" i="5"/>
  <c r="H830" i="5" s="1"/>
  <c r="G829" i="5"/>
  <c r="H829" i="5" s="1"/>
  <c r="G828" i="5"/>
  <c r="G827" i="5"/>
  <c r="G826" i="5"/>
  <c r="H826" i="5" s="1"/>
  <c r="G825" i="5"/>
  <c r="H825" i="5" s="1"/>
  <c r="G824" i="5"/>
  <c r="G823" i="5"/>
  <c r="G822" i="5"/>
  <c r="H822" i="5" s="1"/>
  <c r="G821" i="5"/>
  <c r="H821" i="5" s="1"/>
  <c r="G820" i="5"/>
  <c r="G819" i="5"/>
  <c r="G818" i="5"/>
  <c r="H818" i="5" s="1"/>
  <c r="G817" i="5"/>
  <c r="H817" i="5" s="1"/>
  <c r="G816" i="5"/>
  <c r="G815" i="5"/>
  <c r="G814" i="5"/>
  <c r="H814" i="5" s="1"/>
  <c r="G813" i="5"/>
  <c r="H813" i="5" s="1"/>
  <c r="G812" i="5"/>
  <c r="G811" i="5"/>
  <c r="G810" i="5"/>
  <c r="H810" i="5" s="1"/>
  <c r="G809" i="5"/>
  <c r="H809" i="5" s="1"/>
  <c r="G808" i="5"/>
  <c r="G807" i="5"/>
  <c r="G806" i="5"/>
  <c r="H806" i="5" s="1"/>
  <c r="G805" i="5"/>
  <c r="H805" i="5" s="1"/>
  <c r="G804" i="5"/>
  <c r="G803" i="5"/>
  <c r="G802" i="5"/>
  <c r="H802" i="5" s="1"/>
  <c r="G801" i="5"/>
  <c r="H801" i="5" s="1"/>
  <c r="G800" i="5"/>
  <c r="G799" i="5"/>
  <c r="G798" i="5"/>
  <c r="H798" i="5" s="1"/>
  <c r="G797" i="5"/>
  <c r="H797" i="5" s="1"/>
  <c r="G796" i="5"/>
  <c r="G795" i="5"/>
  <c r="G794" i="5"/>
  <c r="H794" i="5" s="1"/>
  <c r="G793" i="5"/>
  <c r="H793" i="5" s="1"/>
  <c r="G792" i="5"/>
  <c r="G791" i="5"/>
  <c r="G790" i="5"/>
  <c r="H790" i="5" s="1"/>
  <c r="G789" i="5"/>
  <c r="H789" i="5" s="1"/>
  <c r="G788" i="5"/>
  <c r="G787" i="5"/>
  <c r="G786" i="5"/>
  <c r="H786" i="5" s="1"/>
  <c r="G785" i="5"/>
  <c r="H785" i="5" s="1"/>
  <c r="G784" i="5"/>
  <c r="G783" i="5"/>
  <c r="G782" i="5"/>
  <c r="H782" i="5" s="1"/>
  <c r="G781" i="5"/>
  <c r="H781" i="5" s="1"/>
  <c r="G780" i="5"/>
  <c r="G779" i="5"/>
  <c r="G778" i="5"/>
  <c r="H778" i="5" s="1"/>
  <c r="G777" i="5"/>
  <c r="H777" i="5" s="1"/>
  <c r="G776" i="5"/>
  <c r="G775" i="5"/>
  <c r="G774" i="5"/>
  <c r="H774" i="5" s="1"/>
  <c r="G773" i="5"/>
  <c r="H773" i="5" s="1"/>
  <c r="G772" i="5"/>
  <c r="G771" i="5"/>
  <c r="G770" i="5"/>
  <c r="H770" i="5" s="1"/>
  <c r="G769" i="5"/>
  <c r="H769" i="5" s="1"/>
  <c r="G768" i="5"/>
  <c r="G767" i="5"/>
  <c r="G766" i="5"/>
  <c r="H766" i="5" s="1"/>
  <c r="G765" i="5"/>
  <c r="H765" i="5" s="1"/>
  <c r="G764" i="5"/>
  <c r="G763" i="5"/>
  <c r="G762" i="5"/>
  <c r="H762" i="5" s="1"/>
  <c r="G761" i="5"/>
  <c r="H761" i="5" s="1"/>
  <c r="G760" i="5"/>
  <c r="G759" i="5"/>
  <c r="G758" i="5"/>
  <c r="H758" i="5" s="1"/>
  <c r="G757" i="5"/>
  <c r="H757" i="5" s="1"/>
  <c r="G756" i="5"/>
  <c r="G755" i="5"/>
  <c r="G754" i="5"/>
  <c r="H754" i="5" s="1"/>
  <c r="G753" i="5"/>
  <c r="H753" i="5" s="1"/>
  <c r="G752" i="5"/>
  <c r="G751" i="5"/>
  <c r="G750" i="5"/>
  <c r="H750" i="5" s="1"/>
  <c r="G749" i="5"/>
  <c r="H749" i="5" s="1"/>
  <c r="G748" i="5"/>
  <c r="G747" i="5"/>
  <c r="G746" i="5"/>
  <c r="H746" i="5" s="1"/>
  <c r="G745" i="5"/>
  <c r="H745" i="5" s="1"/>
  <c r="G744" i="5"/>
  <c r="G743" i="5"/>
  <c r="G742" i="5"/>
  <c r="H742" i="5" s="1"/>
  <c r="G741" i="5"/>
  <c r="H741" i="5" s="1"/>
  <c r="G740" i="5"/>
  <c r="G739" i="5"/>
  <c r="G738" i="5"/>
  <c r="H738" i="5" s="1"/>
  <c r="G737" i="5"/>
  <c r="H737" i="5" s="1"/>
  <c r="G736" i="5"/>
  <c r="G735" i="5"/>
  <c r="G734" i="5"/>
  <c r="H734" i="5" s="1"/>
  <c r="G733" i="5"/>
  <c r="H733" i="5" s="1"/>
  <c r="G732" i="5"/>
  <c r="G731" i="5"/>
  <c r="G730" i="5"/>
  <c r="H730" i="5" s="1"/>
  <c r="G729" i="5"/>
  <c r="H729" i="5" s="1"/>
  <c r="G728" i="5"/>
  <c r="G727" i="5"/>
  <c r="G726" i="5"/>
  <c r="H726" i="5" s="1"/>
  <c r="G725" i="5"/>
  <c r="H725" i="5" s="1"/>
  <c r="G724" i="5"/>
  <c r="G723" i="5"/>
  <c r="G722" i="5"/>
  <c r="H722" i="5" s="1"/>
  <c r="G721" i="5"/>
  <c r="H721" i="5" s="1"/>
  <c r="G720" i="5"/>
  <c r="G719" i="5"/>
  <c r="G718" i="5"/>
  <c r="H718" i="5" s="1"/>
  <c r="G717" i="5"/>
  <c r="H717" i="5" s="1"/>
  <c r="G716" i="5"/>
  <c r="G715" i="5"/>
  <c r="G714" i="5"/>
  <c r="H714" i="5" s="1"/>
  <c r="G713" i="5"/>
  <c r="H713" i="5" s="1"/>
  <c r="G712" i="5"/>
  <c r="G711" i="5"/>
  <c r="G710" i="5"/>
  <c r="H710" i="5" s="1"/>
  <c r="G709" i="5"/>
  <c r="H709" i="5" s="1"/>
  <c r="G708" i="5"/>
  <c r="G707" i="5"/>
  <c r="G706" i="5"/>
  <c r="H706" i="5" s="1"/>
  <c r="G705" i="5"/>
  <c r="H705" i="5" s="1"/>
  <c r="G704" i="5"/>
  <c r="G703" i="5"/>
  <c r="G702" i="5"/>
  <c r="H702" i="5" s="1"/>
  <c r="G701" i="5"/>
  <c r="H701" i="5" s="1"/>
  <c r="G700" i="5"/>
  <c r="G699" i="5"/>
  <c r="G698" i="5"/>
  <c r="H698" i="5" s="1"/>
  <c r="G697" i="5"/>
  <c r="H697" i="5" s="1"/>
  <c r="G696" i="5"/>
  <c r="G695" i="5"/>
  <c r="G694" i="5"/>
  <c r="H694" i="5" s="1"/>
  <c r="G693" i="5"/>
  <c r="H693" i="5" s="1"/>
  <c r="G692" i="5"/>
  <c r="G691" i="5"/>
  <c r="G690" i="5"/>
  <c r="H690" i="5" s="1"/>
  <c r="G689" i="5"/>
  <c r="H689" i="5" s="1"/>
  <c r="G688" i="5"/>
  <c r="G687" i="5"/>
  <c r="G686" i="5"/>
  <c r="H686" i="5" s="1"/>
  <c r="G685" i="5"/>
  <c r="H685" i="5" s="1"/>
  <c r="G684" i="5"/>
  <c r="G683" i="5"/>
  <c r="G682" i="5"/>
  <c r="H682" i="5" s="1"/>
  <c r="G681" i="5"/>
  <c r="H681" i="5" s="1"/>
  <c r="G680" i="5"/>
  <c r="G679" i="5"/>
  <c r="G678" i="5"/>
  <c r="H678" i="5" s="1"/>
  <c r="G677" i="5"/>
  <c r="H677" i="5" s="1"/>
  <c r="G676" i="5"/>
  <c r="G675" i="5"/>
  <c r="G674" i="5"/>
  <c r="H674" i="5" s="1"/>
  <c r="G673" i="5"/>
  <c r="H673" i="5" s="1"/>
  <c r="G672" i="5"/>
  <c r="H672" i="5" s="1"/>
  <c r="G671" i="5"/>
  <c r="G670" i="5"/>
  <c r="H670" i="5" s="1"/>
  <c r="G669" i="5"/>
  <c r="H669" i="5" s="1"/>
  <c r="G668" i="5"/>
  <c r="H668" i="5" s="1"/>
  <c r="G667" i="5"/>
  <c r="H667" i="5" s="1"/>
  <c r="G666" i="5"/>
  <c r="H666" i="5" s="1"/>
  <c r="G665" i="5"/>
  <c r="G664" i="5"/>
  <c r="G663" i="5"/>
  <c r="H663" i="5" s="1"/>
  <c r="G662" i="5"/>
  <c r="H662" i="5" s="1"/>
  <c r="G661" i="5"/>
  <c r="H661" i="5" s="1"/>
  <c r="G660" i="5"/>
  <c r="G659" i="5"/>
  <c r="G658" i="5"/>
  <c r="H658" i="5" s="1"/>
  <c r="G657" i="5"/>
  <c r="H657" i="5" s="1"/>
  <c r="G656" i="5"/>
  <c r="H656" i="5" s="1"/>
  <c r="G655" i="5"/>
  <c r="H655" i="5" s="1"/>
  <c r="G654" i="5"/>
  <c r="H654" i="5" s="1"/>
  <c r="G653" i="5"/>
  <c r="G652" i="5"/>
  <c r="G651" i="5"/>
  <c r="H651" i="5" s="1"/>
  <c r="G650" i="5"/>
  <c r="H650" i="5" s="1"/>
  <c r="G649" i="5"/>
  <c r="H649" i="5" s="1"/>
  <c r="G648" i="5"/>
  <c r="H648" i="5" s="1"/>
  <c r="G647" i="5"/>
  <c r="H647" i="5" s="1"/>
  <c r="G646" i="5"/>
  <c r="H646" i="5" s="1"/>
  <c r="G645" i="5"/>
  <c r="H645" i="5" s="1"/>
  <c r="G644" i="5"/>
  <c r="G643" i="5"/>
  <c r="H643" i="5" s="1"/>
  <c r="G642" i="5"/>
  <c r="H642" i="5" s="1"/>
  <c r="G641" i="5"/>
  <c r="H641" i="5" s="1"/>
  <c r="G640" i="5"/>
  <c r="H640" i="5" s="1"/>
  <c r="G639" i="5"/>
  <c r="H639" i="5" s="1"/>
  <c r="G638" i="5"/>
  <c r="H638" i="5" s="1"/>
  <c r="G637" i="5"/>
  <c r="G636" i="5"/>
  <c r="G635" i="5"/>
  <c r="H635" i="5" s="1"/>
  <c r="G634" i="5"/>
  <c r="H634" i="5" s="1"/>
  <c r="G633" i="5"/>
  <c r="H633" i="5" s="1"/>
  <c r="G632" i="5"/>
  <c r="H632" i="5" s="1"/>
  <c r="G631" i="5"/>
  <c r="H631" i="5" s="1"/>
  <c r="G630" i="5"/>
  <c r="H630" i="5" s="1"/>
  <c r="G629" i="5"/>
  <c r="H629" i="5" s="1"/>
  <c r="G628" i="5"/>
  <c r="G627" i="5"/>
  <c r="H627" i="5" s="1"/>
  <c r="G626" i="5"/>
  <c r="H626" i="5" s="1"/>
  <c r="G625" i="5"/>
  <c r="H625" i="5" s="1"/>
  <c r="G624" i="5"/>
  <c r="H624" i="5" s="1"/>
  <c r="G623" i="5"/>
  <c r="H623" i="5" s="1"/>
  <c r="G622" i="5"/>
  <c r="H622" i="5" s="1"/>
  <c r="G621" i="5"/>
  <c r="G620" i="5"/>
  <c r="G619" i="5"/>
  <c r="H619" i="5" s="1"/>
  <c r="G618" i="5"/>
  <c r="H618" i="5" s="1"/>
  <c r="G617" i="5"/>
  <c r="H617" i="5" s="1"/>
  <c r="G616" i="5"/>
  <c r="H616" i="5" s="1"/>
  <c r="G615" i="5"/>
  <c r="H615" i="5" s="1"/>
  <c r="G614" i="5"/>
  <c r="H614" i="5" s="1"/>
  <c r="G613" i="5"/>
  <c r="H613" i="5" s="1"/>
  <c r="G612" i="5"/>
  <c r="G611" i="5"/>
  <c r="H611" i="5" s="1"/>
  <c r="G610" i="5"/>
  <c r="H610" i="5" s="1"/>
  <c r="G609" i="5"/>
  <c r="H609" i="5" s="1"/>
  <c r="G608" i="5"/>
  <c r="H608" i="5" s="1"/>
  <c r="G607" i="5"/>
  <c r="H607" i="5" s="1"/>
  <c r="G606" i="5"/>
  <c r="H606" i="5" s="1"/>
  <c r="G605" i="5"/>
  <c r="G604" i="5"/>
  <c r="G603" i="5"/>
  <c r="H603" i="5" s="1"/>
  <c r="G602" i="5"/>
  <c r="H602" i="5" s="1"/>
  <c r="G601" i="5"/>
  <c r="H601" i="5" s="1"/>
  <c r="G600" i="5"/>
  <c r="H600" i="5" s="1"/>
  <c r="G599" i="5"/>
  <c r="H599" i="5" s="1"/>
  <c r="G598" i="5"/>
  <c r="H598" i="5" s="1"/>
  <c r="G597" i="5"/>
  <c r="H597" i="5" s="1"/>
  <c r="G596" i="5"/>
  <c r="G595" i="5"/>
  <c r="H595" i="5" s="1"/>
  <c r="G594" i="5"/>
  <c r="H594" i="5" s="1"/>
  <c r="G593" i="5"/>
  <c r="H593" i="5" s="1"/>
  <c r="G592" i="5"/>
  <c r="H592" i="5" s="1"/>
  <c r="G591" i="5"/>
  <c r="H591" i="5" s="1"/>
  <c r="G590" i="5"/>
  <c r="H590" i="5" s="1"/>
  <c r="G589" i="5"/>
  <c r="G588" i="5"/>
  <c r="G587" i="5"/>
  <c r="H587" i="5" s="1"/>
  <c r="G586" i="5"/>
  <c r="H586" i="5" s="1"/>
  <c r="G585" i="5"/>
  <c r="H585" i="5" s="1"/>
  <c r="G584" i="5"/>
  <c r="H584" i="5" s="1"/>
  <c r="G583" i="5"/>
  <c r="H583" i="5" s="1"/>
  <c r="G582" i="5"/>
  <c r="H582" i="5" s="1"/>
  <c r="G581" i="5"/>
  <c r="H581" i="5" s="1"/>
  <c r="G580" i="5"/>
  <c r="G579" i="5"/>
  <c r="H579" i="5" s="1"/>
  <c r="G578" i="5"/>
  <c r="H578" i="5" s="1"/>
  <c r="G577" i="5"/>
  <c r="H577" i="5" s="1"/>
  <c r="G576" i="5"/>
  <c r="H576" i="5" s="1"/>
  <c r="G575" i="5"/>
  <c r="H575" i="5" s="1"/>
  <c r="G574" i="5"/>
  <c r="H574" i="5" s="1"/>
  <c r="G573" i="5"/>
  <c r="G572" i="5"/>
  <c r="G571" i="5"/>
  <c r="H571" i="5" s="1"/>
  <c r="G570" i="5"/>
  <c r="H570" i="5" s="1"/>
  <c r="G569" i="5"/>
  <c r="H569" i="5" s="1"/>
  <c r="G568" i="5"/>
  <c r="H568" i="5" s="1"/>
  <c r="G567" i="5"/>
  <c r="H567" i="5" s="1"/>
  <c r="G566" i="5"/>
  <c r="H566" i="5" s="1"/>
  <c r="G565" i="5"/>
  <c r="H565" i="5" s="1"/>
  <c r="G564" i="5"/>
  <c r="G563" i="5"/>
  <c r="H563" i="5" s="1"/>
  <c r="G562" i="5"/>
  <c r="H562" i="5" s="1"/>
  <c r="G561" i="5"/>
  <c r="H561" i="5" s="1"/>
  <c r="G560" i="5"/>
  <c r="H560" i="5" s="1"/>
  <c r="G559" i="5"/>
  <c r="H559" i="5" s="1"/>
  <c r="G558" i="5"/>
  <c r="H558" i="5" s="1"/>
  <c r="G557" i="5"/>
  <c r="G556" i="5"/>
  <c r="G555" i="5"/>
  <c r="H555" i="5" s="1"/>
  <c r="G554" i="5"/>
  <c r="H554" i="5" s="1"/>
  <c r="G553" i="5"/>
  <c r="H553" i="5" s="1"/>
  <c r="G552" i="5"/>
  <c r="H552" i="5" s="1"/>
  <c r="G551" i="5"/>
  <c r="H551" i="5" s="1"/>
  <c r="G550" i="5"/>
  <c r="H550" i="5" s="1"/>
  <c r="G549" i="5"/>
  <c r="H549" i="5" s="1"/>
  <c r="G548" i="5"/>
  <c r="G547" i="5"/>
  <c r="H547" i="5" s="1"/>
  <c r="G546" i="5"/>
  <c r="H546" i="5" s="1"/>
  <c r="G545" i="5"/>
  <c r="H545" i="5" s="1"/>
  <c r="G544" i="5"/>
  <c r="H544" i="5" s="1"/>
  <c r="G543" i="5"/>
  <c r="H543" i="5" s="1"/>
  <c r="G542" i="5"/>
  <c r="H542" i="5" s="1"/>
  <c r="G541" i="5"/>
  <c r="G540" i="5"/>
  <c r="G539" i="5"/>
  <c r="H539" i="5" s="1"/>
  <c r="G538" i="5"/>
  <c r="H538" i="5" s="1"/>
  <c r="G537" i="5"/>
  <c r="H537" i="5" s="1"/>
  <c r="G536" i="5"/>
  <c r="H536" i="5" s="1"/>
  <c r="G535" i="5"/>
  <c r="H535" i="5" s="1"/>
  <c r="G534" i="5"/>
  <c r="H534" i="5" s="1"/>
  <c r="G533" i="5"/>
  <c r="H533" i="5" s="1"/>
  <c r="G532" i="5"/>
  <c r="G531" i="5"/>
  <c r="H531" i="5" s="1"/>
  <c r="G530" i="5"/>
  <c r="H530" i="5" s="1"/>
  <c r="G529" i="5"/>
  <c r="H529" i="5" s="1"/>
  <c r="G528" i="5"/>
  <c r="H528" i="5" s="1"/>
  <c r="G527" i="5"/>
  <c r="H527" i="5" s="1"/>
  <c r="G526" i="5"/>
  <c r="H526" i="5" s="1"/>
  <c r="G525" i="5"/>
  <c r="G524" i="5"/>
  <c r="G523" i="5"/>
  <c r="H523" i="5" s="1"/>
  <c r="G522" i="5"/>
  <c r="H522" i="5" s="1"/>
  <c r="G521" i="5"/>
  <c r="H521" i="5" s="1"/>
  <c r="G520" i="5"/>
  <c r="H520" i="5" s="1"/>
  <c r="G519" i="5"/>
  <c r="H519" i="5" s="1"/>
  <c r="G518" i="5"/>
  <c r="H518" i="5" s="1"/>
  <c r="G517" i="5"/>
  <c r="H517" i="5" s="1"/>
  <c r="G516" i="5"/>
  <c r="H516" i="5" s="1"/>
  <c r="G515" i="5"/>
  <c r="H515" i="5" s="1"/>
  <c r="G514" i="5"/>
  <c r="H514" i="5" s="1"/>
  <c r="G513" i="5"/>
  <c r="H513" i="5" s="1"/>
  <c r="G512" i="5"/>
  <c r="H512" i="5" s="1"/>
  <c r="G511" i="5"/>
  <c r="H511" i="5" s="1"/>
  <c r="G510" i="5"/>
  <c r="H510" i="5" s="1"/>
  <c r="G509" i="5"/>
  <c r="H509" i="5" s="1"/>
  <c r="G508" i="5"/>
  <c r="H508" i="5" s="1"/>
  <c r="G507" i="5"/>
  <c r="H507" i="5" s="1"/>
  <c r="G506" i="5"/>
  <c r="H506" i="5" s="1"/>
  <c r="G505" i="5"/>
  <c r="H505" i="5" s="1"/>
  <c r="G504" i="5"/>
  <c r="G503" i="5"/>
  <c r="H503" i="5" s="1"/>
  <c r="G502" i="5"/>
  <c r="H502" i="5" s="1"/>
  <c r="G501" i="5"/>
  <c r="H501" i="5" s="1"/>
  <c r="G500" i="5"/>
  <c r="H500" i="5" s="1"/>
  <c r="G499" i="5"/>
  <c r="H499" i="5" s="1"/>
  <c r="G498" i="5"/>
  <c r="H498" i="5" s="1"/>
  <c r="G497" i="5"/>
  <c r="H497" i="5" s="1"/>
  <c r="G496" i="5"/>
  <c r="H496" i="5" s="1"/>
  <c r="G495" i="5"/>
  <c r="H495" i="5" s="1"/>
  <c r="G494" i="5"/>
  <c r="H494" i="5" s="1"/>
  <c r="G493" i="5"/>
  <c r="H493" i="5" s="1"/>
  <c r="G492" i="5"/>
  <c r="G491" i="5"/>
  <c r="H491" i="5" s="1"/>
  <c r="G490" i="5"/>
  <c r="H490" i="5" s="1"/>
  <c r="G489" i="5"/>
  <c r="H489" i="5" s="1"/>
  <c r="G488" i="5"/>
  <c r="H488" i="5" s="1"/>
  <c r="G487" i="5"/>
  <c r="H487" i="5" s="1"/>
  <c r="G486" i="5"/>
  <c r="H486" i="5" s="1"/>
  <c r="G485" i="5"/>
  <c r="H485" i="5" s="1"/>
  <c r="G484" i="5"/>
  <c r="H484" i="5" s="1"/>
  <c r="G483" i="5"/>
  <c r="H483" i="5" s="1"/>
  <c r="G482" i="5"/>
  <c r="H482" i="5" s="1"/>
  <c r="G481" i="5"/>
  <c r="G480" i="5"/>
  <c r="H480" i="5" s="1"/>
  <c r="G479" i="5"/>
  <c r="H479" i="5" s="1"/>
  <c r="G478" i="5"/>
  <c r="H478" i="5" s="1"/>
  <c r="G477" i="5"/>
  <c r="H477" i="5" s="1"/>
  <c r="G476" i="5"/>
  <c r="H476" i="5" s="1"/>
  <c r="G475" i="5"/>
  <c r="H475" i="5" s="1"/>
  <c r="G474" i="5"/>
  <c r="H474" i="5" s="1"/>
  <c r="G473" i="5"/>
  <c r="H473" i="5" s="1"/>
  <c r="G472" i="5"/>
  <c r="G471" i="5"/>
  <c r="H471" i="5" s="1"/>
  <c r="G470" i="5"/>
  <c r="H470" i="5" s="1"/>
  <c r="G469" i="5"/>
  <c r="H469" i="5" s="1"/>
  <c r="G468" i="5"/>
  <c r="H468" i="5" s="1"/>
  <c r="G467" i="5"/>
  <c r="H467" i="5" s="1"/>
  <c r="G466" i="5"/>
  <c r="H466" i="5" s="1"/>
  <c r="G465" i="5"/>
  <c r="H465" i="5" s="1"/>
  <c r="G464" i="5"/>
  <c r="H464" i="5" s="1"/>
  <c r="G463" i="5"/>
  <c r="H463" i="5" s="1"/>
  <c r="G462" i="5"/>
  <c r="H462" i="5" s="1"/>
  <c r="G461" i="5"/>
  <c r="G460" i="5"/>
  <c r="G459" i="5"/>
  <c r="H459" i="5" s="1"/>
  <c r="G458" i="5"/>
  <c r="H458" i="5" s="1"/>
  <c r="G457" i="5"/>
  <c r="H457" i="5" s="1"/>
  <c r="G456" i="5"/>
  <c r="H456" i="5" s="1"/>
  <c r="G455" i="5"/>
  <c r="H455" i="5" s="1"/>
  <c r="G454" i="5"/>
  <c r="H454" i="5" s="1"/>
  <c r="G453" i="5"/>
  <c r="H453" i="5" s="1"/>
  <c r="G452" i="5"/>
  <c r="H452" i="5" s="1"/>
  <c r="G451" i="5"/>
  <c r="H451" i="5" s="1"/>
  <c r="G450" i="5"/>
  <c r="H450" i="5" s="1"/>
  <c r="G449" i="5"/>
  <c r="H449" i="5" s="1"/>
  <c r="G448" i="5"/>
  <c r="H448" i="5" s="1"/>
  <c r="G447" i="5"/>
  <c r="H447" i="5" s="1"/>
  <c r="G446" i="5"/>
  <c r="H446" i="5" s="1"/>
  <c r="G445" i="5"/>
  <c r="H445" i="5" s="1"/>
  <c r="G444" i="5"/>
  <c r="H444" i="5" s="1"/>
  <c r="G443" i="5"/>
  <c r="H443" i="5" s="1"/>
  <c r="G442" i="5"/>
  <c r="H442" i="5" s="1"/>
  <c r="G441" i="5"/>
  <c r="H441" i="5" s="1"/>
  <c r="G440" i="5"/>
  <c r="G439" i="5"/>
  <c r="H439" i="5" s="1"/>
  <c r="G438" i="5"/>
  <c r="H438" i="5" s="1"/>
  <c r="G437" i="5"/>
  <c r="H437" i="5" s="1"/>
  <c r="G436" i="5"/>
  <c r="H436" i="5" s="1"/>
  <c r="G435" i="5"/>
  <c r="H435" i="5" s="1"/>
  <c r="G434" i="5"/>
  <c r="H434" i="5" s="1"/>
  <c r="G433" i="5"/>
  <c r="H433" i="5" s="1"/>
  <c r="G432" i="5"/>
  <c r="H432" i="5" s="1"/>
  <c r="G431" i="5"/>
  <c r="H431" i="5" s="1"/>
  <c r="G430" i="5"/>
  <c r="H430" i="5" s="1"/>
  <c r="G429" i="5"/>
  <c r="H429" i="5" s="1"/>
  <c r="G428" i="5"/>
  <c r="H428" i="5" s="1"/>
  <c r="G427" i="5"/>
  <c r="H427" i="5" s="1"/>
  <c r="G426" i="5"/>
  <c r="H426" i="5" s="1"/>
  <c r="G425" i="5"/>
  <c r="H425" i="5" s="1"/>
  <c r="G424" i="5"/>
  <c r="H424" i="5" s="1"/>
  <c r="G423" i="5"/>
  <c r="H423" i="5" s="1"/>
  <c r="G422" i="5"/>
  <c r="H422" i="5" s="1"/>
  <c r="G421" i="5"/>
  <c r="H421" i="5" s="1"/>
  <c r="G420" i="5"/>
  <c r="H420" i="5" s="1"/>
  <c r="G419" i="5"/>
  <c r="H419" i="5" s="1"/>
  <c r="G418" i="5"/>
  <c r="H418" i="5" s="1"/>
  <c r="G417" i="5"/>
  <c r="H417" i="5" s="1"/>
  <c r="G416" i="5"/>
  <c r="H416" i="5" s="1"/>
  <c r="G415" i="5"/>
  <c r="H415" i="5" s="1"/>
  <c r="G414" i="5"/>
  <c r="H414" i="5" s="1"/>
  <c r="G413" i="5"/>
  <c r="H413" i="5" s="1"/>
  <c r="G412" i="5"/>
  <c r="H412" i="5" s="1"/>
  <c r="G411" i="5"/>
  <c r="G410" i="5"/>
  <c r="H410" i="5" s="1"/>
  <c r="G409" i="5"/>
  <c r="H409" i="5" s="1"/>
  <c r="G408" i="5"/>
  <c r="H408" i="5" s="1"/>
  <c r="G407" i="5"/>
  <c r="H407" i="5" s="1"/>
  <c r="G406" i="5"/>
  <c r="H406" i="5" s="1"/>
  <c r="G405" i="5"/>
  <c r="H405" i="5" s="1"/>
  <c r="G404" i="5"/>
  <c r="H404" i="5" s="1"/>
  <c r="G403" i="5"/>
  <c r="H403" i="5" s="1"/>
  <c r="G402" i="5"/>
  <c r="H402" i="5" s="1"/>
  <c r="G401" i="5"/>
  <c r="H401" i="5" s="1"/>
  <c r="G400" i="5"/>
  <c r="H400" i="5" s="1"/>
  <c r="G399" i="5"/>
  <c r="H399" i="5" s="1"/>
  <c r="G398" i="5"/>
  <c r="H398" i="5" s="1"/>
  <c r="G397" i="5"/>
  <c r="H397" i="5" s="1"/>
  <c r="G396" i="5"/>
  <c r="H396" i="5" s="1"/>
  <c r="G395" i="5"/>
  <c r="G394" i="5"/>
  <c r="H394" i="5" s="1"/>
  <c r="G393" i="5"/>
  <c r="H393" i="5" s="1"/>
  <c r="G392" i="5"/>
  <c r="H392" i="5" s="1"/>
  <c r="G391" i="5"/>
  <c r="H391" i="5" s="1"/>
  <c r="G390" i="5"/>
  <c r="H390" i="5" s="1"/>
  <c r="G389" i="5"/>
  <c r="H389" i="5" s="1"/>
  <c r="G388" i="5"/>
  <c r="H388" i="5" s="1"/>
  <c r="G387" i="5"/>
  <c r="H387" i="5" s="1"/>
  <c r="G386" i="5"/>
  <c r="H386" i="5" s="1"/>
  <c r="G385" i="5"/>
  <c r="H385" i="5" s="1"/>
  <c r="G384" i="5"/>
  <c r="H384" i="5" s="1"/>
  <c r="G383" i="5"/>
  <c r="G382" i="5"/>
  <c r="H382" i="5" s="1"/>
  <c r="G381" i="5"/>
  <c r="H381" i="5" s="1"/>
  <c r="G380" i="5"/>
  <c r="H380" i="5" s="1"/>
  <c r="G379" i="5"/>
  <c r="H379" i="5" s="1"/>
  <c r="G378" i="5"/>
  <c r="H378" i="5" s="1"/>
  <c r="G377" i="5"/>
  <c r="H377" i="5" s="1"/>
  <c r="G376" i="5"/>
  <c r="H376" i="5" s="1"/>
  <c r="G375" i="5"/>
  <c r="H375" i="5" s="1"/>
  <c r="G374" i="5"/>
  <c r="H374" i="5" s="1"/>
  <c r="G373" i="5"/>
  <c r="H373" i="5" s="1"/>
  <c r="G372" i="5"/>
  <c r="H372" i="5" s="1"/>
  <c r="G371" i="5"/>
  <c r="H371" i="5" s="1"/>
  <c r="G370" i="5"/>
  <c r="H370" i="5" s="1"/>
  <c r="G369" i="5"/>
  <c r="H369" i="5" s="1"/>
  <c r="G368" i="5"/>
  <c r="H368" i="5" s="1"/>
  <c r="G367" i="5"/>
  <c r="G366" i="5"/>
  <c r="H366" i="5" s="1"/>
  <c r="G365" i="5"/>
  <c r="H365" i="5" s="1"/>
  <c r="G364" i="5"/>
  <c r="H364" i="5" s="1"/>
  <c r="G363" i="5"/>
  <c r="H363" i="5" s="1"/>
  <c r="G362" i="5"/>
  <c r="H362" i="5" s="1"/>
  <c r="G361" i="5"/>
  <c r="H361" i="5" s="1"/>
  <c r="G360" i="5"/>
  <c r="H360" i="5" s="1"/>
  <c r="G359" i="5"/>
  <c r="H359" i="5" s="1"/>
  <c r="G358" i="5"/>
  <c r="H358" i="5" s="1"/>
  <c r="G357" i="5"/>
  <c r="H357" i="5" s="1"/>
  <c r="G356" i="5"/>
  <c r="H356" i="5" s="1"/>
  <c r="G355" i="5"/>
  <c r="G354" i="5"/>
  <c r="H354" i="5" s="1"/>
  <c r="G353" i="5"/>
  <c r="G352" i="5"/>
  <c r="H352" i="5" s="1"/>
  <c r="G351" i="5"/>
  <c r="H351" i="5" s="1"/>
  <c r="G350" i="5"/>
  <c r="H350" i="5" s="1"/>
  <c r="G349" i="5"/>
  <c r="H349" i="5" s="1"/>
  <c r="G348" i="5"/>
  <c r="H348" i="5" s="1"/>
  <c r="G347" i="5"/>
  <c r="H347" i="5" s="1"/>
  <c r="G346" i="5"/>
  <c r="H346" i="5" s="1"/>
  <c r="G345" i="5"/>
  <c r="H345" i="5" s="1"/>
  <c r="G344" i="5"/>
  <c r="H344" i="5" s="1"/>
  <c r="G343" i="5"/>
  <c r="H343" i="5" s="1"/>
  <c r="G342" i="5"/>
  <c r="H342" i="5" s="1"/>
  <c r="G341" i="5"/>
  <c r="H341" i="5" s="1"/>
  <c r="G340" i="5"/>
  <c r="H340" i="5" s="1"/>
  <c r="G339" i="5"/>
  <c r="H339" i="5" s="1"/>
  <c r="G338" i="5"/>
  <c r="H338" i="5" s="1"/>
  <c r="G337" i="5"/>
  <c r="H337" i="5" s="1"/>
  <c r="G336" i="5"/>
  <c r="H336" i="5" s="1"/>
  <c r="G335" i="5"/>
  <c r="H335" i="5" s="1"/>
  <c r="G334" i="5"/>
  <c r="H334" i="5" s="1"/>
  <c r="G333" i="5"/>
  <c r="H333" i="5" s="1"/>
  <c r="G332" i="5"/>
  <c r="H332" i="5" s="1"/>
  <c r="G331" i="5"/>
  <c r="G330" i="5"/>
  <c r="H330" i="5" s="1"/>
  <c r="G329" i="5"/>
  <c r="H329" i="5" s="1"/>
  <c r="G328" i="5"/>
  <c r="H328" i="5" s="1"/>
  <c r="G327" i="5"/>
  <c r="H327" i="5" s="1"/>
  <c r="G326" i="5"/>
  <c r="H326" i="5" s="1"/>
  <c r="G325" i="5"/>
  <c r="H325" i="5" s="1"/>
  <c r="G324" i="5"/>
  <c r="H324" i="5" s="1"/>
  <c r="G323" i="5"/>
  <c r="H323" i="5" s="1"/>
  <c r="G322" i="5"/>
  <c r="H322" i="5" s="1"/>
  <c r="G321" i="5"/>
  <c r="H321" i="5" s="1"/>
  <c r="G320" i="5"/>
  <c r="H320" i="5" s="1"/>
  <c r="G319" i="5"/>
  <c r="H319" i="5" s="1"/>
  <c r="G318" i="5"/>
  <c r="H318" i="5" s="1"/>
  <c r="G317" i="5"/>
  <c r="H317" i="5" s="1"/>
  <c r="G316" i="5"/>
  <c r="H316" i="5" s="1"/>
  <c r="G315" i="5"/>
  <c r="H315" i="5" s="1"/>
  <c r="G314" i="5"/>
  <c r="H314" i="5" s="1"/>
  <c r="G313" i="5"/>
  <c r="H313" i="5" s="1"/>
  <c r="G312" i="5"/>
  <c r="H312" i="5" s="1"/>
  <c r="G311" i="5"/>
  <c r="H311" i="5" s="1"/>
  <c r="G32" i="5"/>
  <c r="H32" i="5" s="1"/>
  <c r="G33" i="5"/>
  <c r="H33" i="5" s="1"/>
  <c r="G34" i="5"/>
  <c r="H34" i="5" s="1"/>
  <c r="G35" i="5"/>
  <c r="H35" i="5" s="1"/>
  <c r="G36" i="5"/>
  <c r="H36" i="5" s="1"/>
  <c r="G37" i="5"/>
  <c r="H37" i="5" s="1"/>
  <c r="G38" i="5"/>
  <c r="H38" i="5" s="1"/>
  <c r="G39" i="5"/>
  <c r="H39" i="5" s="1"/>
  <c r="G40" i="5"/>
  <c r="H40" i="5" s="1"/>
  <c r="G41" i="5"/>
  <c r="H41" i="5" s="1"/>
  <c r="G42" i="5"/>
  <c r="H42" i="5" s="1"/>
  <c r="G43" i="5"/>
  <c r="H43" i="5" s="1"/>
  <c r="G44" i="5"/>
  <c r="H44" i="5" s="1"/>
  <c r="G45" i="5"/>
  <c r="H45" i="5" s="1"/>
  <c r="G46" i="5"/>
  <c r="G47" i="5"/>
  <c r="H47" i="5" s="1"/>
  <c r="G48" i="5"/>
  <c r="H48" i="5" s="1"/>
  <c r="G49" i="5"/>
  <c r="H49" i="5" s="1"/>
  <c r="G50" i="5"/>
  <c r="H50" i="5" s="1"/>
  <c r="G51" i="5"/>
  <c r="H51" i="5" s="1"/>
  <c r="G52" i="5"/>
  <c r="H52" i="5" s="1"/>
  <c r="G53" i="5"/>
  <c r="H53" i="5" s="1"/>
  <c r="G54" i="5"/>
  <c r="H54" i="5" s="1"/>
  <c r="G55" i="5"/>
  <c r="H55" i="5" s="1"/>
  <c r="G56" i="5"/>
  <c r="H56" i="5" s="1"/>
  <c r="G57" i="5"/>
  <c r="H57" i="5" s="1"/>
  <c r="G58" i="5"/>
  <c r="H58" i="5" s="1"/>
  <c r="G59" i="5"/>
  <c r="H59" i="5" s="1"/>
  <c r="G60" i="5"/>
  <c r="H60" i="5" s="1"/>
  <c r="G61" i="5"/>
  <c r="H61" i="5" s="1"/>
  <c r="G62" i="5"/>
  <c r="H62" i="5" s="1"/>
  <c r="G63" i="5"/>
  <c r="H63" i="5" s="1"/>
  <c r="G64" i="5"/>
  <c r="H64" i="5" s="1"/>
  <c r="G65" i="5"/>
  <c r="H65" i="5" s="1"/>
  <c r="G66" i="5"/>
  <c r="H66" i="5" s="1"/>
  <c r="G67" i="5"/>
  <c r="H67" i="5" s="1"/>
  <c r="G68" i="5"/>
  <c r="H68" i="5" s="1"/>
  <c r="G69" i="5"/>
  <c r="H69" i="5" s="1"/>
  <c r="G70" i="5"/>
  <c r="H70" i="5" s="1"/>
  <c r="G71" i="5"/>
  <c r="H71" i="5" s="1"/>
  <c r="G72" i="5"/>
  <c r="H72" i="5" s="1"/>
  <c r="G73" i="5"/>
  <c r="G74" i="5"/>
  <c r="H74" i="5" s="1"/>
  <c r="G75" i="5"/>
  <c r="G76" i="5"/>
  <c r="H76" i="5" s="1"/>
  <c r="G77" i="5"/>
  <c r="H77" i="5" s="1"/>
  <c r="G78" i="5"/>
  <c r="H78" i="5" s="1"/>
  <c r="G79" i="5"/>
  <c r="H79" i="5" s="1"/>
  <c r="G80" i="5"/>
  <c r="H80" i="5" s="1"/>
  <c r="G81" i="5"/>
  <c r="H81" i="5" s="1"/>
  <c r="G82" i="5"/>
  <c r="H82" i="5" s="1"/>
  <c r="G83" i="5"/>
  <c r="H83" i="5" s="1"/>
  <c r="G84" i="5"/>
  <c r="H84" i="5" s="1"/>
  <c r="G85" i="5"/>
  <c r="H85" i="5" s="1"/>
  <c r="G86" i="5"/>
  <c r="H86" i="5" s="1"/>
  <c r="G87" i="5"/>
  <c r="H87" i="5" s="1"/>
  <c r="G88" i="5"/>
  <c r="H88" i="5" s="1"/>
  <c r="G89" i="5"/>
  <c r="H89" i="5" s="1"/>
  <c r="G90" i="5"/>
  <c r="H90" i="5" s="1"/>
  <c r="G91" i="5"/>
  <c r="H91" i="5" s="1"/>
  <c r="G92" i="5"/>
  <c r="H92" i="5" s="1"/>
  <c r="G93" i="5"/>
  <c r="H93" i="5" s="1"/>
  <c r="G94" i="5"/>
  <c r="H94" i="5" s="1"/>
  <c r="G95" i="5"/>
  <c r="H95" i="5" s="1"/>
  <c r="G96" i="5"/>
  <c r="H96" i="5" s="1"/>
  <c r="G97" i="5"/>
  <c r="H97" i="5" s="1"/>
  <c r="G98" i="5"/>
  <c r="H98" i="5" s="1"/>
  <c r="G99" i="5"/>
  <c r="H99" i="5" s="1"/>
  <c r="G100" i="5"/>
  <c r="H100" i="5" s="1"/>
  <c r="G101" i="5"/>
  <c r="H101" i="5" s="1"/>
  <c r="G102" i="5"/>
  <c r="G103" i="5"/>
  <c r="G104" i="5"/>
  <c r="H104" i="5" s="1"/>
  <c r="G105" i="5"/>
  <c r="H105" i="5" s="1"/>
  <c r="G106" i="5"/>
  <c r="H106" i="5" s="1"/>
  <c r="G107" i="5"/>
  <c r="H107" i="5" s="1"/>
  <c r="G108" i="5"/>
  <c r="H108" i="5" s="1"/>
  <c r="G109" i="5"/>
  <c r="H109" i="5" s="1"/>
  <c r="G110" i="5"/>
  <c r="H110" i="5" s="1"/>
  <c r="G111" i="5"/>
  <c r="H111" i="5" s="1"/>
  <c r="G112" i="5"/>
  <c r="H112" i="5" s="1"/>
  <c r="G113" i="5"/>
  <c r="H113" i="5" s="1"/>
  <c r="G114" i="5"/>
  <c r="H114" i="5" s="1"/>
  <c r="G115" i="5"/>
  <c r="H115" i="5" s="1"/>
  <c r="G116" i="5"/>
  <c r="H116" i="5" s="1"/>
  <c r="G117" i="5"/>
  <c r="H117" i="5" s="1"/>
  <c r="G118" i="5"/>
  <c r="H118" i="5" s="1"/>
  <c r="G119" i="5"/>
  <c r="H119" i="5" s="1"/>
  <c r="G120" i="5"/>
  <c r="H120" i="5" s="1"/>
  <c r="G121" i="5"/>
  <c r="H121" i="5" s="1"/>
  <c r="G122" i="5"/>
  <c r="H122" i="5" s="1"/>
  <c r="G123" i="5"/>
  <c r="H123" i="5" s="1"/>
  <c r="G124" i="5"/>
  <c r="H124" i="5" s="1"/>
  <c r="G125" i="5"/>
  <c r="H125" i="5" s="1"/>
  <c r="G126" i="5"/>
  <c r="H126" i="5" s="1"/>
  <c r="G127" i="5"/>
  <c r="H127" i="5" s="1"/>
  <c r="G128" i="5"/>
  <c r="H128" i="5" s="1"/>
  <c r="G129" i="5"/>
  <c r="H129" i="5" s="1"/>
  <c r="G130" i="5"/>
  <c r="G131" i="5"/>
  <c r="G132" i="5"/>
  <c r="H132" i="5" s="1"/>
  <c r="G133" i="5"/>
  <c r="H133" i="5" s="1"/>
  <c r="G134" i="5"/>
  <c r="H134" i="5" s="1"/>
  <c r="G135" i="5"/>
  <c r="H135" i="5" s="1"/>
  <c r="G136" i="5"/>
  <c r="H136" i="5" s="1"/>
  <c r="G137" i="5"/>
  <c r="H137" i="5" s="1"/>
  <c r="G138" i="5"/>
  <c r="H138" i="5" s="1"/>
  <c r="G139" i="5"/>
  <c r="H139" i="5" s="1"/>
  <c r="G140" i="5"/>
  <c r="H140" i="5" s="1"/>
  <c r="G141" i="5"/>
  <c r="H141" i="5" s="1"/>
  <c r="G142" i="5"/>
  <c r="H142" i="5" s="1"/>
  <c r="G143" i="5"/>
  <c r="H143" i="5" s="1"/>
  <c r="G144" i="5"/>
  <c r="H144" i="5" s="1"/>
  <c r="G145" i="5"/>
  <c r="H145" i="5" s="1"/>
  <c r="G146" i="5"/>
  <c r="H146" i="5" s="1"/>
  <c r="G147" i="5"/>
  <c r="H147" i="5" s="1"/>
  <c r="G148" i="5"/>
  <c r="H148" i="5" s="1"/>
  <c r="G149" i="5"/>
  <c r="H149" i="5" s="1"/>
  <c r="G150" i="5"/>
  <c r="H150" i="5" s="1"/>
  <c r="G151" i="5"/>
  <c r="H151" i="5" s="1"/>
  <c r="G152" i="5"/>
  <c r="H152" i="5" s="1"/>
  <c r="G153" i="5"/>
  <c r="H153" i="5" s="1"/>
  <c r="G154" i="5"/>
  <c r="H154" i="5" s="1"/>
  <c r="G155" i="5"/>
  <c r="H155" i="5" s="1"/>
  <c r="G156" i="5"/>
  <c r="H156" i="5" s="1"/>
  <c r="G157" i="5"/>
  <c r="H157" i="5" s="1"/>
  <c r="G158" i="5"/>
  <c r="G159" i="5"/>
  <c r="H159" i="5" s="1"/>
  <c r="G160" i="5"/>
  <c r="H160" i="5" s="1"/>
  <c r="G161" i="5"/>
  <c r="H161" i="5" s="1"/>
  <c r="G162" i="5"/>
  <c r="H162" i="5" s="1"/>
  <c r="G163" i="5"/>
  <c r="H163" i="5" s="1"/>
  <c r="G164" i="5"/>
  <c r="H164" i="5" s="1"/>
  <c r="G165" i="5"/>
  <c r="H165" i="5" s="1"/>
  <c r="G166" i="5"/>
  <c r="H166" i="5" s="1"/>
  <c r="G167" i="5"/>
  <c r="H167" i="5" s="1"/>
  <c r="G168" i="5"/>
  <c r="H168" i="5" s="1"/>
  <c r="G169" i="5"/>
  <c r="H169" i="5" s="1"/>
  <c r="G170" i="5"/>
  <c r="H170" i="5" s="1"/>
  <c r="G171" i="5"/>
  <c r="H171" i="5" s="1"/>
  <c r="G172" i="5"/>
  <c r="H172" i="5" s="1"/>
  <c r="G173" i="5"/>
  <c r="H173" i="5" s="1"/>
  <c r="G174" i="5"/>
  <c r="H174" i="5" s="1"/>
  <c r="G175" i="5"/>
  <c r="H175" i="5" s="1"/>
  <c r="G176" i="5"/>
  <c r="H176" i="5" s="1"/>
  <c r="G177" i="5"/>
  <c r="H177" i="5" s="1"/>
  <c r="G178" i="5"/>
  <c r="H178" i="5" s="1"/>
  <c r="G179" i="5"/>
  <c r="H179" i="5" s="1"/>
  <c r="G180" i="5"/>
  <c r="H180" i="5" s="1"/>
  <c r="G181" i="5"/>
  <c r="H181" i="5" s="1"/>
  <c r="G182" i="5"/>
  <c r="H182" i="5" s="1"/>
  <c r="G183" i="5"/>
  <c r="H183" i="5" s="1"/>
  <c r="G184" i="5"/>
  <c r="H184" i="5" s="1"/>
  <c r="G185" i="5"/>
  <c r="H185" i="5" s="1"/>
  <c r="G186" i="5"/>
  <c r="H186" i="5" s="1"/>
  <c r="G187" i="5"/>
  <c r="G188" i="5"/>
  <c r="H188" i="5" s="1"/>
  <c r="G189" i="5"/>
  <c r="G190" i="5"/>
  <c r="H190" i="5" s="1"/>
  <c r="G191" i="5"/>
  <c r="H191" i="5" s="1"/>
  <c r="G192" i="5"/>
  <c r="H192" i="5" s="1"/>
  <c r="G193" i="5"/>
  <c r="H193" i="5" s="1"/>
  <c r="G194" i="5"/>
  <c r="H194" i="5" s="1"/>
  <c r="G195" i="5"/>
  <c r="H195" i="5" s="1"/>
  <c r="G196" i="5"/>
  <c r="H196" i="5" s="1"/>
  <c r="G197" i="5"/>
  <c r="H197" i="5" s="1"/>
  <c r="G198" i="5"/>
  <c r="H198" i="5" s="1"/>
  <c r="G199" i="5"/>
  <c r="H199" i="5" s="1"/>
  <c r="G200" i="5"/>
  <c r="H200" i="5" s="1"/>
  <c r="G201" i="5"/>
  <c r="H201" i="5" s="1"/>
  <c r="G202" i="5"/>
  <c r="H202" i="5" s="1"/>
  <c r="G203" i="5"/>
  <c r="H203" i="5" s="1"/>
  <c r="G204" i="5"/>
  <c r="H204" i="5" s="1"/>
  <c r="G205" i="5"/>
  <c r="H205" i="5" s="1"/>
  <c r="G206" i="5"/>
  <c r="H206" i="5" s="1"/>
  <c r="G207" i="5"/>
  <c r="H207" i="5" s="1"/>
  <c r="G208" i="5"/>
  <c r="H208" i="5" s="1"/>
  <c r="G209" i="5"/>
  <c r="H209" i="5" s="1"/>
  <c r="G210" i="5"/>
  <c r="H210" i="5" s="1"/>
  <c r="G211" i="5"/>
  <c r="H211" i="5" s="1"/>
  <c r="G212" i="5"/>
  <c r="H212" i="5" s="1"/>
  <c r="G213" i="5"/>
  <c r="H213" i="5" s="1"/>
  <c r="G214" i="5"/>
  <c r="H214" i="5" s="1"/>
  <c r="G215" i="5"/>
  <c r="G216" i="5"/>
  <c r="H216" i="5" s="1"/>
  <c r="G217" i="5"/>
  <c r="H217" i="5" s="1"/>
  <c r="G218" i="5"/>
  <c r="H218" i="5" s="1"/>
  <c r="G219" i="5"/>
  <c r="H219" i="5" s="1"/>
  <c r="G220" i="5"/>
  <c r="H220" i="5" s="1"/>
  <c r="G221" i="5"/>
  <c r="H221" i="5" s="1"/>
  <c r="G222" i="5"/>
  <c r="H222" i="5" s="1"/>
  <c r="G223" i="5"/>
  <c r="H223" i="5" s="1"/>
  <c r="G224" i="5"/>
  <c r="H224" i="5" s="1"/>
  <c r="G225" i="5"/>
  <c r="H225" i="5" s="1"/>
  <c r="G226" i="5"/>
  <c r="H226" i="5" s="1"/>
  <c r="G227" i="5"/>
  <c r="H227" i="5" s="1"/>
  <c r="G228" i="5"/>
  <c r="H228" i="5" s="1"/>
  <c r="G229" i="5"/>
  <c r="H229" i="5" s="1"/>
  <c r="G230" i="5"/>
  <c r="H230" i="5" s="1"/>
  <c r="G231" i="5"/>
  <c r="H231" i="5" s="1"/>
  <c r="G232" i="5"/>
  <c r="H232" i="5" s="1"/>
  <c r="G233" i="5"/>
  <c r="H233" i="5" s="1"/>
  <c r="G234" i="5"/>
  <c r="H234" i="5" s="1"/>
  <c r="G235" i="5"/>
  <c r="H235" i="5" s="1"/>
  <c r="G236" i="5"/>
  <c r="H236" i="5" s="1"/>
  <c r="G237" i="5"/>
  <c r="H237" i="5" s="1"/>
  <c r="G238" i="5"/>
  <c r="H238" i="5" s="1"/>
  <c r="G239" i="5"/>
  <c r="H239" i="5" s="1"/>
  <c r="G240" i="5"/>
  <c r="H240" i="5" s="1"/>
  <c r="G241" i="5"/>
  <c r="H241" i="5" s="1"/>
  <c r="G242" i="5"/>
  <c r="H242" i="5" s="1"/>
  <c r="G243" i="5"/>
  <c r="G244" i="5"/>
  <c r="H244" i="5" s="1"/>
  <c r="G245" i="5"/>
  <c r="H245" i="5" s="1"/>
  <c r="G246" i="5"/>
  <c r="G247" i="5"/>
  <c r="H247" i="5" s="1"/>
  <c r="G248" i="5"/>
  <c r="H248" i="5" s="1"/>
  <c r="G249" i="5"/>
  <c r="H249" i="5" s="1"/>
  <c r="G250" i="5"/>
  <c r="H250" i="5" s="1"/>
  <c r="G251" i="5"/>
  <c r="H251" i="5" s="1"/>
  <c r="G252" i="5"/>
  <c r="H252" i="5" s="1"/>
  <c r="G253" i="5"/>
  <c r="H253" i="5" s="1"/>
  <c r="G254" i="5"/>
  <c r="H254" i="5" s="1"/>
  <c r="G255" i="5"/>
  <c r="H255" i="5" s="1"/>
  <c r="G256" i="5"/>
  <c r="H256" i="5" s="1"/>
  <c r="G257" i="5"/>
  <c r="H257" i="5" s="1"/>
  <c r="G258" i="5"/>
  <c r="H258" i="5" s="1"/>
  <c r="G259" i="5"/>
  <c r="H259" i="5" s="1"/>
  <c r="G260" i="5"/>
  <c r="H260" i="5" s="1"/>
  <c r="G261" i="5"/>
  <c r="H261" i="5" s="1"/>
  <c r="G262" i="5"/>
  <c r="H262" i="5" s="1"/>
  <c r="G263" i="5"/>
  <c r="H263" i="5" s="1"/>
  <c r="G264" i="5"/>
  <c r="H264" i="5" s="1"/>
  <c r="G265" i="5"/>
  <c r="H265" i="5" s="1"/>
  <c r="G266" i="5"/>
  <c r="H266" i="5" s="1"/>
  <c r="G267" i="5"/>
  <c r="H267" i="5" s="1"/>
  <c r="G268" i="5"/>
  <c r="H268" i="5" s="1"/>
  <c r="G269" i="5"/>
  <c r="H269" i="5" s="1"/>
  <c r="G270" i="5"/>
  <c r="H270" i="5" s="1"/>
  <c r="G271" i="5"/>
  <c r="H271" i="5" s="1"/>
  <c r="G272" i="5"/>
  <c r="H272" i="5" s="1"/>
  <c r="G273" i="5"/>
  <c r="H273" i="5" s="1"/>
  <c r="G274" i="5"/>
  <c r="G275" i="5"/>
  <c r="H275" i="5" s="1"/>
  <c r="G276" i="5"/>
  <c r="H276" i="5" s="1"/>
  <c r="G277" i="5"/>
  <c r="H277" i="5" s="1"/>
  <c r="G278" i="5"/>
  <c r="H278" i="5" s="1"/>
  <c r="G279" i="5"/>
  <c r="H279" i="5" s="1"/>
  <c r="G280" i="5"/>
  <c r="H280" i="5" s="1"/>
  <c r="G281" i="5"/>
  <c r="H281" i="5" s="1"/>
  <c r="G282" i="5"/>
  <c r="H282" i="5" s="1"/>
  <c r="G283" i="5"/>
  <c r="H283" i="5" s="1"/>
  <c r="G284" i="5"/>
  <c r="H284" i="5" s="1"/>
  <c r="G285" i="5"/>
  <c r="H285" i="5" s="1"/>
  <c r="G286" i="5"/>
  <c r="H286" i="5" s="1"/>
  <c r="G287" i="5"/>
  <c r="H287" i="5" s="1"/>
  <c r="G288" i="5"/>
  <c r="H288" i="5" s="1"/>
  <c r="G289" i="5"/>
  <c r="H289" i="5" s="1"/>
  <c r="G290" i="5"/>
  <c r="H290" i="5" s="1"/>
  <c r="G291" i="5"/>
  <c r="H291" i="5" s="1"/>
  <c r="G292" i="5"/>
  <c r="H292" i="5" s="1"/>
  <c r="G293" i="5"/>
  <c r="H293" i="5" s="1"/>
  <c r="G294" i="5"/>
  <c r="H294" i="5" s="1"/>
  <c r="G295" i="5"/>
  <c r="H295" i="5" s="1"/>
  <c r="G296" i="5"/>
  <c r="H296" i="5" s="1"/>
  <c r="G297" i="5"/>
  <c r="H297" i="5" s="1"/>
  <c r="G298" i="5"/>
  <c r="H298" i="5" s="1"/>
  <c r="G299" i="5"/>
  <c r="H299" i="5" s="1"/>
  <c r="G300" i="5"/>
  <c r="H300" i="5" s="1"/>
  <c r="G301" i="5"/>
  <c r="G302" i="5"/>
  <c r="G303" i="5"/>
  <c r="H303" i="5" s="1"/>
  <c r="G304" i="5"/>
  <c r="H304" i="5" s="1"/>
  <c r="G305" i="5"/>
  <c r="H305" i="5" s="1"/>
  <c r="G306" i="5"/>
  <c r="H306" i="5" s="1"/>
  <c r="G307" i="5"/>
  <c r="H307" i="5" s="1"/>
  <c r="G29" i="5"/>
  <c r="H29" i="5" s="1"/>
  <c r="G30" i="5"/>
  <c r="H30" i="5" s="1"/>
  <c r="G11" i="5"/>
  <c r="H11" i="5"/>
  <c r="G12" i="5"/>
  <c r="H12" i="5" s="1"/>
  <c r="G13" i="5"/>
  <c r="H13" i="5"/>
  <c r="G14" i="5"/>
  <c r="H14" i="5" s="1"/>
  <c r="C36" i="26"/>
  <c r="C33" i="26"/>
  <c r="C32" i="26"/>
  <c r="B16" i="57"/>
  <c r="C37" i="26" s="1"/>
  <c r="D48" i="47"/>
  <c r="D44" i="47"/>
  <c r="B21" i="26"/>
  <c r="C313" i="49"/>
  <c r="C47" i="26" s="1"/>
  <c r="F51" i="26" s="1"/>
  <c r="D96" i="50"/>
  <c r="E96" i="50"/>
  <c r="F96" i="50"/>
  <c r="G96" i="50"/>
  <c r="H96" i="50"/>
  <c r="K96" i="50"/>
  <c r="L96" i="50"/>
  <c r="M96" i="50"/>
  <c r="P96" i="50"/>
  <c r="Q96" i="50"/>
  <c r="R96" i="50"/>
  <c r="T96" i="50"/>
  <c r="U96" i="50"/>
  <c r="V96" i="50"/>
  <c r="W96" i="50"/>
  <c r="X96" i="50"/>
  <c r="Y96" i="50"/>
  <c r="Z96" i="50"/>
  <c r="AA96" i="50"/>
  <c r="B96" i="50"/>
  <c r="G15" i="5"/>
  <c r="H15" i="5" s="1"/>
  <c r="G16" i="5"/>
  <c r="H16" i="5" s="1"/>
  <c r="G17" i="5"/>
  <c r="G18" i="5"/>
  <c r="G19" i="5"/>
  <c r="H19" i="5" s="1"/>
  <c r="G20" i="5"/>
  <c r="H20" i="5" s="1"/>
  <c r="G21" i="5"/>
  <c r="H21" i="5" s="1"/>
  <c r="G22" i="5"/>
  <c r="H22" i="5" s="1"/>
  <c r="G23" i="5"/>
  <c r="H23" i="5" s="1"/>
  <c r="G24" i="5"/>
  <c r="H24" i="5" s="1"/>
  <c r="G25" i="5"/>
  <c r="H25" i="5" s="1"/>
  <c r="G26" i="5"/>
  <c r="H26" i="5" s="1"/>
  <c r="G27" i="5"/>
  <c r="H27" i="5" s="1"/>
  <c r="G28" i="5"/>
  <c r="H28" i="5" s="1"/>
  <c r="G31" i="5"/>
  <c r="H31" i="5" s="1"/>
  <c r="J23" i="26"/>
  <c r="J24" i="26"/>
  <c r="G308" i="5"/>
  <c r="H308" i="5" s="1"/>
  <c r="G309" i="5"/>
  <c r="H309" i="5" s="1"/>
  <c r="G310" i="5"/>
  <c r="H310" i="5" s="1"/>
  <c r="J47" i="26"/>
  <c r="J875" i="5"/>
  <c r="J642" i="5"/>
  <c r="J621" i="5"/>
  <c r="J907" i="5"/>
  <c r="J845" i="5"/>
  <c r="J493" i="5"/>
  <c r="J477" i="5"/>
  <c r="J484" i="5"/>
  <c r="J482" i="5"/>
  <c r="J891" i="5"/>
  <c r="J637" i="5"/>
  <c r="J453" i="5"/>
  <c r="J357" i="5"/>
  <c r="J389" i="5"/>
  <c r="J507" i="5"/>
  <c r="J728" i="5"/>
  <c r="J778" i="5"/>
  <c r="J322" i="5"/>
  <c r="J489" i="5"/>
  <c r="J508" i="5"/>
  <c r="J591" i="5"/>
  <c r="J374" i="5"/>
  <c r="J434" i="5"/>
  <c r="J553" i="5"/>
  <c r="J426" i="5"/>
  <c r="J316" i="5"/>
  <c r="J335" i="5"/>
  <c r="J469" i="5"/>
  <c r="J536" i="5"/>
  <c r="J768" i="5"/>
  <c r="J368" i="5"/>
  <c r="J387" i="5"/>
  <c r="J494" i="5"/>
  <c r="J607" i="5"/>
  <c r="J773" i="5"/>
  <c r="J798" i="5"/>
  <c r="J511" i="5"/>
  <c r="J549" i="5"/>
  <c r="J601" i="5"/>
  <c r="J715" i="5"/>
  <c r="J744" i="5"/>
  <c r="J885" i="5"/>
  <c r="J587" i="5"/>
  <c r="J681" i="5"/>
  <c r="J753" i="5"/>
  <c r="J897" i="5"/>
  <c r="J908" i="5"/>
  <c r="J598" i="5"/>
  <c r="J736" i="5"/>
  <c r="J800" i="5"/>
  <c r="J859" i="5"/>
  <c r="J603" i="5"/>
  <c r="J687" i="5"/>
  <c r="J706" i="5"/>
  <c r="J818" i="5"/>
  <c r="J847" i="5"/>
  <c r="J898" i="5"/>
  <c r="J370" i="5"/>
  <c r="J311" i="5"/>
  <c r="J407" i="5"/>
  <c r="J457" i="5"/>
  <c r="J541" i="5"/>
  <c r="J602" i="5"/>
  <c r="J763" i="5"/>
  <c r="J889" i="5"/>
  <c r="J326" i="5"/>
  <c r="J436" i="5"/>
  <c r="J465" i="5"/>
  <c r="J617" i="5"/>
  <c r="J318" i="5"/>
  <c r="J388" i="5"/>
  <c r="J410" i="5"/>
  <c r="J734" i="5"/>
  <c r="J767" i="5"/>
  <c r="J312" i="5"/>
  <c r="J527" i="5"/>
  <c r="J820" i="5"/>
  <c r="J366" i="5"/>
  <c r="J485" i="5"/>
  <c r="J391" i="5"/>
  <c r="J433" i="5"/>
  <c r="J348" i="5"/>
  <c r="J377" i="5"/>
  <c r="J431" i="5"/>
  <c r="J765" i="5"/>
  <c r="J807" i="5"/>
  <c r="J371" i="5"/>
  <c r="J429" i="5"/>
  <c r="J521" i="5"/>
  <c r="J643" i="5"/>
  <c r="J805" i="5"/>
  <c r="J887" i="5"/>
  <c r="J472" i="5"/>
  <c r="J583" i="5"/>
  <c r="J636" i="5"/>
  <c r="J718" i="5"/>
  <c r="J863" i="5"/>
  <c r="J528" i="5"/>
  <c r="J597" i="5"/>
  <c r="J727" i="5"/>
  <c r="J746" i="5"/>
  <c r="J779" i="5"/>
  <c r="J900" i="5"/>
  <c r="J566" i="5"/>
  <c r="J640" i="5"/>
  <c r="J699" i="5"/>
  <c r="J764" i="5"/>
  <c r="J793" i="5"/>
  <c r="J905" i="5"/>
  <c r="J614" i="5"/>
  <c r="J651" i="5"/>
  <c r="J738" i="5"/>
  <c r="J774" i="5"/>
  <c r="J853" i="5"/>
  <c r="J329" i="5"/>
  <c r="J383" i="5"/>
  <c r="J412" i="5"/>
  <c r="J548" i="5"/>
  <c r="J577" i="5"/>
  <c r="J772" i="5"/>
  <c r="J352" i="5"/>
  <c r="J381" i="5"/>
  <c r="J435" i="5"/>
  <c r="J506" i="5"/>
  <c r="J647" i="5"/>
  <c r="J670" i="5"/>
  <c r="J808" i="5"/>
  <c r="J868" i="5"/>
  <c r="J890" i="5"/>
  <c r="J540" i="5"/>
  <c r="J562" i="5"/>
  <c r="J649" i="5"/>
  <c r="J704" i="5"/>
  <c r="J789" i="5"/>
  <c r="J826" i="5"/>
  <c r="J542" i="5"/>
  <c r="J561" i="5"/>
  <c r="J609" i="5"/>
  <c r="J730" i="5"/>
  <c r="J756" i="5"/>
  <c r="J806" i="5"/>
  <c r="J903" i="5"/>
  <c r="J606" i="5"/>
  <c r="J655" i="5"/>
  <c r="J745" i="5"/>
  <c r="J777" i="5"/>
  <c r="J813" i="5"/>
  <c r="J590" i="5"/>
  <c r="J619" i="5"/>
  <c r="J690" i="5"/>
  <c r="J747" i="5"/>
  <c r="J827" i="5"/>
  <c r="J861" i="5"/>
  <c r="J338" i="5"/>
  <c r="J314" i="5"/>
  <c r="J378" i="5"/>
  <c r="J593" i="5"/>
  <c r="J657" i="5"/>
  <c r="J848" i="5"/>
  <c r="J386" i="5"/>
  <c r="J496" i="5"/>
  <c r="J624" i="5"/>
  <c r="J356" i="5"/>
  <c r="J398" i="5"/>
  <c r="J430" i="5"/>
  <c r="J327" i="5"/>
  <c r="J369" i="5"/>
  <c r="J445" i="5"/>
  <c r="J580" i="5"/>
  <c r="J364" i="5"/>
  <c r="J393" i="5"/>
  <c r="J488" i="5"/>
  <c r="J554" i="5"/>
  <c r="J585" i="5"/>
  <c r="J333" i="5"/>
  <c r="J355" i="5"/>
  <c r="J416" i="5"/>
  <c r="J478" i="5"/>
  <c r="J582" i="5"/>
  <c r="J656" i="5"/>
  <c r="J794" i="5"/>
  <c r="J836" i="5"/>
  <c r="J878" i="5"/>
  <c r="J520" i="5"/>
  <c r="J546" i="5"/>
  <c r="J608" i="5"/>
  <c r="J680" i="5"/>
  <c r="J742" i="5"/>
  <c r="J796" i="5"/>
  <c r="J833" i="5"/>
  <c r="J518" i="5"/>
  <c r="J545" i="5"/>
  <c r="J569" i="5"/>
  <c r="J625" i="5"/>
  <c r="J661" i="5"/>
  <c r="J713" i="5"/>
  <c r="J740" i="5"/>
  <c r="J762" i="5"/>
  <c r="J788" i="5"/>
  <c r="J825" i="5"/>
  <c r="J865" i="5"/>
  <c r="J906" i="5"/>
  <c r="J579" i="5"/>
  <c r="J612" i="5"/>
  <c r="J662" i="5"/>
  <c r="J692" i="5"/>
  <c r="J726" i="5"/>
  <c r="J755" i="5"/>
  <c r="J786" i="5"/>
  <c r="J819" i="5"/>
  <c r="J849" i="5"/>
  <c r="J880" i="5"/>
  <c r="J595" i="5"/>
  <c r="J630" i="5"/>
  <c r="J671" i="5"/>
  <c r="J700" i="5"/>
  <c r="J722" i="5"/>
  <c r="J759" i="5"/>
  <c r="J797" i="5"/>
  <c r="J830" i="5"/>
  <c r="J869" i="5"/>
  <c r="J382" i="5"/>
  <c r="J342" i="5"/>
  <c r="J321" i="5"/>
  <c r="J385" i="5"/>
  <c r="J447" i="5"/>
  <c r="J503" i="5"/>
  <c r="J596" i="5"/>
  <c r="J724" i="5"/>
  <c r="J757" i="5"/>
  <c r="J873" i="5"/>
  <c r="J344" i="5"/>
  <c r="J390" i="5"/>
  <c r="J444" i="5"/>
  <c r="J504" i="5"/>
  <c r="J638" i="5"/>
  <c r="J721" i="5"/>
  <c r="J841" i="5"/>
  <c r="J363" i="5"/>
  <c r="J406" i="5"/>
  <c r="J438" i="5"/>
  <c r="J479" i="5"/>
  <c r="J550" i="5"/>
  <c r="J337" i="5"/>
  <c r="J373" i="5"/>
  <c r="J423" i="5"/>
  <c r="J463" i="5"/>
  <c r="J559" i="5"/>
  <c r="J615" i="5"/>
  <c r="J345" i="5"/>
  <c r="J367" i="5"/>
  <c r="J396" i="5"/>
  <c r="J428" i="5"/>
  <c r="J454" i="5"/>
  <c r="J491" i="5"/>
  <c r="J564" i="5"/>
  <c r="J749" i="5"/>
  <c r="J801" i="5"/>
  <c r="J871" i="5"/>
  <c r="J336" i="5"/>
  <c r="J365" i="5"/>
  <c r="J397" i="5"/>
  <c r="J419" i="5"/>
  <c r="J452" i="5"/>
  <c r="J497" i="5"/>
  <c r="J516" i="5"/>
  <c r="J586" i="5"/>
  <c r="J664" i="5"/>
  <c r="J688" i="5"/>
  <c r="J705" i="5"/>
  <c r="J802" i="5"/>
  <c r="J851" i="5"/>
  <c r="J881" i="5"/>
  <c r="J467" i="5"/>
  <c r="J502" i="5"/>
  <c r="J525" i="5"/>
  <c r="J552" i="5"/>
  <c r="J575" i="5"/>
  <c r="J611" i="5"/>
  <c r="J663" i="5"/>
  <c r="J683" i="5"/>
  <c r="J712" i="5"/>
  <c r="J748" i="5"/>
  <c r="J810" i="5"/>
  <c r="J842" i="5"/>
  <c r="J888" i="5"/>
  <c r="J523" i="5"/>
  <c r="J551" i="5"/>
  <c r="J592" i="5"/>
  <c r="J628" i="5"/>
  <c r="J678" i="5"/>
  <c r="J723" i="5"/>
  <c r="J743" i="5"/>
  <c r="J766" i="5"/>
  <c r="J799" i="5"/>
  <c r="J828" i="5"/>
  <c r="J874" i="5"/>
  <c r="J531" i="5"/>
  <c r="J584" i="5"/>
  <c r="J627" i="5"/>
  <c r="J350" i="5"/>
  <c r="J641" i="5"/>
  <c r="J395" i="5"/>
  <c r="J353" i="5"/>
  <c r="J417" i="5"/>
  <c r="J473" i="5"/>
  <c r="J519" i="5"/>
  <c r="J631" i="5"/>
  <c r="J737" i="5"/>
  <c r="J770" i="5"/>
  <c r="J315" i="5"/>
  <c r="J372" i="5"/>
  <c r="J418" i="5"/>
  <c r="J481" i="5"/>
  <c r="J535" i="5"/>
  <c r="J707" i="5"/>
  <c r="J824" i="5"/>
  <c r="J328" i="5"/>
  <c r="J392" i="5"/>
  <c r="J427" i="5"/>
  <c r="J449" i="5"/>
  <c r="J543" i="5"/>
  <c r="J313" i="5"/>
  <c r="J359" i="5"/>
  <c r="J401" i="5"/>
  <c r="J437" i="5"/>
  <c r="J490" i="5"/>
  <c r="J573" i="5"/>
  <c r="J672" i="5"/>
  <c r="J790" i="5"/>
  <c r="J600" i="5"/>
  <c r="J735" i="5"/>
  <c r="J883" i="5"/>
  <c r="J696" i="5"/>
  <c r="J822" i="5"/>
  <c r="J646" i="5"/>
  <c r="J771" i="5"/>
  <c r="J729" i="5"/>
  <c r="J862" i="5"/>
  <c r="J674" i="5"/>
  <c r="J809" i="5"/>
  <c r="J761" i="5"/>
  <c r="J894" i="5"/>
  <c r="J703" i="5"/>
  <c r="J850" i="5"/>
  <c r="J33" i="5"/>
  <c r="J41" i="5"/>
  <c r="J49" i="5"/>
  <c r="J57" i="5"/>
  <c r="J65" i="5"/>
  <c r="J73" i="5"/>
  <c r="J81" i="5"/>
  <c r="J89" i="5"/>
  <c r="J96" i="5"/>
  <c r="J101" i="5"/>
  <c r="J107" i="5"/>
  <c r="J112" i="5"/>
  <c r="J117" i="5"/>
  <c r="J123" i="5"/>
  <c r="J128" i="5"/>
  <c r="J133" i="5"/>
  <c r="J139" i="5"/>
  <c r="J144" i="5"/>
  <c r="J149" i="5"/>
  <c r="J155" i="5"/>
  <c r="J160" i="5"/>
  <c r="J165" i="5"/>
  <c r="J171" i="5"/>
  <c r="J176" i="5"/>
  <c r="J181" i="5"/>
  <c r="J187" i="5"/>
  <c r="J192" i="5"/>
  <c r="J197" i="5"/>
  <c r="J203" i="5"/>
  <c r="J208" i="5"/>
  <c r="J213" i="5"/>
  <c r="J219" i="5"/>
  <c r="J224" i="5"/>
  <c r="J229" i="5"/>
  <c r="J235" i="5"/>
  <c r="J240" i="5"/>
  <c r="J245" i="5"/>
  <c r="J251" i="5"/>
  <c r="J256" i="5"/>
  <c r="J261" i="5"/>
  <c r="J267" i="5"/>
  <c r="J272" i="5"/>
  <c r="J277" i="5"/>
  <c r="J283" i="5"/>
  <c r="J288" i="5"/>
  <c r="J293" i="5"/>
  <c r="J299" i="5"/>
  <c r="J304" i="5"/>
  <c r="J35" i="5"/>
  <c r="J45" i="5"/>
  <c r="J55" i="5"/>
  <c r="J67" i="5"/>
  <c r="J77" i="5"/>
  <c r="J87" i="5"/>
  <c r="J97" i="5"/>
  <c r="J104" i="5"/>
  <c r="J111" i="5"/>
  <c r="J119" i="5"/>
  <c r="J125" i="5"/>
  <c r="J132" i="5"/>
  <c r="J140" i="5"/>
  <c r="J147" i="5"/>
  <c r="J153" i="5"/>
  <c r="J161" i="5"/>
  <c r="J168" i="5"/>
  <c r="J175" i="5"/>
  <c r="J183" i="5"/>
  <c r="J189" i="5"/>
  <c r="J196" i="5"/>
  <c r="J204" i="5"/>
  <c r="J211" i="5"/>
  <c r="J217" i="5"/>
  <c r="J225" i="5"/>
  <c r="J232" i="5"/>
  <c r="J239" i="5"/>
  <c r="J247" i="5"/>
  <c r="J253" i="5"/>
  <c r="J260" i="5"/>
  <c r="J268" i="5"/>
  <c r="J275" i="5"/>
  <c r="J281" i="5"/>
  <c r="J289" i="5"/>
  <c r="J296" i="5"/>
  <c r="J303" i="5"/>
  <c r="J37" i="5"/>
  <c r="J47" i="5"/>
  <c r="J59" i="5"/>
  <c r="J69" i="5"/>
  <c r="J79" i="5"/>
  <c r="J91" i="5"/>
  <c r="J99" i="5"/>
  <c r="J105" i="5"/>
  <c r="J113" i="5"/>
  <c r="J120" i="5"/>
  <c r="J127" i="5"/>
  <c r="J135" i="5"/>
  <c r="J141" i="5"/>
  <c r="J148" i="5"/>
  <c r="J156" i="5"/>
  <c r="J163" i="5"/>
  <c r="J169" i="5"/>
  <c r="J177" i="5"/>
  <c r="J184" i="5"/>
  <c r="J191" i="5"/>
  <c r="J199" i="5"/>
  <c r="J205" i="5"/>
  <c r="J212" i="5"/>
  <c r="J220" i="5"/>
  <c r="J227" i="5"/>
  <c r="J233" i="5"/>
  <c r="J241" i="5"/>
  <c r="J248" i="5"/>
  <c r="J255" i="5"/>
  <c r="J263" i="5"/>
  <c r="J269" i="5"/>
  <c r="J276" i="5"/>
  <c r="J284" i="5"/>
  <c r="J291" i="5"/>
  <c r="J297" i="5"/>
  <c r="J305" i="5"/>
  <c r="J39" i="5"/>
  <c r="J51" i="5"/>
  <c r="J61" i="5"/>
  <c r="J71" i="5"/>
  <c r="J83" i="5"/>
  <c r="J93" i="5"/>
  <c r="J100" i="5"/>
  <c r="J108" i="5"/>
  <c r="J115" i="5"/>
  <c r="J121" i="5"/>
  <c r="J129" i="5"/>
  <c r="J136" i="5"/>
  <c r="J143" i="5"/>
  <c r="J151" i="5"/>
  <c r="J157" i="5"/>
  <c r="J164" i="5"/>
  <c r="J172" i="5"/>
  <c r="J179" i="5"/>
  <c r="J185" i="5"/>
  <c r="J193" i="5"/>
  <c r="J200" i="5"/>
  <c r="J207" i="5"/>
  <c r="J215" i="5"/>
  <c r="J221" i="5"/>
  <c r="J228" i="5"/>
  <c r="J236" i="5"/>
  <c r="J243" i="5"/>
  <c r="J249" i="5"/>
  <c r="J257" i="5"/>
  <c r="J264" i="5"/>
  <c r="J271" i="5"/>
  <c r="J279" i="5"/>
  <c r="J285" i="5"/>
  <c r="J292" i="5"/>
  <c r="J300" i="5"/>
  <c r="J307" i="5"/>
  <c r="J43" i="5"/>
  <c r="J53" i="5"/>
  <c r="J63" i="5"/>
  <c r="J75" i="5"/>
  <c r="J85" i="5"/>
  <c r="J95" i="5"/>
  <c r="J103" i="5"/>
  <c r="J109" i="5"/>
  <c r="J116" i="5"/>
  <c r="J124" i="5"/>
  <c r="J131" i="5"/>
  <c r="J137" i="5"/>
  <c r="J145" i="5"/>
  <c r="J152" i="5"/>
  <c r="J159" i="5"/>
  <c r="J188" i="5"/>
  <c r="J216" i="5"/>
  <c r="J244" i="5"/>
  <c r="J273" i="5"/>
  <c r="J301" i="5"/>
  <c r="J167" i="5"/>
  <c r="J195" i="5"/>
  <c r="J223" i="5"/>
  <c r="J252" i="5"/>
  <c r="J280" i="5"/>
  <c r="J173" i="5"/>
  <c r="J201" i="5"/>
  <c r="J231" i="5"/>
  <c r="J259" i="5"/>
  <c r="J287" i="5"/>
  <c r="J180" i="5"/>
  <c r="J209" i="5"/>
  <c r="J237" i="5"/>
  <c r="J265" i="5"/>
  <c r="J295" i="5"/>
  <c r="J306" i="5"/>
  <c r="J290" i="5"/>
  <c r="J274" i="5"/>
  <c r="J258" i="5"/>
  <c r="J242" i="5"/>
  <c r="J226" i="5"/>
  <c r="J210" i="5"/>
  <c r="J194" i="5"/>
  <c r="J178" i="5"/>
  <c r="J162" i="5"/>
  <c r="J146" i="5"/>
  <c r="J130" i="5"/>
  <c r="J114" i="5"/>
  <c r="J98" i="5"/>
  <c r="J88" i="5"/>
  <c r="J80" i="5"/>
  <c r="J72" i="5"/>
  <c r="J64" i="5"/>
  <c r="J56" i="5"/>
  <c r="J48" i="5"/>
  <c r="J40" i="5"/>
  <c r="J32" i="5"/>
  <c r="J302" i="5"/>
  <c r="J286" i="5"/>
  <c r="J270" i="5"/>
  <c r="J254" i="5"/>
  <c r="J238" i="5"/>
  <c r="J222" i="5"/>
  <c r="J206" i="5"/>
  <c r="J190" i="5"/>
  <c r="J174" i="5"/>
  <c r="J158" i="5"/>
  <c r="J142" i="5"/>
  <c r="J126" i="5"/>
  <c r="J110" i="5"/>
  <c r="J94" i="5"/>
  <c r="J86" i="5"/>
  <c r="J78" i="5"/>
  <c r="J70" i="5"/>
  <c r="J62" i="5"/>
  <c r="J54" i="5"/>
  <c r="J46" i="5"/>
  <c r="J38" i="5"/>
  <c r="J298" i="5"/>
  <c r="J282" i="5"/>
  <c r="J266" i="5"/>
  <c r="J250" i="5"/>
  <c r="J234" i="5"/>
  <c r="J218" i="5"/>
  <c r="J202" i="5"/>
  <c r="J186" i="5"/>
  <c r="J170" i="5"/>
  <c r="J154" i="5"/>
  <c r="J138" i="5"/>
  <c r="J122" i="5"/>
  <c r="J106" i="5"/>
  <c r="J92" i="5"/>
  <c r="J84" i="5"/>
  <c r="J76" i="5"/>
  <c r="J68" i="5"/>
  <c r="J60" i="5"/>
  <c r="J52" i="5"/>
  <c r="J44" i="5"/>
  <c r="J36" i="5"/>
  <c r="J294" i="5"/>
  <c r="J278" i="5"/>
  <c r="J262" i="5"/>
  <c r="J246" i="5"/>
  <c r="J230" i="5"/>
  <c r="J214" i="5"/>
  <c r="J198" i="5"/>
  <c r="J182" i="5"/>
  <c r="J166" i="5"/>
  <c r="J150" i="5"/>
  <c r="J134" i="5"/>
  <c r="J118" i="5"/>
  <c r="J102" i="5"/>
  <c r="J90" i="5"/>
  <c r="J82" i="5"/>
  <c r="J74" i="5"/>
  <c r="J66" i="5"/>
  <c r="J58" i="5"/>
  <c r="J50" i="5"/>
  <c r="J42" i="5"/>
  <c r="J34" i="5"/>
  <c r="J17" i="5"/>
  <c r="J21" i="5"/>
  <c r="J25" i="5"/>
  <c r="J29" i="5"/>
  <c r="J16" i="5"/>
  <c r="J20" i="5"/>
  <c r="J24" i="5"/>
  <c r="J28" i="5"/>
  <c r="J308" i="5"/>
  <c r="J309" i="5"/>
  <c r="J14" i="5"/>
  <c r="J22" i="5"/>
  <c r="J26" i="5"/>
  <c r="J30" i="5"/>
  <c r="J27" i="5"/>
  <c r="J31" i="5"/>
  <c r="J19" i="5"/>
  <c r="J23" i="5"/>
  <c r="J15" i="5"/>
  <c r="J18" i="5"/>
  <c r="J310" i="5"/>
  <c r="J12" i="5"/>
  <c r="J42" i="26"/>
  <c r="H14" i="47"/>
  <c r="J882" i="5"/>
  <c r="J708" i="5"/>
  <c r="J572" i="5"/>
  <c r="J892" i="5"/>
  <c r="J701" i="5"/>
  <c r="J512" i="5"/>
  <c r="J384" i="5"/>
  <c r="J776" i="5"/>
  <c r="J451" i="5"/>
  <c r="J332" i="5"/>
  <c r="J405" i="5"/>
  <c r="J460" i="5"/>
  <c r="J831" i="5"/>
  <c r="J440" i="5"/>
  <c r="J754" i="5"/>
  <c r="J443" i="5"/>
  <c r="J414" i="5"/>
  <c r="J785" i="5"/>
  <c r="J658" i="5"/>
  <c r="J846" i="5"/>
  <c r="J709" i="5"/>
  <c r="J571" i="5"/>
  <c r="J782" i="5"/>
  <c r="J654" i="5"/>
  <c r="J902" i="5"/>
  <c r="J725" i="5"/>
  <c r="J604" i="5"/>
  <c r="J475" i="5"/>
  <c r="J791" i="5"/>
  <c r="J578" i="5"/>
  <c r="J403" i="5"/>
  <c r="J811" i="5"/>
  <c r="J483" i="5"/>
  <c r="J351" i="5"/>
  <c r="J821" i="5"/>
  <c r="J684" i="5"/>
  <c r="J867" i="5"/>
  <c r="J739" i="5"/>
  <c r="J588" i="5"/>
  <c r="J803" i="5"/>
  <c r="J685" i="5"/>
  <c r="J899" i="5"/>
  <c r="J694" i="5"/>
  <c r="J505" i="5"/>
  <c r="J787" i="5"/>
  <c r="J500" i="5"/>
  <c r="J317" i="5"/>
  <c r="J464" i="5"/>
  <c r="J319" i="5"/>
  <c r="J557" i="5"/>
  <c r="J860" i="5"/>
  <c r="J411" i="5"/>
  <c r="J513" i="5"/>
  <c r="J620" i="5"/>
  <c r="J514" i="5"/>
  <c r="J354" i="5"/>
  <c r="J751" i="5"/>
  <c r="J510" i="5"/>
  <c r="J343" i="5"/>
  <c r="J468" i="5"/>
  <c r="J783" i="5"/>
  <c r="J635" i="5"/>
  <c r="J838" i="5"/>
  <c r="J665" i="5"/>
  <c r="J795" i="5"/>
  <c r="J639" i="5"/>
  <c r="J852" i="5"/>
  <c r="J616" i="5"/>
  <c r="J895" i="5"/>
  <c r="J695" i="5"/>
  <c r="J432" i="5"/>
  <c r="J804" i="5"/>
  <c r="J425" i="5"/>
  <c r="J459" i="5"/>
  <c r="J529" i="5"/>
  <c r="J817" i="5"/>
  <c r="J404" i="5"/>
  <c r="J741" i="5"/>
  <c r="J476" i="5"/>
  <c r="J324" i="5"/>
  <c r="J893" i="5"/>
  <c r="J570" i="5"/>
  <c r="J618" i="5"/>
  <c r="J605" i="5"/>
  <c r="J896" i="5"/>
  <c r="J758" i="5"/>
  <c r="J632" i="5"/>
  <c r="J854" i="5"/>
  <c r="J720" i="5"/>
  <c r="J555" i="5"/>
  <c r="J823" i="5"/>
  <c r="J659" i="5"/>
  <c r="J534" i="5"/>
  <c r="J858" i="5"/>
  <c r="J660" i="5"/>
  <c r="J455" i="5"/>
  <c r="J349" i="5"/>
  <c r="J560" i="5"/>
  <c r="J399" i="5"/>
  <c r="J568" i="5"/>
  <c r="J330" i="5"/>
  <c r="J420" i="5"/>
  <c r="J711" i="5"/>
  <c r="J422" i="5"/>
  <c r="J876" i="5"/>
  <c r="J644" i="5"/>
  <c r="J421" i="5"/>
  <c r="J360" i="5"/>
  <c r="J650" i="5"/>
  <c r="J856" i="5"/>
  <c r="J466" i="5"/>
  <c r="J522" i="5"/>
  <c r="J589" i="5"/>
  <c r="J629" i="5"/>
  <c r="J752" i="5"/>
  <c r="J13" i="5"/>
  <c r="J610" i="5"/>
  <c r="J613" i="5"/>
  <c r="J909" i="5"/>
  <c r="J784" i="5"/>
  <c r="J843" i="5"/>
  <c r="J11" i="5"/>
  <c r="J558" i="5"/>
  <c r="J814" i="5"/>
  <c r="J666" i="5"/>
  <c r="J537" i="5"/>
  <c r="J855" i="5"/>
  <c r="J667" i="5"/>
  <c r="J458" i="5"/>
  <c r="J339" i="5"/>
  <c r="J574" i="5"/>
  <c r="J409" i="5"/>
  <c r="J563" i="5"/>
  <c r="J341" i="5"/>
  <c r="J424" i="5"/>
  <c r="J693" i="5"/>
  <c r="J358" i="5"/>
  <c r="J623" i="5"/>
  <c r="J346" i="5"/>
  <c r="J714" i="5"/>
  <c r="J492" i="5"/>
  <c r="J379" i="5"/>
  <c r="J781" i="5"/>
  <c r="J648" i="5"/>
  <c r="J480" i="5"/>
  <c r="J375" i="5"/>
  <c r="J331" i="5"/>
  <c r="J866" i="5"/>
  <c r="J750" i="5"/>
  <c r="J668" i="5"/>
  <c r="J872" i="5"/>
  <c r="J780" i="5"/>
  <c r="J682" i="5"/>
  <c r="J576" i="5"/>
  <c r="J812" i="5"/>
  <c r="J733" i="5"/>
  <c r="J622" i="5"/>
  <c r="J904" i="5"/>
  <c r="J792" i="5"/>
  <c r="J676" i="5"/>
  <c r="J567" i="5"/>
  <c r="J486" i="5"/>
  <c r="J829" i="5"/>
  <c r="J673" i="5"/>
  <c r="J509" i="5"/>
  <c r="J413" i="5"/>
  <c r="J323" i="5"/>
  <c r="J581" i="5"/>
  <c r="J448" i="5"/>
  <c r="J361" i="5"/>
  <c r="J524" i="5"/>
  <c r="J362" i="5"/>
  <c r="J456" i="5"/>
  <c r="J334" i="5"/>
  <c r="J686" i="5"/>
  <c r="J462" i="5"/>
  <c r="J347" i="5"/>
  <c r="J760" i="5"/>
  <c r="J599" i="5"/>
  <c r="J450" i="5"/>
  <c r="J325" i="5"/>
  <c r="J471" i="5"/>
  <c r="J653" i="5"/>
  <c r="J626" i="5"/>
  <c r="J565" i="5"/>
  <c r="J538" i="5"/>
  <c r="J517" i="5"/>
  <c r="J816" i="5"/>
  <c r="J533" i="5"/>
  <c r="J645" i="5"/>
  <c r="J634" i="5"/>
  <c r="J877" i="5"/>
  <c r="J835" i="5"/>
  <c r="C34" i="26"/>
  <c r="C35" i="26"/>
  <c r="B18" i="57"/>
  <c r="C38" i="26" s="1"/>
  <c r="J40" i="26"/>
  <c r="J43" i="26"/>
  <c r="H911" i="5" l="1"/>
  <c r="C42" i="26" s="1"/>
  <c r="J832" i="5"/>
  <c r="J837" i="5"/>
  <c r="J594" i="5"/>
  <c r="J864" i="5"/>
  <c r="J498" i="5"/>
  <c r="J402" i="5"/>
  <c r="J526" i="5"/>
  <c r="J376" i="5"/>
  <c r="J834" i="5"/>
  <c r="J394" i="5"/>
  <c r="J380" i="5"/>
  <c r="J839" i="5"/>
  <c r="J530" i="5"/>
  <c r="J884" i="5"/>
  <c r="J697" i="5"/>
  <c r="J539" i="5"/>
  <c r="J769" i="5"/>
  <c r="J702" i="5"/>
  <c r="J910" i="5"/>
  <c r="J732" i="5"/>
  <c r="J501" i="5"/>
  <c r="J439" i="5"/>
  <c r="J731" i="5"/>
  <c r="J408" i="5"/>
  <c r="J689" i="5"/>
  <c r="J461" i="5"/>
  <c r="J474" i="5"/>
  <c r="J446" i="5"/>
  <c r="J487" i="5"/>
  <c r="J544" i="5"/>
  <c r="J400" i="5"/>
  <c r="J691" i="5"/>
  <c r="J556" i="5"/>
  <c r="J775" i="5"/>
  <c r="J633" i="5"/>
  <c r="J844" i="5"/>
  <c r="J675" i="5"/>
  <c r="J840" i="5"/>
  <c r="J716" i="5"/>
  <c r="J886" i="5"/>
  <c r="J441" i="5"/>
  <c r="J320" i="5"/>
  <c r="J911" i="5" s="1"/>
  <c r="C43" i="26" s="1"/>
  <c r="J470" i="5"/>
  <c r="J698" i="5"/>
  <c r="J515" i="5"/>
  <c r="J669" i="5"/>
  <c r="J879" i="5"/>
  <c r="J710" i="5"/>
  <c r="J857" i="5"/>
  <c r="J679" i="5"/>
  <c r="J870" i="5"/>
  <c r="J719" i="5"/>
  <c r="J901" i="5"/>
  <c r="J495" i="5"/>
  <c r="J340" i="5"/>
  <c r="J717" i="5"/>
  <c r="J547" i="5"/>
  <c r="J532" i="5"/>
  <c r="J415" i="5"/>
  <c r="J815" i="5"/>
  <c r="J442" i="5"/>
  <c r="J677" i="5"/>
  <c r="J499" i="5"/>
  <c r="J652" i="5"/>
  <c r="G911" i="5"/>
  <c r="C41" i="26" s="1"/>
  <c r="AB32" i="56"/>
  <c r="AB96" i="50"/>
  <c r="F50" i="26" l="1"/>
  <c r="F52" i="26" s="1"/>
  <c r="C61" i="26" l="1"/>
  <c r="C59" i="26"/>
  <c r="C58" i="26"/>
  <c r="C60" i="26"/>
  <c r="C57" i="26"/>
  <c r="F53" i="26" s="1"/>
  <c r="F54" i="26" s="1"/>
  <c r="C62" i="26"/>
  <c r="C63" i="26" l="1"/>
  <c r="C53" i="26"/>
  <c r="H53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  <author>rvergara</author>
  </authors>
  <commentList>
    <comment ref="B12" authorId="0" shapeId="0" xr:uid="{00000000-0006-0000-0200-000001000000}">
      <text>
        <r>
          <rPr>
            <sz val="9"/>
            <color indexed="81"/>
            <rFont val="Tahoma"/>
            <family val="2"/>
          </rPr>
          <t>Cuando la pregunta no sea contestada tomará como valor</t>
        </r>
        <r>
          <rPr>
            <b/>
            <sz val="9"/>
            <color indexed="81"/>
            <rFont val="Tahoma"/>
            <family val="2"/>
          </rPr>
          <t xml:space="preserve"> "No"</t>
        </r>
      </text>
    </comment>
    <comment ref="J40" authorId="1" shapeId="0" xr:uid="{00000000-0006-0000-0200-000002000000}">
      <text>
        <r>
          <rPr>
            <sz val="9"/>
            <color indexed="81"/>
            <rFont val="Tahoma"/>
            <family val="2"/>
          </rPr>
          <t>Condicional para que calcule sólo 
Mantenimiento
=(B39*Catálogos!B41)*I15*Y23
Factor de Productividad .- B39*Catálogos!B41
I15 Tipo de Requerimiento de Servicio
Y23 Factor de Madurez del CDS</t>
        </r>
      </text>
    </comment>
    <comment ref="J42" authorId="1" shapeId="0" xr:uid="{00000000-0006-0000-0200-000003000000}">
      <text>
        <r>
          <rPr>
            <sz val="9"/>
            <color indexed="81"/>
            <rFont val="Tahoma"/>
            <family val="2"/>
          </rPr>
          <t>Nuevo Desarrollo
=(B39*Catálogos!B41)*I15*Y21
Factor de Productividad .- B39*Catálogos!B41
I15 Tipo de Requerimiento de Servicio
Y21 Factor de Madurez del CDS</t>
        </r>
      </text>
    </comment>
    <comment ref="J43" authorId="1" shapeId="0" xr:uid="{00000000-0006-0000-0200-000004000000}">
      <text>
        <r>
          <rPr>
            <sz val="9"/>
            <color indexed="81"/>
            <rFont val="Tahoma"/>
            <family val="2"/>
          </rPr>
          <t xml:space="preserve">Toma el valor estimado en base al Tipo de Requerimiento de Servicio. Son las horas Cosmic sin ajustes por ciclo de vida de software
=IF(B15 = "Nuevo Desarrollo", I41,I40)
</t>
        </r>
      </text>
    </comment>
    <comment ref="C53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Aplica cuando el esfuerzo es distribuido por fases, donde se descuenta la fase de "Entendimiento".</t>
        </r>
      </text>
    </comment>
    <comment ref="C63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La sumatoria no incluye el esfuerzo de la fase de entendimiento porque no la realiza el CDS.</t>
        </r>
      </text>
    </comment>
  </commentList>
</comments>
</file>

<file path=xl/sharedStrings.xml><?xml version="1.0" encoding="utf-8"?>
<sst xmlns="http://schemas.openxmlformats.org/spreadsheetml/2006/main" count="2262" uniqueCount="944">
  <si>
    <t xml:space="preserve"> </t>
  </si>
  <si>
    <t>Proceso Funcional</t>
  </si>
  <si>
    <t>Entradas</t>
  </si>
  <si>
    <t>Lecturas</t>
  </si>
  <si>
    <t>Escrituras</t>
  </si>
  <si>
    <t>Salidas</t>
  </si>
  <si>
    <t>Java</t>
  </si>
  <si>
    <t>.NET</t>
  </si>
  <si>
    <t>PeopleSoft</t>
  </si>
  <si>
    <t>ADMINISTRACIÓN GENERAL DE COMUNICACIONES Y TECNOLOGÍAS DE LA INFORMACIÓN</t>
  </si>
  <si>
    <t>Tipo de Requerimiento de Servicio</t>
  </si>
  <si>
    <t>Control de Obligaciones</t>
  </si>
  <si>
    <t>Notificación Verificación</t>
  </si>
  <si>
    <t>Devoluciones y Compensaciones</t>
  </si>
  <si>
    <t>Fiscalización</t>
  </si>
  <si>
    <t>Cobranza</t>
  </si>
  <si>
    <t>Registro Contable</t>
  </si>
  <si>
    <t>Datos Complementarios</t>
  </si>
  <si>
    <t>DevolucionesCompensaciones</t>
  </si>
  <si>
    <t>Fiscalizacion</t>
  </si>
  <si>
    <t>RegistroContable</t>
  </si>
  <si>
    <t>Diseño Detallado</t>
  </si>
  <si>
    <t>Elaboración</t>
  </si>
  <si>
    <t>hrs/h</t>
  </si>
  <si>
    <t>CFP</t>
  </si>
  <si>
    <t>TAMAÑO ESTIMADO COSMIC (CFP)</t>
  </si>
  <si>
    <t>Observaciones</t>
  </si>
  <si>
    <t>Esfuerzo</t>
  </si>
  <si>
    <t xml:space="preserve">ADMINISTRACIÓN GENERAL DE COMUNICACIONES Y TECNOLOGÍAS DE LA INFORMACIÓN
</t>
  </si>
  <si>
    <t>TABLA DE REVISIONES</t>
  </si>
  <si>
    <t>Versión</t>
  </si>
  <si>
    <t xml:space="preserve">Fecha </t>
  </si>
  <si>
    <t xml:space="preserve">Autor </t>
  </si>
  <si>
    <t>Descripción de Cambios</t>
  </si>
  <si>
    <t>Cuadro Resumen de Estimación COSMIC</t>
  </si>
  <si>
    <t>Estructura de la Herramienta</t>
  </si>
  <si>
    <t>Esfuerzo Total (Hrs)</t>
  </si>
  <si>
    <t>Pasos para el uso de la Herramienta en Requerimientos de Servicio que crean o afectan la funcionalidad</t>
  </si>
  <si>
    <t>Pasos para el uso de la Herramienta en Requerimientos que no impliquen Desarrollo de Software o para otros Servicios de apoyo</t>
  </si>
  <si>
    <t>,</t>
  </si>
  <si>
    <t>Capacitación</t>
  </si>
  <si>
    <t>NO BORRAR O MOVER CELDAS DE POSICION,  EN COLOR ROJO, AFECTA MACROS</t>
  </si>
  <si>
    <t>Datos Generales del Servicio a Estimar</t>
  </si>
  <si>
    <t>Cuadro Resumen de Estimación Juicio Expertos</t>
  </si>
  <si>
    <t>COSMIC</t>
  </si>
  <si>
    <t>Juicio Expertos</t>
  </si>
  <si>
    <t>Cuadro Resumen General</t>
  </si>
  <si>
    <t>Documentación Aplicativa</t>
  </si>
  <si>
    <t>Pruebas y Liberación</t>
  </si>
  <si>
    <t>Ambientación</t>
  </si>
  <si>
    <t>Definición de Requisitos</t>
  </si>
  <si>
    <t>Administración y medición de proyectos</t>
  </si>
  <si>
    <t xml:space="preserve">Aseguramiento de la calidad de procesos y productos </t>
  </si>
  <si>
    <t>Arquitectura de Software</t>
  </si>
  <si>
    <t>Descripción de la Actividad</t>
  </si>
  <si>
    <t>Actividad a Desarrollar</t>
  </si>
  <si>
    <t>ESFUERZO ESTIMADO JE (hrs/h)</t>
  </si>
  <si>
    <t>ESFUERZO ESTIMADO COSMIC (hrs/h)</t>
  </si>
  <si>
    <t>APE3</t>
  </si>
  <si>
    <t>APE4</t>
  </si>
  <si>
    <t>APESAyCO</t>
  </si>
  <si>
    <t>Comercio Exterior - Soporte a la Operación</t>
  </si>
  <si>
    <t>AMCI</t>
  </si>
  <si>
    <t>Portales Transaccionales</t>
  </si>
  <si>
    <t>Administración del Riesgo</t>
  </si>
  <si>
    <t>AdminRiesgo</t>
  </si>
  <si>
    <t>Name Service</t>
  </si>
  <si>
    <t>ComercioExtServOpe</t>
  </si>
  <si>
    <t>ControlOblig</t>
  </si>
  <si>
    <t>NotificacionVer</t>
  </si>
  <si>
    <t>PortalesTrans</t>
  </si>
  <si>
    <t>ID</t>
  </si>
  <si>
    <t>Detalle de Estimación COSMIC</t>
  </si>
  <si>
    <t>Detalle de Estimación Juicio Expertos</t>
  </si>
  <si>
    <t>Recursos y Servicios</t>
  </si>
  <si>
    <t>RecursosServicios</t>
  </si>
  <si>
    <t>Diseño Funcional</t>
  </si>
  <si>
    <t>ACSN</t>
  </si>
  <si>
    <t>ACSMC</t>
  </si>
  <si>
    <t>NOTA: Para el caso de migraciones las actividades deben ser desglosadas de acuerdo al tipo de actividad de migración que sea realizada</t>
  </si>
  <si>
    <t>APE1</t>
  </si>
  <si>
    <t>APE2</t>
  </si>
  <si>
    <t>APE5</t>
  </si>
  <si>
    <t>AGA</t>
  </si>
  <si>
    <t>ACTT</t>
  </si>
  <si>
    <t>NOTA: Los campos con el carácter * son obligatorios</t>
  </si>
  <si>
    <t>Instrucciones de la herramienta</t>
  </si>
  <si>
    <t>Registro de datos para la estimación</t>
  </si>
  <si>
    <t>Total</t>
  </si>
  <si>
    <t>Tamaño TMD (CFP)</t>
  </si>
  <si>
    <t>Total de Movimientos de Datos (TMD)</t>
  </si>
  <si>
    <t>No necesaria por el requerimiento</t>
  </si>
  <si>
    <t>ID DEL SERVICIO</t>
  </si>
  <si>
    <t>SERVICIO</t>
  </si>
  <si>
    <t>Notificación / Verificación</t>
  </si>
  <si>
    <t>Comercio Exterior - Despacho</t>
  </si>
  <si>
    <t>e.Firma</t>
  </si>
  <si>
    <t>Portales Móviles</t>
  </si>
  <si>
    <t>MAT - Comercio Exterior</t>
  </si>
  <si>
    <t>Declaraciones y Pagos (Legados y Declaraciones anuales)</t>
  </si>
  <si>
    <t>ACRÓNIMO</t>
  </si>
  <si>
    <t>AR</t>
  </si>
  <si>
    <t>RC</t>
  </si>
  <si>
    <t>ComercioExtPreDes</t>
  </si>
  <si>
    <t>ComercioExtDes</t>
  </si>
  <si>
    <t>DeclaracionesPagosLyDA</t>
  </si>
  <si>
    <t>Efirma</t>
  </si>
  <si>
    <t>Comercio exterior - Pre-despacho</t>
  </si>
  <si>
    <t>Datastage</t>
  </si>
  <si>
    <t>AdminRiesgoT</t>
  </si>
  <si>
    <t>CobranzaT</t>
  </si>
  <si>
    <t>ComercioExtDesT</t>
  </si>
  <si>
    <t>ComercioExtPreDesT</t>
  </si>
  <si>
    <t>ComercioExtServOpeT</t>
  </si>
  <si>
    <t>ControlObligT</t>
  </si>
  <si>
    <t>DeclaracionesPagosLyDAT</t>
  </si>
  <si>
    <t>DevolucionesCompensacionesT</t>
  </si>
  <si>
    <t>EfirmaT</t>
  </si>
  <si>
    <t>FiscalizacionT</t>
  </si>
  <si>
    <t>NotificacionVerT</t>
  </si>
  <si>
    <t>PortalesTransT</t>
  </si>
  <si>
    <t>RecursosServiciosT</t>
  </si>
  <si>
    <t>RegistroContableT</t>
  </si>
  <si>
    <t>Name Service Tecnology</t>
  </si>
  <si>
    <t>DataStage</t>
  </si>
  <si>
    <t>JAVA</t>
  </si>
  <si>
    <t>Pendiente</t>
  </si>
  <si>
    <t>C++</t>
  </si>
  <si>
    <t>SAS</t>
  </si>
  <si>
    <t>Developer 2000</t>
  </si>
  <si>
    <t>Web</t>
  </si>
  <si>
    <t>Visual Basic 6.0</t>
  </si>
  <si>
    <t>Cognos</t>
  </si>
  <si>
    <t>Color</t>
  </si>
  <si>
    <t>Visual Studio 6.0</t>
  </si>
  <si>
    <t># Servicios de Aplicativos</t>
  </si>
  <si>
    <t>Servicio</t>
  </si>
  <si>
    <t xml:space="preserve">Administración </t>
  </si>
  <si>
    <t>Comercio Exterior Despacho</t>
  </si>
  <si>
    <t>Comercio Exterior Pre-Despacho</t>
  </si>
  <si>
    <t>ACOST</t>
  </si>
  <si>
    <t>Comercio Exterior Soporte a la Operación</t>
  </si>
  <si>
    <t>Responsable de elaborar la estimación:</t>
  </si>
  <si>
    <t>Esfuerzo Ajustado</t>
  </si>
  <si>
    <t>Promedio de Recursos por Sprint</t>
  </si>
  <si>
    <t>Promedio de la Duración en días del Sprint</t>
  </si>
  <si>
    <t>Horas definidas para el proyecto</t>
  </si>
  <si>
    <t>Productividad Definida</t>
  </si>
  <si>
    <t>Número de Sprints</t>
  </si>
  <si>
    <t>CFP aproximados</t>
  </si>
  <si>
    <t>Tipo de proyecto:</t>
  </si>
  <si>
    <t>ESFUERZO AJUSTADO COSMIC (hrs/h)</t>
  </si>
  <si>
    <t>Porcentaje de Reúso aproximado</t>
  </si>
  <si>
    <t>CFP ajustados aproximados</t>
  </si>
  <si>
    <t>Tipo de Acción</t>
  </si>
  <si>
    <t>Creación</t>
  </si>
  <si>
    <t>Modificación</t>
  </si>
  <si>
    <t>Eliminación</t>
  </si>
  <si>
    <t>% de Reúso del esfuerzo</t>
  </si>
  <si>
    <t>Artefacto funcional asociado</t>
  </si>
  <si>
    <t>NOTA: Cuando existan módulos de la aplicación a evaluar, el criterio para determinar el esfuerzo del requerimiento debe considerar el reúso empleado</t>
  </si>
  <si>
    <t>Aplicativo:</t>
  </si>
  <si>
    <t>Herramienta de Estimación</t>
  </si>
  <si>
    <t>Registro de datos para la aproximación COSMIC</t>
  </si>
  <si>
    <t>Registro de datos para la estimación COSMIC</t>
  </si>
  <si>
    <t>Registro de datos para la estimación Juicio de Expertos</t>
  </si>
  <si>
    <t>Declaraciones y Pagos (Documentos Digitales)</t>
  </si>
  <si>
    <t>DeclaracionesDocD</t>
  </si>
  <si>
    <t>DeclaracionesDocDT</t>
  </si>
  <si>
    <t>MATCE</t>
  </si>
  <si>
    <t>MATCET</t>
  </si>
  <si>
    <t>Declaraciones y Pagos (Informativas y Pagos Provisionales)</t>
  </si>
  <si>
    <t>DeclaracionesInFYPP</t>
  </si>
  <si>
    <t>DeclaracionesInFYPPT</t>
  </si>
  <si>
    <t>Al Contribuyente</t>
  </si>
  <si>
    <t>COTS</t>
  </si>
  <si>
    <t>Java J2EE</t>
  </si>
  <si>
    <t>DataStage / Cognos</t>
  </si>
  <si>
    <t>Clientes móviles (código nativo para cada dispositivo y utilizan la plataforma Microsoft Cognitive Services), Cliente web (HTML5) y Servidor (HTML5, ASP.NET, C#)</t>
  </si>
  <si>
    <t>MAT-Comercio Exterior</t>
  </si>
  <si>
    <t>Identificación del Contribuyente</t>
  </si>
  <si>
    <t>Internos de Control</t>
  </si>
  <si>
    <t>Jurídicos</t>
  </si>
  <si>
    <t>Transversales de TI</t>
  </si>
  <si>
    <t>Portales Moviles</t>
  </si>
  <si>
    <t>PortalM</t>
  </si>
  <si>
    <t>PortalMT</t>
  </si>
  <si>
    <t>IdentContrib</t>
  </si>
  <si>
    <t>Contribuyente</t>
  </si>
  <si>
    <t>IntControl</t>
  </si>
  <si>
    <t>Jurid</t>
  </si>
  <si>
    <t>IdentContribT</t>
  </si>
  <si>
    <t>ContribuyenteT</t>
  </si>
  <si>
    <t>IntControlT</t>
  </si>
  <si>
    <t>JuridT</t>
  </si>
  <si>
    <t>Trans</t>
  </si>
  <si>
    <t>TransT</t>
  </si>
  <si>
    <t>Tranversales de TI</t>
  </si>
  <si>
    <t>Total de Aplicaciones</t>
  </si>
  <si>
    <t>Column1</t>
  </si>
  <si>
    <t>CZA</t>
  </si>
  <si>
    <t>CED</t>
  </si>
  <si>
    <t>CEPD</t>
  </si>
  <si>
    <t>CO</t>
  </si>
  <si>
    <t>CESO</t>
  </si>
  <si>
    <t>PM</t>
  </si>
  <si>
    <t>DYP_DD</t>
  </si>
  <si>
    <t>DYP_LDA</t>
  </si>
  <si>
    <t>DYP_PP</t>
  </si>
  <si>
    <t>FIR</t>
  </si>
  <si>
    <t>DYC</t>
  </si>
  <si>
    <t>FIS</t>
  </si>
  <si>
    <t>PT</t>
  </si>
  <si>
    <t>NYV</t>
  </si>
  <si>
    <t>RyS</t>
  </si>
  <si>
    <t>IDC</t>
  </si>
  <si>
    <t>AC</t>
  </si>
  <si>
    <t>IC</t>
  </si>
  <si>
    <t>JUR</t>
  </si>
  <si>
    <t>TI</t>
  </si>
  <si>
    <t>491-SOCEX-Sistema de Operaciones de Comercio Exterior</t>
  </si>
  <si>
    <t>500-SAAPA TA-SAAPA Transporte Aéreo</t>
  </si>
  <si>
    <t>545-MORSA IVA 2.0-MORSA IVA 2.0</t>
  </si>
  <si>
    <t>546-MORSA ISR 1.0-MORSA ISR 1.0</t>
  </si>
  <si>
    <t>547-MORSA IDE 1.0-MORSA IDE 1.0</t>
  </si>
  <si>
    <t>693-SCCCyG-Sistema de Control de Cuentas de Créditos y Garantías</t>
  </si>
  <si>
    <t>732-MONITOREO_DE_MEDIOS-Comunicación Institucional SAT: Solución integral automatizada para toma de decisiones basado en el análisis de información publicada en los medios noticiosos</t>
  </si>
  <si>
    <t>845-FIA-AGE-Fraud Intelligence Analysis para la AGE</t>
  </si>
  <si>
    <t>849-IMMEX-Modelo de Riesgo IMMEX</t>
  </si>
  <si>
    <t>891-CED-Consulta Especializada de Devoluciones</t>
  </si>
  <si>
    <t>070-EXPRES-Bóveda de Créditos Express</t>
  </si>
  <si>
    <t xml:space="preserve">074-SIR-CCT-Cobranza Cartera Tradicional </t>
  </si>
  <si>
    <t>594-Condonaciones-Condonación de Adeudos</t>
  </si>
  <si>
    <t>644-CREDFIS-Créditos Fiscales</t>
  </si>
  <si>
    <t>666-MAT-CBZ-Modelo de Administración Tributaria de Cobranza</t>
  </si>
  <si>
    <t>683-PDC-Relación de Contribuyentes Incumplidos</t>
  </si>
  <si>
    <t>787-SubastaSAT_Nva_Versión-SubastaSAT Nueva Versión</t>
  </si>
  <si>
    <t>816-COBRA-ODS de Cobranza</t>
  </si>
  <si>
    <t>162-ADMINISTRACION_TECNICA-Administración Técnica</t>
  </si>
  <si>
    <t>163-ALTA_DE_USUARIOS (PERCLA)-Alta de Usuarios</t>
  </si>
  <si>
    <t>172-CRP-Consulta Remota de Pedimentos</t>
  </si>
  <si>
    <t>173-CONTINGENCIA-Contingencia</t>
  </si>
  <si>
    <t>175-SAAI-Despacho Aduanero</t>
  </si>
  <si>
    <t>179-FEA-Firma Electronica Avanzada (FEA Aduanas)</t>
  </si>
  <si>
    <t>180-FRAUDIX-Sistema de Autorizaciones para Pitex y Maquila</t>
  </si>
  <si>
    <t>183-JUSTIFICADOR_DE_PEDIMENTOS-Justificador de Pedimentos</t>
  </si>
  <si>
    <t>187-PARAMETRIZACION-Parametrización</t>
  </si>
  <si>
    <t>189-RECONOCIMIENTO GAMMA-Rayos Gamma M3</t>
  </si>
  <si>
    <t>191-SAAI M3 BANCOS-SAAI M3 Bancos</t>
  </si>
  <si>
    <t>192-SAIT-Sistema de Importacion y Exportacion Temporal de Remolques y Semiremolques</t>
  </si>
  <si>
    <t>195-SCAAA-Sistema de Control de Agentes y Apoderados Aduanales</t>
  </si>
  <si>
    <t>198-SICA-Sistema Integral de Contabilidad Aduanera</t>
  </si>
  <si>
    <t>199-SICADED-Sistema de Captura de Declaraciones de Dinero</t>
  </si>
  <si>
    <t>200-SICOCA-Sistema de Control de Catálogos</t>
  </si>
  <si>
    <t>201-SICOFE-Sistema de Control Ferroviario</t>
  </si>
  <si>
    <t>202-SICREFIS-Sistema de Control de Recintos Fiscales</t>
  </si>
  <si>
    <t>203-SIMACODI / SAAPyT-Sistema de Monitoreo de Control de Demonios</t>
  </si>
  <si>
    <t>204-SIMULA-Sistema de Muestras de Laboratorio</t>
  </si>
  <si>
    <t>206-SIREM M3-Sistema de Reconocimiento</t>
  </si>
  <si>
    <t>210-SICOSEM-Sistema de Control y Seguimiento de Muestras</t>
  </si>
  <si>
    <t>212-SOIA-Sistema de Operación Integral Aduanera</t>
  </si>
  <si>
    <t>215-TRANSITOS-Tránsitos</t>
  </si>
  <si>
    <t>217-VOCE-Validador de Operaciones de Comercio Exterior</t>
  </si>
  <si>
    <t>218-VSCG-Validador Sintactico Catalogico Generalizado  (VSCG)</t>
  </si>
  <si>
    <t>346-SIECA-Sistema de Exclusas de Control Aduanero</t>
  </si>
  <si>
    <t>412-IMPI-Instituto Mexicano de la Propiedad Intelectual</t>
  </si>
  <si>
    <t xml:space="preserve">449-CONSULTA SECIIT-Sistema Electrónico de Control de Inventarios de Importación Temporal </t>
  </si>
  <si>
    <t xml:space="preserve">595-SICOAP-Sistema de Control de Acceso a Predespacho </t>
  </si>
  <si>
    <t>615-VAD-Verificador de Autenticidad de Documentos</t>
  </si>
  <si>
    <t>678-SEDAP-Sistema Electrónico para Declaración Aduanal de Pasajeros</t>
  </si>
  <si>
    <t>879-CAR_PED_ORACLE-Cargador de Pedimentos</t>
  </si>
  <si>
    <t>896-MUF-Manifiesto Único Ferroviario</t>
  </si>
  <si>
    <t>897-TRANSITOS_SIN_PAPEL-Tránsitos sin Papel</t>
  </si>
  <si>
    <t>898-VISOR_DOCUMENTOS_VUCEM-Visor VUCEM</t>
  </si>
  <si>
    <t>911-CCupo-Cartas Cupo</t>
  </si>
  <si>
    <t>912-SICOFE - DWH-SICOFE - DWH</t>
  </si>
  <si>
    <t>913-RNI-Revisión No Intrusiva</t>
  </si>
  <si>
    <t>922-APIS-DWH-APIS-DWH</t>
  </si>
  <si>
    <t>948-DAE-Despacho Anticipado a la Exportación</t>
  </si>
  <si>
    <t>957-SSP- REPUVE-Entrega de Pedimentos Vehiculos - SSP</t>
  </si>
  <si>
    <t>973-ITN-DWH-ITN-DWH</t>
  </si>
  <si>
    <t>974-Inbounds-DWH-Inbounds-DWH</t>
  </si>
  <si>
    <t>1457-SIA (Incidencias)-Sistema de Incidencias Automatizado</t>
  </si>
  <si>
    <t>2457-SIA (Alertas)-Sistema de Incidencias y Alertas</t>
  </si>
  <si>
    <t>3457-Fichas CPED-Fichas CPED</t>
  </si>
  <si>
    <t>4457-ADI-Análisis Dinámico y Carga de Manifiestos</t>
  </si>
  <si>
    <t>5457-SICORCE-Sistema Integral para el Control de Riesgo de Comercio Exterior</t>
  </si>
  <si>
    <t>193-SAM M3-Sistema Automatizado de Registro de Manifiestos de Carga</t>
  </si>
  <si>
    <t>411-INTERFASE SAAI - SAAAPA-Interfase SAAI-SAAPA</t>
  </si>
  <si>
    <t>450-SAORS-Sistema de Análisis de Operaciones de Riesgo por Subvaluación</t>
  </si>
  <si>
    <t>584-SAAAPA-Sistema de Análisis Automatizado a Priori Aduanal</t>
  </si>
  <si>
    <t>164-APIS-Advanced Passenger Information</t>
  </si>
  <si>
    <t>174-CROSSCHECKING-Crosschecking</t>
  </si>
  <si>
    <t>176-CIITEV-Encuesta de Atención del Centro de Importación e Internación Temporal de Vehiculos</t>
  </si>
  <si>
    <t>178-DATA MART-Extractor de Información en las Aduanas para el Data Mart</t>
  </si>
  <si>
    <t>457-CPED-Centro de Procesamiento Electrónico de Datos</t>
  </si>
  <si>
    <t>502-PNR-PNR - Passenger Name Record</t>
  </si>
  <si>
    <t>503-APIS_2008-Apis_legado  (para 2008 y 2009)</t>
  </si>
  <si>
    <t>585-e5Cinco-e5Cinco</t>
  </si>
  <si>
    <t>593-CPITV-Consulta de Permisos de Importación Temporal de Vehículos</t>
  </si>
  <si>
    <t>610-INPC-Índice Nacional de Precios al Consumidor</t>
  </si>
  <si>
    <t>618-DIAMANTES-Servicio de Emisión de Correo Electrónico a la Aduana Extranjera de origen/destino a la Importación o Exportación de Diamantes en bruto</t>
  </si>
  <si>
    <t>640-SIGER-PVC-Sistema de Gestión de Riesgo para el Programa Viajero Confiable</t>
  </si>
  <si>
    <t>646-INAMI-Declaración de Pasajeros y Excedente de Franquicia</t>
  </si>
  <si>
    <t>670-ETL Balanza Comercial-ETL Balanza Comercial</t>
  </si>
  <si>
    <t>671-Northbound-Northbound</t>
  </si>
  <si>
    <t>703-OPER_CONTABLE-SICA_COGNOS: Integrar las cuentas contables correspondientes al 2014</t>
  </si>
  <si>
    <t>705-MIGA-MIGA</t>
  </si>
  <si>
    <t>741-INDIRA-Intercambio de información con Argentina</t>
  </si>
  <si>
    <t>750-STAGING-Staging de Carga Diaria</t>
  </si>
  <si>
    <t>822-CLINCAT-CLINCAT</t>
  </si>
  <si>
    <t>829-SER_COM_BUS-Servicios comunes del BUS</t>
  </si>
  <si>
    <t>835-ETL ADUANAS-DWH: Migrar el proceso ETL de Aduanas para los temas: Selección, Reconocimiento, Fechas Eventos, No Pedimentos, Validación Pago y Manifiestos a la infraestructura aprovisionada por el MTSI</t>
  </si>
  <si>
    <t>844-CON13&amp;64-Consulta 13 &amp; 64 campos</t>
  </si>
  <si>
    <t>868-TIPCAM-Tipo de Cambio</t>
  </si>
  <si>
    <t>889-IISCE-Intercambio de Información con Sectores de Comercio Exterior</t>
  </si>
  <si>
    <t>623-ECU-Estructura de Cumplimiento</t>
  </si>
  <si>
    <t>627-R32D-Opinión del Cumplimiento del Contribuyente</t>
  </si>
  <si>
    <t>698-MAT-CO-MAT - Control de Obligaciones</t>
  </si>
  <si>
    <t>724-BUSLOCALIDADES-Buscador de localidades sin acceso a internet</t>
  </si>
  <si>
    <t>783-PROPUESTA-Propuesta de Pago Trimestral para ISR e IVA</t>
  </si>
  <si>
    <t>872-CPRIV-Consulta de las Escuelas Privadas Verificadas</t>
  </si>
  <si>
    <t>915-LC-Líneas de Captura</t>
  </si>
  <si>
    <t>927-ECOVUL-Estructura de Cumplimiento de Operaciones Vulnerables</t>
  </si>
  <si>
    <t>970-VICOMAS-Validaciones del Cumplimiento Obligaciones Fiscales en materia Subcontratación laboral</t>
  </si>
  <si>
    <t>742-F76-Forma Oficial 76 “Información de Operaciones Relevantes (Artículo 31-A del Código Fiscal de la Federación)”.</t>
  </si>
  <si>
    <t>781-FATCA-FATCA</t>
  </si>
  <si>
    <t>827-DIEMSE_ Documentos_Digitales-Declaración Informativa de Empresas Manufactureras, Maquiladoras y de Servicios de Exportación (Documentos Digitales)</t>
  </si>
  <si>
    <t>852-VFSDD-Validador de Forma y Sintaxis Documentos Digitales</t>
  </si>
  <si>
    <t>853-DD-PCC-Documentos Digitales - Portal del Contribuyente Consultas</t>
  </si>
  <si>
    <t>854-DD-PE-Documentos Digitales - Portal Empleados</t>
  </si>
  <si>
    <t>914-FATCA-CRS-FATCA-CRS</t>
  </si>
  <si>
    <t>917-MULTI-IEPS-DD-Declaración Informativa Múltiple del IEPS</t>
  </si>
  <si>
    <t>918-F64-Forma Oficial 64 - Declaración Informativa del IEPS de Gasolinas y Diesel</t>
  </si>
  <si>
    <t>969-DNOT-DeclaraNOT en Línea</t>
  </si>
  <si>
    <t>971-DPARTES-Declaración Informativa de Partes Relacionadas</t>
  </si>
  <si>
    <t>012-CUN-WEB-Consulta de Declaraciones y Pagos Web</t>
  </si>
  <si>
    <t>088-DIM-Declaración Informativa Múltiple DIM</t>
  </si>
  <si>
    <t>090-DIMM-Declaraciones Informativas en Medios Magnéticos (DIMM)</t>
  </si>
  <si>
    <t>118-DECLARANOT-Declaración Informativa de Notarios Públicos y demás Fedatarios.</t>
  </si>
  <si>
    <t>125-Forma 35-Declaración Informativa por Contraprestaciones o Donativos Recibidos Superiores a $ 100,000.00</t>
  </si>
  <si>
    <t>332-MULTI-IEPS-Declaración Informativa Múltiple del IEPS</t>
  </si>
  <si>
    <t>335-DIOT-Declaración Informativa de Operaciones con Terceros</t>
  </si>
  <si>
    <t>382-DEC_IDE-Declaración Informativa Mensual y Anual del Impuesto a los Depósitos en Efectivo</t>
  </si>
  <si>
    <t>385-LIE-Listado de Conceptos que sirvió de base para calcular el Impuesto Empresarial a Determinar</t>
  </si>
  <si>
    <t>402-Avisos 86A-Aviso de Préstamos, Aportaciones para futuros aumentos de Capital o aumentos de Capital recibidos en Efectivo.</t>
  </si>
  <si>
    <t>404-Forma R15- Declaración Informativa de Aprovechamientos por el Manejo, Almacenaje y Custodia de Mercancías de Comercio Exterior.</t>
  </si>
  <si>
    <t>418-CONSULTA DE FEDATARIOS-Consulta de Enajenación de Casa-Habitación para Fedatarios Públicos</t>
  </si>
  <si>
    <t>421-DIFPE-Declaración Informativa de Fomento al Primer Empleo</t>
  </si>
  <si>
    <t>631-VDIMM-Validador de Declaraciones Informativas en Medios Magnéticos</t>
  </si>
  <si>
    <t xml:space="preserve">632-DPA's-Incorporación del pago de Derechos, Productos y Aprovechamientos (DPA’s) </t>
  </si>
  <si>
    <t>635-MPG-Motor de Pagos con Tarjeta de Crédito</t>
  </si>
  <si>
    <t>645-PPS-Pago Provisional Simplificado</t>
  </si>
  <si>
    <t>647-RFS-Registro Fiscal Simplificado</t>
  </si>
  <si>
    <t>707-SRIF-Simulador RIF</t>
  </si>
  <si>
    <t>761-CRIF-Consulta RIF</t>
  </si>
  <si>
    <t>764-ADMON_SCA-Sistema de Administración SCADE</t>
  </si>
  <si>
    <t>765-Forma 39-Aviso para presentar dictámen Fiscal de Enajenación de Acciones</t>
  </si>
  <si>
    <t>770-PLA-Planificador</t>
  </si>
  <si>
    <t>886-COREC_DyP-Consulta, Reimpresión y Certificación de Declaraciones presentadas en la plataforma MAT</t>
  </si>
  <si>
    <t>937-Pagos -Pagos Provisionales</t>
  </si>
  <si>
    <t>953-BPM-DS-BPM Diversas Solicitudes</t>
  </si>
  <si>
    <t>958-DISRRE-Declaración de Pago del ISR de residentes en el extranjero con ingresos obtenidos en territorio nacional.</t>
  </si>
  <si>
    <t>075-CONSULTA CU-Consulta de Declaraciones y Pagos (Esquema anterior) y NEP (Local, Regional y Central)</t>
  </si>
  <si>
    <t>078-CONSUL_RETENS-Consulta de Retenidos (Esquema anterior)</t>
  </si>
  <si>
    <t>079-CONSULTA_TRA-Consulta de Transacciones</t>
  </si>
  <si>
    <t>089-DEM PEMEX-Declaraciones Electrónicas (Esquema Anterior) Central y Regional (Declaraciones PEMEX)</t>
  </si>
  <si>
    <t>102-IDE-Impresión de Declaraciones Electrónicas  (Esquema anterior)</t>
  </si>
  <si>
    <t xml:space="preserve">104-MODELO-Monitor de Lotes “Modelo” (NEPE) </t>
  </si>
  <si>
    <t>105-NEPE-Nuevo Esquema de Pagos Electrónicos</t>
  </si>
  <si>
    <t>107-CONT_LOCAL-Recepción de Declaraciones y Pagos SIR_Local</t>
  </si>
  <si>
    <t>133-DEC_EDITORES-Declaración  Informática de Editores</t>
  </si>
  <si>
    <t>146-SELLOS_DIG-Verificación de Sellos Digitales</t>
  </si>
  <si>
    <t>159-SIVIPEB-Sistema Visualizador de Pagos Electrónicos Bancarios (Esquema anterior)</t>
  </si>
  <si>
    <t>416-VALIDADOR DE FIDEICOMISOS-Programa Validador de la Información generada por las Instituciones de Crédito, Aseguradoras, Afianzadoras y Casas de Bolsa, por la Obligación derivada del Art. 32-B Fracción VIII del CFF</t>
  </si>
  <si>
    <t>417-VALIDADOR DE INTERESES-Programa Validador para la Recepción de Intereses, Enajenación de Acciones, Sociedades de Inversión e Intereses Hipotecarios</t>
  </si>
  <si>
    <t>630-PORTAL ANTILAVADO-Portal de Operaciones Vulnerables</t>
  </si>
  <si>
    <t>716-MAT-RIF-MAT-Régimen de incorporación Fiscal</t>
  </si>
  <si>
    <t>762-FOR_HIDRO-Formatos de Hidrocarburos</t>
  </si>
  <si>
    <t xml:space="preserve">763-REACU-Reimpresión de acuses </t>
  </si>
  <si>
    <t>938-MON_INF-Monitores de Informativas</t>
  </si>
  <si>
    <t>049-SICRE-Sistema de Consulta de Recaudación</t>
  </si>
  <si>
    <t xml:space="preserve">077-CDMWEB-Consulta de Devoluciones Manuales Web </t>
  </si>
  <si>
    <t xml:space="preserve">097-SIR/DyC-Devoluciones y Compensaciones </t>
  </si>
  <si>
    <t xml:space="preserve">109-RECEPCION_T-Recepción de Trámites </t>
  </si>
  <si>
    <t>360-SICODEV-Sistema de Control de Devoluciones</t>
  </si>
  <si>
    <t>377-CDAWEB-Consulta Web  de Devoluciones Automáticas</t>
  </si>
  <si>
    <t>641-MAT-DyC-Modelo de Administración Tributaria Devoluciones y Compensaciones</t>
  </si>
  <si>
    <t>677-DYCND-Integración de SIOS, anexos 7, 11 y 11A (Morsa IVA – SIOS)</t>
  </si>
  <si>
    <t>743-DYCMS-Devoluciones y Compensaciones Interface de MAT a SIR</t>
  </si>
  <si>
    <t>768-DyC_ODS-Devoluciones y Compensaciones ODS</t>
  </si>
  <si>
    <t>843-MAT- SAD-MAT- Sistema de Devoluciones Automáticas</t>
  </si>
  <si>
    <t>851-F3241-FORMA 3241</t>
  </si>
  <si>
    <t>893-INSUMOS_SAD-Generación de Insumos para MAT-SAD</t>
  </si>
  <si>
    <t>900-Reportes_TESOFE-Reportes de Pago de Devoluciones Manuales a TESOFE MAT DYC</t>
  </si>
  <si>
    <t>2097-SIOS-DyC-SIOS Devoluciones y Compensaciones</t>
  </si>
  <si>
    <t>642-SIREFE-Sistema de Revocación con Firma Electrónica</t>
  </si>
  <si>
    <t>794-ARA y ARA_WEB-ARA y ARA_WEB</t>
  </si>
  <si>
    <t>795-MAEFIEL-MAEFIEL</t>
  </si>
  <si>
    <t>796-OCSP-OCSP</t>
  </si>
  <si>
    <t>797-Recuperación de certificados-Recuperación de certificados</t>
  </si>
  <si>
    <t>798-Selladora y Selladora WEB-Selladora y Selladora WEB</t>
  </si>
  <si>
    <t>926-NvoSOKY-Actualización de la herramienta de Socket de Seguridad</t>
  </si>
  <si>
    <t>2079-CertiSAT-Certificación SAT (Ventanilla y WEB)</t>
  </si>
  <si>
    <t>2082-PKI - SAT-PKI-SAT (Public Key Infraestructure - SAT)</t>
  </si>
  <si>
    <t>2083-SOLCEDI-Solicitud de Certificados Digital</t>
  </si>
  <si>
    <t>Factura Electrónica</t>
  </si>
  <si>
    <t>611-PORTAL_PRIVADO_MEGAPAC-Portal Privado del Contribuyente - Servicio de Generación de Factura Electrónica</t>
  </si>
  <si>
    <t>612-PORTAL_PRIVADO_CONSULTA CFDI-Portal Privado del Contribuyente - Consulta de CFDI's</t>
  </si>
  <si>
    <t>613-PORTAL_PUBLICO-Portal Público del Contribuyente - Verificación de Comprobantes Fiscales por Internet</t>
  </si>
  <si>
    <t>614-RECEPCION CFDI-Servicio de Recepción, Timbrado y Almacenamiento de CFDI</t>
  </si>
  <si>
    <t>622-Portal Empleados CFDI-Portal de Empleados: Consulta Central / Estadísticos</t>
  </si>
  <si>
    <t>002-SUII-Sistema Único de Información Integral</t>
  </si>
  <si>
    <t>017-CORUS (IDC)-Control y Registro de Usuarios</t>
  </si>
  <si>
    <t>019-SECREFI-Control y Seguimiento 2a. Etapa</t>
  </si>
  <si>
    <t>039-CPR'S-Registro de Contadores Públicos y Despachos</t>
  </si>
  <si>
    <t>051-SRCD-Sistema de Control de Registro de Denuncias</t>
  </si>
  <si>
    <t>053-SIMA-Sistema de Monitoreo de Auditoria</t>
  </si>
  <si>
    <t>056-SIVAOF-Sistema de Validación de Órdenes de Fiscalización</t>
  </si>
  <si>
    <t>057-SDC-Sistema Dinámico de Consulta</t>
  </si>
  <si>
    <t>060-SID-Sistema Integral del Dictamen</t>
  </si>
  <si>
    <t>063-SIINCO-Situación Integral del Contribuyente</t>
  </si>
  <si>
    <t>775-SCP-Sistema de Contadores Públicos</t>
  </si>
  <si>
    <t>779-BSC AGAFF-Indicadores de tableros de mando de AGAFF</t>
  </si>
  <si>
    <t>785-DICTAMENES BI-Dictámenes Inteligencia de Negocio</t>
  </si>
  <si>
    <t>809-SECREFI.NET-Sistema de Expedición y Control de Revisiones Fiscales</t>
  </si>
  <si>
    <t>841-CEDULA_DEL_CONTRIBUYENTE-Cédula del Contribuyente</t>
  </si>
  <si>
    <t>858-CPY-Crédito a las pequeñas y medianas empresas</t>
  </si>
  <si>
    <t>2282-JyS-Fiscalización de Juegos y Sorteos</t>
  </si>
  <si>
    <t>621-MATCE-SA-MATCE - Selección Automatizada</t>
  </si>
  <si>
    <t>924-ADUPORTAL-Portal de facilitación para el pasajero</t>
  </si>
  <si>
    <t>931-MATCE PITA-MATCE - PITA</t>
  </si>
  <si>
    <t>947-MATCE - PR-MATCE -Pago Referenciado</t>
  </si>
  <si>
    <t>1925-MAT - LDA-MATCE - Laboratorio de Aduanas</t>
  </si>
  <si>
    <t>2925-MAT - OE-MATCE - Ordenes y Escaneo</t>
  </si>
  <si>
    <t>3925-MAT - ADMIN - CAT-MATCE - Administrador de Catálogos</t>
  </si>
  <si>
    <t>4925-MAT - ADMIN - SERV-MATCE - Administrador de Servicios</t>
  </si>
  <si>
    <t>5925-MAT - CYR-MATCE - Consultas y Reportes</t>
  </si>
  <si>
    <t>6925-MAT - ADMIN - COM-MATCE - Administrador de Comunicados</t>
  </si>
  <si>
    <t>033-NV LOCAL GC-Notificación Verificación Local de Grandes Contribuyentes</t>
  </si>
  <si>
    <t>034-NV LOCAL ALR-Notificación Verificación Local de Recaudación</t>
  </si>
  <si>
    <t>054-SIRREF-Sistema de Retroalimentación de Resultados de las Entidades Federativas</t>
  </si>
  <si>
    <t>393-SIFEN-Sistema de Firmado Electrónico de Notificaciones</t>
  </si>
  <si>
    <t>687-MAT NyV-Modelo de Administración Tributaria Notificación y Verificación</t>
  </si>
  <si>
    <t>719-DMMA-Diligenciador Móvil de Actos Administrativos</t>
  </si>
  <si>
    <t>745-NV_GESTOR-Gestor Documental  / Expediente Electrónico</t>
  </si>
  <si>
    <t>769-NEE-Notificación por Estrados o Edictos</t>
  </si>
  <si>
    <t>807-NV_PORTAL-Nuevo Portal de Trámites y Servicios</t>
  </si>
  <si>
    <t>802-App_SAT_Móvil-SAT Móvil</t>
  </si>
  <si>
    <t>624-PTSC-Portal de Trámites y Servicios al Contribuyente</t>
  </si>
  <si>
    <t>423-SGA-Sistema de Gestión de Acuerdos</t>
  </si>
  <si>
    <t>424-SSCL-Sistema de Seguimiento y Control de Licitaciones</t>
  </si>
  <si>
    <t>425-EIDD-Evaluación EIDD 360°</t>
  </si>
  <si>
    <t>440-CE-Componente de Evaluación</t>
  </si>
  <si>
    <t>443-SIPO-Sistema de Pólizas</t>
  </si>
  <si>
    <t>601-SCOS-Sistema de Control de Oficios de Suficiencia</t>
  </si>
  <si>
    <t>606-CSC-Sistema de Capital humano</t>
  </si>
  <si>
    <t>608-ACCESOPROV-Acceso a Proveedores en CPN</t>
  </si>
  <si>
    <t>653-POA-Sistema Programa Operativo Anual ( POA)</t>
  </si>
  <si>
    <t>772-MAPA_SAT-Mapa Interactivo Funcionarios SAT</t>
  </si>
  <si>
    <t>803-SRCFD-Sistema de Recepción de Comprobantes Fiscales Digitales</t>
  </si>
  <si>
    <t>820-NOMINASAT-Sistema de Nómina Institucional del SAT</t>
  </si>
  <si>
    <t>934-TAF-Títulos de Autorización para Procesos de Contratación con Fideicomisos</t>
  </si>
  <si>
    <t>945-SADB-Sistema de Asignación y Donación de Bienes por el SAT</t>
  </si>
  <si>
    <t>946-PASEM-Control y Seguimiento de Gastos del Personal Asimilado al Servicio Exterior Mexicano</t>
  </si>
  <si>
    <t>068-ALRCON-Captura y Validación Contables (Esquema anterior)</t>
  </si>
  <si>
    <t>081-CONTABILIDAD NEPE-Contabilidad del Nuevo Esquema de Pagos Electrónicos.</t>
  </si>
  <si>
    <t>083-CONT_CENT-Contabilidad Central (Esquema anterior)</t>
  </si>
  <si>
    <t>085-CONT_REG-Contabilidad Regional (Esquema anterior)</t>
  </si>
  <si>
    <t>157-SI- GL-Contabilidad General</t>
  </si>
  <si>
    <t>001-DARIO ALR's-Actualización de DARIO ALR´S Sedes</t>
  </si>
  <si>
    <t>023-DARIO-RFC-DARIO - RFC</t>
  </si>
  <si>
    <t>028-EXTMOVGC-Extracción de movimientos de GC para ALAC´s</t>
  </si>
  <si>
    <t>030-EXTGC-Generación de Padrón de GC para AGGC</t>
  </si>
  <si>
    <t>044-Seguridad SIR-Seguridad para el Sistema Integral de Recaudación (SIR)</t>
  </si>
  <si>
    <t>045-Seguridad SIR - GC-Seguridad para el Sistema Integral de Recaudación (SIR) Grandes Contribuyentes</t>
  </si>
  <si>
    <t>185-RNIE-Padrón de Importadores</t>
  </si>
  <si>
    <t>186-PADRONES SECTORIALES-Padrones Sectoriales</t>
  </si>
  <si>
    <t>682-RP RFC CURP-Padrón de RFC a Ciudadanos con CURP</t>
  </si>
  <si>
    <t>700-RFC_AMPLIADO-RFC Ampliado</t>
  </si>
  <si>
    <t>723-PTSC_RFC-PTSC-RFC - Portal RFC Ampliado</t>
  </si>
  <si>
    <t>739-PROMAINS-Modelo de Administración Tributaria Proceso Masivo de Inscripción</t>
  </si>
  <si>
    <t>788-IDC Interno-Webservice (Internos y Externo)</t>
  </si>
  <si>
    <t>789-MAT Cuestionario ODM-Cuestionario ODM</t>
  </si>
  <si>
    <t>790-MAT Lavado de Dinero-Portal Anti Lavado de Dinero</t>
  </si>
  <si>
    <t>791-MAT Masivos-Masivos de Inscripción</t>
  </si>
  <si>
    <t>792-MAT RIF-Regimen de Incorporación Fiscal</t>
  </si>
  <si>
    <t>793-MAT_WS_RIF-Webservice externos (imss e infonavit)</t>
  </si>
  <si>
    <t>921-Mi RFC-SAT-Móvil: Implementar el servicio de Mi RFC</t>
  </si>
  <si>
    <t>058-SICOFI-Sistema Integral de Comprobantes</t>
  </si>
  <si>
    <t>685-SAIMYP-Sistema Automatizado Integral de Marbetes y Precintos</t>
  </si>
  <si>
    <t>704-MAT BUZÓN-Buzón Tributario</t>
  </si>
  <si>
    <t>710-SICODTAB-Sistema de Códigos de Tabacos</t>
  </si>
  <si>
    <t>722-PTSC_RFS-PTSC-RFS - Portal Mis Cuentas</t>
  </si>
  <si>
    <t>727-ACW-Administrador de Contenidos Web</t>
  </si>
  <si>
    <t xml:space="preserve">728-RISS-Régimen de Incorporación al Seguro Social (RISS-IMSS E INFONAVIT) </t>
  </si>
  <si>
    <t>734-SORTEO_BF-Sorteo Fiscal del Buen Fin</t>
  </si>
  <si>
    <t>744-CONTRASEÑA-Contraseña</t>
  </si>
  <si>
    <t>746-CARGA_DIARIA-Carga Diaria de Comercio Exterior</t>
  </si>
  <si>
    <t>767-PIT-Padrón de Tabacaleras</t>
  </si>
  <si>
    <t>799-SAC-BPM-SAC-BPM</t>
  </si>
  <si>
    <t>850-EXPVIEW (Webtop)-Herramienta para visualizar la información digitalizada obtenida en SaC e IdC.</t>
  </si>
  <si>
    <t>866-COMPILACION-Compilación Fiscal y Aduanera</t>
  </si>
  <si>
    <t>869-CITASAT-CitaSAT - Sistema de Citas y Control de Turnos</t>
  </si>
  <si>
    <t>870-PORIF-Programa Operativo RIF</t>
  </si>
  <si>
    <t>871-CICLO_DE_VIDA_DE_CONTRATOS-Solución para gestionar el Ciclo de Vida de los Contratos con Componentes Tecnológicos.</t>
  </si>
  <si>
    <t>920-AV-Asistente Virtual</t>
  </si>
  <si>
    <t>940-INTRASAT-Portal Institucional del SAT</t>
  </si>
  <si>
    <t>944-SAT-Móvil-SAT-Móvil: Re-ingeniería del servicio de Factura Electrónica Móvil</t>
  </si>
  <si>
    <t>2021-CRM - Solución Integral-CRM - Solución Integral</t>
  </si>
  <si>
    <t>2055-SI- SAC-Solución Integral Servicios al Contribuyente</t>
  </si>
  <si>
    <t>234-CTRLGEST-Control de Gestión (C/S)</t>
  </si>
  <si>
    <t>396-REPUVE-Consulta del Patrón Vehicular de REPUVE</t>
  </si>
  <si>
    <t>406-SISE-Sistema de Seguridad para el Monitoreo de Aplicaciones</t>
  </si>
  <si>
    <t>433-MMPI-Resultados Evaluación Minnesota Recursos Humanos</t>
  </si>
  <si>
    <t>708-SP_PPMC-Soporte a PPMC</t>
  </si>
  <si>
    <t>752-MARC-Modelo de Administración de Riesgo Corrupción</t>
  </si>
  <si>
    <t>828-ADAC-Administración de Acuerdos de la Jefatura del SAT</t>
  </si>
  <si>
    <t>862-APPEE-Automatizar el Monitoreo de PPEE’s (Personas Política y Económicamente Expuestas)</t>
  </si>
  <si>
    <t>903-CEFI-Cédula de Información Fiscal</t>
  </si>
  <si>
    <t>956-SER-Sistema de Entrega Recepción</t>
  </si>
  <si>
    <t>964-PAGR-Portal de la AGR en la IntraSAT</t>
  </si>
  <si>
    <t>966-PAGH-Portal de la AGH en la IntraSAT</t>
  </si>
  <si>
    <t>967-PAGJ-Portal de la AGJ en la IntraSAT</t>
  </si>
  <si>
    <t>968-PAGP-Portal de la AGP en la IntraSAT</t>
  </si>
  <si>
    <t>247-IMPRESORES-Impresores/Autoimpresores Autorizados</t>
  </si>
  <si>
    <t>587-PREP-Portal Reportes</t>
  </si>
  <si>
    <t>633-SOLDON-Solicitud Donatarias</t>
  </si>
  <si>
    <t>639-RRL-Recurso de Revocación en Línea</t>
  </si>
  <si>
    <t>663-CAL-SI-Consultas y Autorizaciones en línea</t>
  </si>
  <si>
    <t>679-DDM-Donación y Destrucción de Mercancías</t>
  </si>
  <si>
    <t>701-OPDAGJ-Oficialía de Partes digital para la Administración General Jurídica</t>
  </si>
  <si>
    <t>737-DEL-Donaciones del Extranjero en Línea</t>
  </si>
  <si>
    <t>812-COMUNESJ-Servicios Comunes Jurídico</t>
  </si>
  <si>
    <t>865-AU-Administración de Catálogos de Usuarios</t>
  </si>
  <si>
    <t>910-JUR-Proceso ETL de Jurídica</t>
  </si>
  <si>
    <t>954-SDS-Seguimiento Diversas Solicitudes</t>
  </si>
  <si>
    <t xml:space="preserve">972-MAT Jurídico-MAT Jurídico - Reportes operativos de Jurídica RRL y CAL </t>
  </si>
  <si>
    <t>2235-TransDon-Transparencias Donatarias</t>
  </si>
  <si>
    <t>2270-DonExt-Donaciones del Extranjero</t>
  </si>
  <si>
    <t>274-SUN-Sistema Único de Normatividad</t>
  </si>
  <si>
    <t>458-GEN_MAT-Harvest Generación de Matriz de Cambios</t>
  </si>
  <si>
    <t>686-MAT-PE-MAT – Portal para Empleados</t>
  </si>
  <si>
    <t>689-PORT_DMA-Portal de la ACDMA</t>
  </si>
  <si>
    <t>721-PTSC_SEG-PTSC - Seguridad SIAT - Fase 3 (Integración de nuevas ligas)</t>
  </si>
  <si>
    <t>725-ENC_SAT-Encuestas de las Unidades Administrativas del SAT</t>
  </si>
  <si>
    <t>735-SIFO-Control de Folios para Atentas Notas y Oficios de las Unidades Administrativas del SAT</t>
  </si>
  <si>
    <t>751-MODELO_DE_CONTROL-Modelo de Control</t>
  </si>
  <si>
    <t>754-IS4-Registro de las fechas planeadas de Atención y las fechas reales de Atención a Incidentes</t>
  </si>
  <si>
    <t>756-MEJORAS-Registro de sugerencias de mejoras sobre aplicativos</t>
  </si>
  <si>
    <t>759-TAB_CTRL_SDMA-Tablero de Control</t>
  </si>
  <si>
    <t>760-TAB_VAL-Tablero de Valoración</t>
  </si>
  <si>
    <t>777-MONSI-Monitor del Servicio de Identidades</t>
  </si>
  <si>
    <t>805-SVC_Moviles-Servicios de Movilidad</t>
  </si>
  <si>
    <t>810-GDI-Generador de Documentos Institucional</t>
  </si>
  <si>
    <t>818-AUTO-CUENTAS-Sistema de Autoservicio para Empleados</t>
  </si>
  <si>
    <t>824-VFE-Firma Electrónica: Validador del estatus del certificado de Firma Electrónica</t>
  </si>
  <si>
    <t>855-METRICAS-Métricas de Calidad de Software</t>
  </si>
  <si>
    <t>860-ALM-Administración del Ciclo de Vida de Aplicaciones de TIC</t>
  </si>
  <si>
    <t>867-EEBC-Expediente Electrónico – Bóveda de Créditos</t>
  </si>
  <si>
    <t>908-PortalDA-Portal de Datos Abiertos</t>
  </si>
  <si>
    <t>939-PLOAD-PLOAD de carga masiva a la infraestructura aprovisionada por el MTSI</t>
  </si>
  <si>
    <t>Factura Eléctronica</t>
  </si>
  <si>
    <t>FAC</t>
  </si>
  <si>
    <t>FactElec</t>
  </si>
  <si>
    <t>FactElecT</t>
  </si>
  <si>
    <t>959-KIOSKO-Kiosko de Salas de Internet (Mi Espacio)</t>
  </si>
  <si>
    <t>961-SAIE III-Servicio de Acreditación de Identidad y Enrolamiento para la Firma Electrónica Avanzada – III</t>
  </si>
  <si>
    <t>975-BI-TDD-Trazabilidad de Declaraciones y Devoluciones Ejercicio 2016</t>
  </si>
  <si>
    <t>960-DPA’s-PR-Derechos, Productos y Aprovechamientos a través de Pago Referenciado</t>
  </si>
  <si>
    <t>962-COMAS-Cumplimiento Obligaciones Fiscales en materia Subcontratación laboral</t>
  </si>
  <si>
    <t>Planeación</t>
  </si>
  <si>
    <t>976-DLOADDB2-Proceso de Descarga Masiva de Información del DataWarehouse (Mainframe DB2) a través de DataStage</t>
  </si>
  <si>
    <t>PLN</t>
  </si>
  <si>
    <t>Plan</t>
  </si>
  <si>
    <t>PlanT</t>
  </si>
  <si>
    <t xml:space="preserve">979-CBC-País por País </t>
  </si>
  <si>
    <t>977-DITPR-Declaración Informativa Transaccional de Partes Relacionadas</t>
  </si>
  <si>
    <t>978-SICA MAT-CE-Sistema Integral de Contabilidad Aduanera</t>
  </si>
  <si>
    <t>SAT</t>
  </si>
  <si>
    <t>Entendimiento (Captación)</t>
  </si>
  <si>
    <t>Análisis</t>
  </si>
  <si>
    <t>Diseño</t>
  </si>
  <si>
    <t>Desarrollo</t>
  </si>
  <si>
    <t>Pruebas</t>
  </si>
  <si>
    <t>Acompañamiento a la Implementación</t>
  </si>
  <si>
    <t>Tasa de equivalencia horas por punto función</t>
  </si>
  <si>
    <t>Tasa de Equivalencia Definida</t>
  </si>
  <si>
    <t>Mantenimiento</t>
  </si>
  <si>
    <t>Distribución del esfuerzo por fases</t>
  </si>
  <si>
    <t>* Nombre y Descripción del Requerimiento de Servicio:</t>
  </si>
  <si>
    <t>* Tipo de Requerimiento de Servicio:</t>
  </si>
  <si>
    <t>* Versión de estimación:</t>
  </si>
  <si>
    <t>* Servicio de Negocio:</t>
  </si>
  <si>
    <t>* Aplicativo:</t>
  </si>
  <si>
    <t>* Tecnología:</t>
  </si>
  <si>
    <t xml:space="preserve">* Listado de Documentos que se analizaron para
   realizar la estimación y versión:
</t>
  </si>
  <si>
    <t>* Usuarios funcionales del Software a ser estimado:</t>
  </si>
  <si>
    <t>* Ruta de los documentos para la estimación:</t>
  </si>
  <si>
    <t>Proyecto</t>
  </si>
  <si>
    <t>Problema</t>
  </si>
  <si>
    <t>Aproximación COSMIC-SCRUM</t>
  </si>
  <si>
    <t>Fases  contempladas para la estimación en el SDMA5</t>
  </si>
  <si>
    <t>Factor para COSMIC =</t>
  </si>
  <si>
    <t>Comercio Exterior  - Pre-despacho</t>
  </si>
  <si>
    <t>Contabilidad Electrónica</t>
  </si>
  <si>
    <t>Cuenta Tributaria</t>
  </si>
  <si>
    <t>Fiscalización - Control</t>
  </si>
  <si>
    <t>Fiscalización Específicos</t>
  </si>
  <si>
    <t>Medios de Autenticación</t>
  </si>
  <si>
    <t>Mis Cuentas</t>
  </si>
  <si>
    <t>CON-ELE</t>
  </si>
  <si>
    <t>CT</t>
  </si>
  <si>
    <t>FISC-C</t>
  </si>
  <si>
    <t>FISE</t>
  </si>
  <si>
    <t>MA</t>
  </si>
  <si>
    <t>MC</t>
  </si>
  <si>
    <t>836-SAGI-Sistema de Administración de Garantías IMMEX</t>
  </si>
  <si>
    <t>884-SIA- Sistema de Investigación para Auditoria</t>
  </si>
  <si>
    <t>2075-SI- SAC-Documentum/Captiva - Servicios de Digitalización
Solución Integral Servicios al Contribuyente</t>
  </si>
  <si>
    <t>2065-SI- SAC-WBI - Servicios de Integración GRP/Novell
SI-Interfaces SAC</t>
  </si>
  <si>
    <t>2056-SI- SAC-CRM - Marketing y Telemarketing (Configuración)
Solución Integral Servicios al Contribuyente</t>
  </si>
  <si>
    <t>2054-SI- SAC-CRM - Servicios de Integración con Novell (CI CRM)
SI-Interfaces SAC</t>
  </si>
  <si>
    <t>980-TBT-Buzón Tributario Ver. 2.0</t>
  </si>
  <si>
    <t>738-SORTEO_PAGO_EN ESPECIE-Sorteo a Entidades Federativas de obras de arte recibidas como Pago en Especie</t>
  </si>
  <si>
    <t>733-NOMINA_RIF-Nómina RIF</t>
  </si>
  <si>
    <t xml:space="preserve">883-CINDI-Sistema de Registro de Certificados de Incapacidad o Discapacidad </t>
  </si>
  <si>
    <t>861-RVU-Registro Vehicular Unificado</t>
  </si>
  <si>
    <t>899-SIRESI M3-Registro, Evaluación y Seguimiento de Incidencias M3</t>
  </si>
  <si>
    <t>672-AMPP-Aplicación Móvil: Bienvenido a México</t>
  </si>
  <si>
    <t xml:space="preserve">330-PEA
-Pasaporte Electrónico de Aduanas
(Antes SAAI_WEB -Sistema de Operacion  Integral Aduanera (SOIA)_PEA_SIRET
</t>
  </si>
  <si>
    <t>196-SELECCION_AUTOMATIZADA-Selección Automatizada</t>
  </si>
  <si>
    <t>182-IEE-Intersecretarias (Secretarias de Estado / Entidades Internas / Entidades Externas)</t>
  </si>
  <si>
    <t>784-COPA-MATCE - Comité de Operación de Planeación Aduanera</t>
  </si>
  <si>
    <t>194-SAPS-Sistema de Atención a planteamiento de Síndicos de Contribuyentes</t>
  </si>
  <si>
    <t>840-BUSFI-Buscador de zonas sin Servicios Financieros</t>
  </si>
  <si>
    <t>588-SIVART 107-Sistema de Validación, ReimpreSíón y Aclaraciones Artículo 107</t>
  </si>
  <si>
    <t xml:space="preserve">963-Forma 33-Declaración Informativa Múltiple del IEPS en Línea </t>
  </si>
  <si>
    <t>837-Forma 81-Forma 81 “Declaración Informativa de Consorcio Petrolero”</t>
  </si>
  <si>
    <t>826-Forma_63-Forma 63 “Declaración Informativa de los Regímenes Fiscales Preferentes”</t>
  </si>
  <si>
    <t xml:space="preserve">2280-Declaraciones Provisionales-Declaraciones Provisionales </t>
  </si>
  <si>
    <t>936-Formulario JS-Formulario (JAVA Script)</t>
  </si>
  <si>
    <t>766-Forma 97-Aviso de colocación de Títulos de Crédito en el extranjero y de pago de intereses derivados de dichas colocaciones (Opción de retención del ISR )</t>
  </si>
  <si>
    <t>501-SISPR-Declaraciones y otros documentos con LC</t>
  </si>
  <si>
    <t xml:space="preserve">383-GDEF-Declaración Informativa de las Entidades Federativas por la Recaudación de IEPS por Venta Final de Gasolina y Diesel </t>
  </si>
  <si>
    <t>126-Forma 43A-Aviso para la Aplicación de Estimulos a Entidades Federativas, Municipios y otros Organismos Públicos</t>
  </si>
  <si>
    <t>881-Declaración_anual_PM-Declaración Anual Personas Morales</t>
  </si>
  <si>
    <t>880-DeclaraSAT-Declaración Anual Personas Físicas</t>
  </si>
  <si>
    <t>833-F100-Forma Oficial 100.- Declaración ISR por Ingresos de InverSíones en el Extranjero Retornadas al País.</t>
  </si>
  <si>
    <t>073-CERTIFICACION NEPE-Certificación de Operaciones NEPE</t>
  </si>
  <si>
    <t>477-REP_RECUADA-Repositorio Recaudación</t>
  </si>
  <si>
    <t>830-Reingenieria PKI-Reingeniería PKI</t>
  </si>
  <si>
    <t>2081-Librerias-Librerías de Criptografía</t>
  </si>
  <si>
    <t>984-PT-Papeles de Trabajo</t>
  </si>
  <si>
    <t>942-FEB-Fiscalización Electrónica BáSíca</t>
  </si>
  <si>
    <t>748-ContabE-Contabilidad Electrónica</t>
  </si>
  <si>
    <t>691-FI-Fiscalización Integral</t>
  </si>
  <si>
    <t>065-SUIEFI-Sistema Unico de Información para Entidades Federativas Integral</t>
  </si>
  <si>
    <t>2078-SI-IDC-Servicios de Replica de Legados</t>
  </si>
  <si>
    <t>2073-SI-IDC-Documentum - Servicio para almacenamiento de doctos IDC
Solución Integral Identificación del Contribuyente</t>
  </si>
  <si>
    <t>2049-SI-IDC-CRM - Módulo Support (Configuración Casos)
Solución Integral Identificación del Contribuyente</t>
  </si>
  <si>
    <t>684-RFC_AMPLIADO GEN CIF-RFC Ampliado
Generación de Cédula de Identificación Fiscal (GEN CIF)</t>
  </si>
  <si>
    <t>439-SIPRE-Sistema de Procedimientos de Evaluación</t>
  </si>
  <si>
    <t>831-SAT-INE-Intercambio de información SAT- INE, así como con el TFJPE</t>
  </si>
  <si>
    <t>965-PAGAFF-Portal de la AGAFF en la IntraSAT</t>
  </si>
  <si>
    <t>626-GENINF-JUPITER
Generación de Informes</t>
  </si>
  <si>
    <t xml:space="preserve">490-REL-JUPITER
REPORTES  DE EMISIÓN LOCAL
</t>
  </si>
  <si>
    <t xml:space="preserve">422-REC-JUPITER
REPORTES DE EMISIÓN CENTRAL
</t>
  </si>
  <si>
    <t>420-SICOV-JUPITER
Sistema de Control Vehicular</t>
  </si>
  <si>
    <t>269-SIPECA-JUPITER
Pestaña, Carátula y Volantes</t>
  </si>
  <si>
    <t>261-SC-JUPITER
Servicios al Contribuyente</t>
  </si>
  <si>
    <t>260-SEGURIDAD WEB-JUPITER
Seguridad JUPITER WEB</t>
  </si>
  <si>
    <t>255-RA-JUPITER
Recursos Administrativos</t>
  </si>
  <si>
    <t>252-OP-JUPITER
Oficialía de partes</t>
  </si>
  <si>
    <t>250-MANTENIMIENTO-JUPITER
Mantenimiento</t>
  </si>
  <si>
    <t>248-JN-JUPITER
Juicio de Nulidad</t>
  </si>
  <si>
    <t>244-CREDITOS CONTROVERTIDOS-JUPITER
Herramienta de créditos controvertidos</t>
  </si>
  <si>
    <t>243-GEN-JUPITER
Generalidades</t>
  </si>
  <si>
    <t>242-EXTHOR-JUPITER
Extracción Horizontal</t>
  </si>
  <si>
    <t>235-DONATARIAS-JUPITER
Donatarias Autorizadas</t>
  </si>
  <si>
    <t>230-CA-JUPITER
Clasificación Arancelaria</t>
  </si>
  <si>
    <t>224-AP-JUPITER
Asuntos Penales</t>
  </si>
  <si>
    <t>223-AL-JUPITER
Asistencia Legal</t>
  </si>
  <si>
    <t>222-ARC-JUPITER
Archivo</t>
  </si>
  <si>
    <t>219-ACA-JUPITER
Amparo vs. Actos</t>
  </si>
  <si>
    <t>832-PLANT-MATCE - Plantillador</t>
  </si>
  <si>
    <t>887-TCO_PITA-Tablero de Control Operativo de PITA</t>
  </si>
  <si>
    <t>919-MATCE DODA-QR-MATCE - Documento de Operación de Despacho Aduanero QR Portal</t>
  </si>
  <si>
    <t>925-MAT-CE-REC-MATCE - Reconocimiento Aduanero</t>
  </si>
  <si>
    <t>928-MATCE-CS-MATCE - Copia Simple</t>
  </si>
  <si>
    <t>929-MATCE-TRANSITOS-MATCE - SA Tránsitos</t>
  </si>
  <si>
    <t>930-FMP CE-MATCE - Formulario Múltiple de Pago</t>
  </si>
  <si>
    <t>932-MATCE-VOCE-MATCE - Validador de Operaciones de Comercio Exterior</t>
  </si>
  <si>
    <t>933-MATCE-RNI-MATCE - Reconocimiento no Intrusivo</t>
  </si>
  <si>
    <t>890-GVI-MAT-NyV: Módulo de Administración de Verificaciones</t>
  </si>
  <si>
    <t xml:space="preserve">985-CAyAS-Servicio de Arrendamiento de Infraestructura para el Control de Acceso y Asistencia del SAT </t>
  </si>
  <si>
    <t>444-IRH-Inventario de Recursos Humanos</t>
  </si>
  <si>
    <t>436-TCV-Test de Compatibilidad y Valores
(antes llamado Sistema de Evaluación de Integridad)</t>
  </si>
  <si>
    <t>299-AGS-FSCM-AGS-FSCM
Solución Integral</t>
  </si>
  <si>
    <t>297-AGS-HRMS-AGS-HRMS
Solución Integral</t>
  </si>
  <si>
    <t>296-AGS-ELM -AGS-ELM
Solución Integral</t>
  </si>
  <si>
    <t>894-ED-Encuentro Deportivo SAT</t>
  </si>
  <si>
    <t>885-SATBook-SAT Book</t>
  </si>
  <si>
    <t>834-e.Firma-E- Firma Portable</t>
  </si>
  <si>
    <t>804-NEBULA-Repositorio de Seguridad de la Información - Nébula</t>
  </si>
  <si>
    <t>774-SICAP-Herramienta para el control y gestión de cursos dentro de la ACDMA</t>
  </si>
  <si>
    <t>ContEle</t>
  </si>
  <si>
    <t>ContEleT</t>
  </si>
  <si>
    <t>CtaTrib</t>
  </si>
  <si>
    <t>CtaTribT</t>
  </si>
  <si>
    <t>FiscCtrl</t>
  </si>
  <si>
    <t>FiscCtrlT</t>
  </si>
  <si>
    <t>FiscEsp</t>
  </si>
  <si>
    <t>FiscEspT</t>
  </si>
  <si>
    <t>MedAut</t>
  </si>
  <si>
    <t>MisCtas</t>
  </si>
  <si>
    <t>MedAutT</t>
  </si>
  <si>
    <t>MisCtasT</t>
  </si>
  <si>
    <t>Nva</t>
  </si>
  <si>
    <t>JAVA J2EE / ESQL/C</t>
  </si>
  <si>
    <t>Qlick-View</t>
  </si>
  <si>
    <t>SAS / JAVA</t>
  </si>
  <si>
    <t>PHP</t>
  </si>
  <si>
    <t>Objective C / Swift para iOS / JAVA Android / C#</t>
  </si>
  <si>
    <t>JAVA J2EE / Documentum / Captiva</t>
  </si>
  <si>
    <t>JAVA J2EE</t>
  </si>
  <si>
    <t>JAVA / Shell / HTML</t>
  </si>
  <si>
    <t>HTML5 / CSS3</t>
  </si>
  <si>
    <t>C#</t>
  </si>
  <si>
    <t>ASP / Visual Basic / .NET</t>
  </si>
  <si>
    <t>Informix 4GL / C / C++ / Shell</t>
  </si>
  <si>
    <t xml:space="preserve">Informix 4GL / ANSI C </t>
  </si>
  <si>
    <t>ESQL / C / JAVA / IBM MQ</t>
  </si>
  <si>
    <t>SQL Server Reporting Services</t>
  </si>
  <si>
    <t>SQL / 4gl / C</t>
  </si>
  <si>
    <t>Objective C / Android / HTML</t>
  </si>
  <si>
    <t xml:space="preserve">JAVA J2EE 
Informix 4gl , ESQL/C, JAVA </t>
  </si>
  <si>
    <t>Informix 4GL 10</t>
  </si>
  <si>
    <t>Informix 4GL / Visual Basic 6.0</t>
  </si>
  <si>
    <t>Informix 4GL / JAVA / MQ / MB</t>
  </si>
  <si>
    <t>Informix 4GL / JAVA / Message Broker / Message Queue</t>
  </si>
  <si>
    <t>Informix 4GL / ESQL/C / Visual Basic 6.0</t>
  </si>
  <si>
    <t>Informix 4GL / ESQL/C / ANSI C / .NET</t>
  </si>
  <si>
    <t xml:space="preserve">Informix 4GL / ESQL/C / ANSI C </t>
  </si>
  <si>
    <t>Informix 4GL / ESQL/C</t>
  </si>
  <si>
    <t>Informix 4GL / C++ / ESQL/C</t>
  </si>
  <si>
    <t>ASP.NET / IIS 8</t>
  </si>
  <si>
    <t>ANSI C</t>
  </si>
  <si>
    <t>.NET / Informix 4GL / ESQL / C</t>
  </si>
  <si>
    <t>Informix 4GL / ESQL/C / ANSI C / IBM MQ / C++ / IBM Message Broker</t>
  </si>
  <si>
    <t>IBM Sterling</t>
  </si>
  <si>
    <t>IBM Message Broker / JAVA</t>
  </si>
  <si>
    <t>IBM Message Broker</t>
  </si>
  <si>
    <t>ESQL / C / ANSI C / IBM MQ / IBM Message Broker</t>
  </si>
  <si>
    <t>ESQL / C</t>
  </si>
  <si>
    <t>DataStage / MQ</t>
  </si>
  <si>
    <t>.NET / BizTalk</t>
  </si>
  <si>
    <t>SP DB2</t>
  </si>
  <si>
    <t>DataStage / Cognos / WAS / Presto / JAVA</t>
  </si>
  <si>
    <t>JAVA J2EE / JAVAScript / SQL</t>
  </si>
  <si>
    <t xml:space="preserve">JAVA J2EE 
Message Broker 
IBM BPM </t>
  </si>
  <si>
    <t>JAVA J2EE 
IBM Sterling 
IBM ODM</t>
  </si>
  <si>
    <t>C# / JAVAscript</t>
  </si>
  <si>
    <t xml:space="preserve">C# </t>
  </si>
  <si>
    <t>Informix 4GL / C / SQLC / SH / JAVA</t>
  </si>
  <si>
    <t>Informix 4GL / C / SQLC / SH</t>
  </si>
  <si>
    <t>Informix 4GL / C / SH</t>
  </si>
  <si>
    <t>Informix 4GL / C</t>
  </si>
  <si>
    <t xml:space="preserve"> JAVA Prime Faces </t>
  </si>
  <si>
    <t>Informix IDS 9.40 / Informix XPS 8.40 / MS SQL Server 2008 / MS SQL Server 2005 / ORACLE 10.0.2.0</t>
  </si>
  <si>
    <t>Informix ESQL/C / 4GL 7.31</t>
  </si>
  <si>
    <t>ASP / Visual Basic 6.0</t>
  </si>
  <si>
    <t>JAVA J2EE / Visual C++ 6</t>
  </si>
  <si>
    <t>JAVA J2EE / C++ / C# / Visual Basic 6.0</t>
  </si>
  <si>
    <t>C++ / JAVA J2EE</t>
  </si>
  <si>
    <t>CENTURA 2.1</t>
  </si>
  <si>
    <t>PROCESS SERVER / JAVA J2EE / PL-SQL</t>
  </si>
  <si>
    <t>Oracle 11g R2</t>
  </si>
  <si>
    <t>JAVA J2EE / ODM</t>
  </si>
  <si>
    <t>JAVA J2EE / iLog</t>
  </si>
  <si>
    <t>JAVA / C++ para Android</t>
  </si>
  <si>
    <t>Informix 4GL / Visual Basic 6.0 / Tuxedo 8</t>
  </si>
  <si>
    <t>ASP</t>
  </si>
  <si>
    <t>JAVA J2EE / SAT BUS</t>
  </si>
  <si>
    <t>JAVA J2EE / ODM 8.7.1 / SAT BUS</t>
  </si>
  <si>
    <t>Objective C</t>
  </si>
  <si>
    <t>Objective C / Swift para iOS / JAVA Android</t>
  </si>
  <si>
    <t>Visual Studio.NET</t>
  </si>
  <si>
    <t>IIS / .NET / SQL 2008</t>
  </si>
  <si>
    <t>Datastage / Cognos / JAVA</t>
  </si>
  <si>
    <t>HTML5 / JOOMBLA</t>
  </si>
  <si>
    <t>Fecha: 29/12/2014</t>
  </si>
  <si>
    <t>Versión:6.0</t>
  </si>
  <si>
    <t>* El proyecto es un servico de transferencia</t>
  </si>
  <si>
    <t>Subtotal</t>
  </si>
  <si>
    <t>Total por Estimar</t>
  </si>
  <si>
    <t>Tipo de Actividad</t>
  </si>
  <si>
    <t>986-CR-Consolidación de la Recaudación</t>
  </si>
  <si>
    <t>435-APP-Sistema de Administración de Puestos y Publicación</t>
  </si>
  <si>
    <t>* ID  de POL y del Req. de Estimación:</t>
  </si>
  <si>
    <t>408-SIPRED-Sistema de Presentación de Documentos</t>
  </si>
  <si>
    <t>989-SIITVCE-Sistema de Importación e Internación Temporal de Vehículos, Casas Rodantes y Embarcaciones</t>
  </si>
  <si>
    <t>990-VIDEX-Solicitud de validación de Información y documentación que acompaña a las operaciones de Comercio Exterior</t>
  </si>
  <si>
    <t>987-MAT-CO_Vul-MAT Control de Obligaciones de Operaciones Vulnerables</t>
  </si>
  <si>
    <t>988-IIAFE-Intercambio de información con autoridades fiscales extranjeras</t>
  </si>
  <si>
    <t>Actualización de la matriz de aplicaciones</t>
  </si>
  <si>
    <t>819-COMALEP-Convenio Multilateral de Aduanas de América Latina, España y Portugal</t>
  </si>
  <si>
    <t>991-Insumos_Compe-Proyecto ETL generación de insumos del proceso de control de compensaciones</t>
  </si>
  <si>
    <t>992-ECFC-Estados de Cuenta Financieros del Contribuyente</t>
  </si>
  <si>
    <t>996-SAEEP-Sistema de  Análisis para la Emisión de Embargos Precautorios</t>
  </si>
  <si>
    <t>995-Sistema de Análisis Automatizado a Priori Aduanal Tráfico Marítimo</t>
  </si>
  <si>
    <t>WebSphere Application Server / WebSphere Message Broker / WebSphere MQ / DB2</t>
  </si>
  <si>
    <t>Java Broker</t>
  </si>
  <si>
    <t>941-EFU-Expediente Fiscal Único</t>
  </si>
  <si>
    <t>943-DWH-REP_DD-Reporteador de Documentos Digitales</t>
  </si>
  <si>
    <t>505-DWH-LCO-DWH-Lista de Control de Obligados</t>
  </si>
  <si>
    <t>935-32D_PROV_GOB-Cumplimiento Proveedores Sector Gobierno</t>
  </si>
  <si>
    <t>943-DWH-REP_DD-DWH-Reporteador de Documentos Digitales</t>
  </si>
  <si>
    <t>999-DECLARANoT-DWH-Declaración Informativa Múltiple</t>
  </si>
  <si>
    <t>1001-DWH-Forma 76-DWH-Declaración Informativa Multiple forma 76A</t>
  </si>
  <si>
    <t>1002-Pagos_Prov DWH-Modelo de Administración Tributaria Devoluciones y Compensaciones</t>
  </si>
  <si>
    <t>981-DWH-Mis Cuentas-DWH-SAC: Mis Cuentas</t>
  </si>
  <si>
    <t>636-DWH-DIOT MF-DWH - Declaración Informativa de operaciones con terceros Completa (MF) - DIOT Completa (MF)</t>
  </si>
  <si>
    <t>478-DWH-Pagos referenciados-DWH-Pago Referenciado (Provisionales) DYP</t>
  </si>
  <si>
    <t>481-NEPE-1-DWH-NEPE</t>
  </si>
  <si>
    <t xml:space="preserve">1000-MAT-RIF DWH-MAT-Régimen de incorporación Fiscal se agregara mis cuentas </t>
  </si>
  <si>
    <t>983-DWH-PIAC-DWH-Plataforma de Inteligencia Analítica del Contribuyente</t>
  </si>
  <si>
    <t>637-DWH-DFE_Sumarizados-DWH-Desdoble_CFDI,Sumarizados, Consulta Central Masiva</t>
  </si>
  <si>
    <t>712-DWH-Reportes al Congreso-DWH-Reportes al Congreso</t>
  </si>
  <si>
    <t>506-DWH-PPE-DWH-Personas Políticamente Expuestas (PPE-FPPE)</t>
  </si>
  <si>
    <t>876-DWH-FIEL_CIEC-DWH-FIEL_CIEC</t>
  </si>
  <si>
    <t>877-DWH-ETL_CAT_RFALR-DWH-ETL_CAT_RFALR</t>
  </si>
  <si>
    <t>878-DWH-REPLICA_IMMEX-DWH-REPLICA_IMMEX</t>
  </si>
  <si>
    <t>492-DWH-Cubo_SAC-DWH-Cubo de Información SAC</t>
  </si>
  <si>
    <t>711-DWH-Movimientos_SAC-DWH-Movimientos SAC</t>
  </si>
  <si>
    <t>714-DWH-Extractor CRM-DWH-Extractor CRM</t>
  </si>
  <si>
    <t>484-DWH-Forma42-DWH-DyP Forma 42</t>
  </si>
  <si>
    <t>459-DWH-I_MENSUALES-DWH-Declaración Informativa Multiple (DIM)</t>
  </si>
  <si>
    <t>460-DWH-Diot-DWH-Declaración informativa de Operaciones con Terceros</t>
  </si>
  <si>
    <t>467-DWH-Anuales-DWH-Declaración Anual</t>
  </si>
  <si>
    <t>468-DWH-IDE-DWH-Impuesto al Deposito en Efectivo</t>
  </si>
  <si>
    <t>469-DWH-Informativas-DWH-Declaraciones Informativas</t>
  </si>
  <si>
    <t>473-DWH-REPRECU-DWH-Grandes y No grandes Contribuyentes</t>
  </si>
  <si>
    <t>480-DWH-Datamart IDE-DWH-Dmart_Ide</t>
  </si>
  <si>
    <t>485-DWH-Proceso Contable-DWH-Proceso Contable</t>
  </si>
  <si>
    <t>498-DWH-Rep_DyP-DWH-Reportes Estadísticos para DyP</t>
  </si>
  <si>
    <t>499-DWH-Pre_DeclaraSAT-DWH-Prellenado DECLARASAT</t>
  </si>
  <si>
    <t>665-DWH-DIM-DWH-Forma30</t>
  </si>
  <si>
    <t>667-DWH-D_Informativas-DWH-ETL Declaraciones Informativas Diarias</t>
  </si>
  <si>
    <t>668-DWH-D_Terceros_Informados-DWH-ETL Declaraciones Informativas de Terceros</t>
  </si>
  <si>
    <t>669-DWH-D_Mensuales-DWH-ETL Declaraciones Informativas Mensuales</t>
  </si>
  <si>
    <t>706-DWH-ID-DWH-Informativas Diarias</t>
  </si>
  <si>
    <t>747-DWH-EXTRACTOR_NEPE-DWH - ETL de la Información del Nuevo Esquema de Pagos Electrónicos</t>
  </si>
  <si>
    <t>892-DWH-SAT_IMSS-DWH-Intercambio de Información SAT-IMSS</t>
  </si>
  <si>
    <t>902-DWH-IIAFE-DWH-Intercambio de Información con Autoridades Fiscales Extranjeras</t>
  </si>
  <si>
    <t>461-DWH-Dario_mensual-DWH-DARIO Histórico</t>
  </si>
  <si>
    <t>462-DWH-Dario_diario-DWH-DARIO Diario</t>
  </si>
  <si>
    <t>463-DWH-Cubo_DG-DWH-Cubo Datos Generales</t>
  </si>
  <si>
    <t>464-DWH-Movimientos_RFC-DWH-Movimientos al RFC</t>
  </si>
  <si>
    <t>486-DWH-MOEA-DWH-MOEA</t>
  </si>
  <si>
    <t>493-DWH-IdcEstadisHist-DWH-Cubo Estadístico Histórico de IDC</t>
  </si>
  <si>
    <t>494-DWH-IdcEstadisAct-DWH-Cubo Estadístico Actual de IDC</t>
  </si>
  <si>
    <t>495-DWH-Fichas Técnicas-DWH-Fichas Técnicas de Identificación del Contribuyente</t>
  </si>
  <si>
    <t>497-DWH-PPFAE-DWH-Padrón de Personas Físicas con Actividad Empresarial</t>
  </si>
  <si>
    <t>674-DWH-IdC_Exentos_Act-DWH-Validación de Contribuyentes Personas Físicas y Morales exentos de IDE e IVA</t>
  </si>
  <si>
    <t xml:space="preserve">675-DWH-IdC_V2-DWH-Identificación del Contribuyente (V2) </t>
  </si>
  <si>
    <t>676-DWH-IdC_VALIDACION-DWH-Identificación del Contribuyente Validación</t>
  </si>
  <si>
    <t>713-DWH-INAC-DWH-INAC</t>
  </si>
  <si>
    <t>895-DWH-NAFINSA-DWH-PyMES: Autorización para compartir información a NAFINSA</t>
  </si>
  <si>
    <t>901-DWH-Explota_calidad-DWH-Explota Calidad</t>
  </si>
  <si>
    <t>1003-CUV-Complemento Único Vehicular</t>
  </si>
  <si>
    <t xml:space="preserve">1004-RIF-PR-Declaraciones provisionales o definitivas para el Régimen de Incorporación Fiscal con pago referenciado
</t>
  </si>
  <si>
    <t>1005-JMercantiles-Juicios Mercantiles</t>
  </si>
  <si>
    <t xml:space="preserve">1006-Jciviles-Juicios Civiles </t>
  </si>
  <si>
    <t>1007-OficialiaJur-Oficialia de Partes Digital Juridico</t>
  </si>
  <si>
    <t>1008-Jnulidad-Juicios De Nulidad y Lesividad</t>
  </si>
  <si>
    <t>1009-SolCaducidad-Solicitud de Declaratoria de Caducidad de Facultades de la Autoridad</t>
  </si>
  <si>
    <t>1010-SolPrescripcion-Solicitud de Declaratoria de Prescripción de Créditos Fiscales</t>
  </si>
  <si>
    <t>1011-CumpSent-Cumplimentación de sentencias</t>
  </si>
  <si>
    <t>1012-RecursosInc-Recurso de Inconformidad</t>
  </si>
  <si>
    <t>1013-RevAdmva-Revisión Administrativa</t>
  </si>
  <si>
    <t>1014-Penales-Asuntos Penales</t>
  </si>
  <si>
    <t xml:space="preserve">1015-Amparos-Amparo contra actos </t>
  </si>
  <si>
    <t>1016-GeneralidadesJur-Generalidades Juridico</t>
  </si>
  <si>
    <t xml:space="preserve">1017-ModificacionesJur-Modificaciones Juridico </t>
  </si>
  <si>
    <t>1018-PlataformaJur-Plataforma Juridica</t>
  </si>
  <si>
    <t xml:space="preserve">1019-RecRev-Recursos de Revocacion </t>
  </si>
  <si>
    <t>1020-ConsAutoJur-Consultas y autorizaciones sobre temas jurídicos</t>
  </si>
  <si>
    <t>1021-ConfiguraciónJur-Configuración Juridico</t>
  </si>
  <si>
    <t>1022-SeguridadJur-Administracion de la seguridad  Juridico</t>
  </si>
  <si>
    <t>Ajustes de la matriz de aplicaciones de julio.</t>
  </si>
  <si>
    <t>Ajustes de la matriz de aplicaciones de agosto.</t>
  </si>
  <si>
    <t>Ajustes de la matriz de aplicaciones de septiembre.</t>
  </si>
  <si>
    <t>Ajustes de la matriz de aplicaciones de octubre.</t>
  </si>
  <si>
    <t>Ajustes de la matriz de aplicaciones de noviembre.</t>
  </si>
  <si>
    <t>Ajustes de la matriz de aplicaciones de diciembre.</t>
  </si>
  <si>
    <t xml:space="preserve">1024-VALIDA_REQS Contribuyente-Validador de Requisitos del Contribuyente
</t>
  </si>
  <si>
    <t>1023-RBMAMC-Reingeniería Base Marcaria de Aduanas (Migración y Módulo de Consulta Empleados SAT)</t>
  </si>
  <si>
    <t>1026-COVOL-Controles Volumétricos de Estaciones de Servicio de Combustible</t>
  </si>
  <si>
    <t>1025-RegSolDonaT-Registro Solicitudes Donatarias</t>
  </si>
  <si>
    <t>Ajustes de la matriz de aplicaciones de enero.</t>
  </si>
  <si>
    <t xml:space="preserve">
1027-RESICADED-Reingeniería del Sistema de Captura de Declaraciones de Excedentes de Dinero
</t>
  </si>
  <si>
    <t xml:space="preserve">
1028-FATCA_DWH-Foreing Account Tax Compliance ACT</t>
  </si>
  <si>
    <t>1029-IIB-Intercambio de información con la banca</t>
  </si>
  <si>
    <t>1030 - MATCE-CRP - MATCE-Consulta Remota de Pedimentos</t>
  </si>
  <si>
    <t>Ajustes de la matriz de aplicaciones de febrero.</t>
  </si>
  <si>
    <t xml:space="preserve">997-FERRO-Repositorio Tráfico Ferroviario </t>
  </si>
  <si>
    <t>993-SISTEMA CPED-SISTEMA CPED</t>
  </si>
  <si>
    <t>994-SIAVO-Sistema de Investigación para Auditoria de Verificación de Origen</t>
  </si>
  <si>
    <t>995-SAAPATM-Sistema de Análisis Automatizado a Priori Aduanal Tráfico Marítimo</t>
  </si>
  <si>
    <t xml:space="preserve">998-MARIE-Modelo de Administración de Riesgo para la Importación y Exportación
</t>
  </si>
  <si>
    <t>466-DWH-Procesos Mensuales-DWH-Procesos Mensuales</t>
  </si>
  <si>
    <t>Ajustes de la matriz de aplicaciones de marzo</t>
  </si>
  <si>
    <t>842-GISA-Gestión del Inventario de Software y Aplicaciones</t>
  </si>
  <si>
    <t>3000-TMSAB_INE-Transición del mantenimiento y soporte del aplicativo biométricos INE</t>
  </si>
  <si>
    <t>3001-PROCSI-Proceso y Control  de Seguimiento Internacional</t>
  </si>
  <si>
    <t>3002-SEPOMEX-SAT-Intercambio de mensajes con SEPOMEX</t>
  </si>
  <si>
    <t>Entidades Federativas</t>
  </si>
  <si>
    <t>EF</t>
  </si>
  <si>
    <t>813-SIISEF-Sistema de intercambio de Información SAT - EF</t>
  </si>
  <si>
    <t>Tradicional</t>
  </si>
  <si>
    <t>Jaime Maldonado Báez</t>
  </si>
  <si>
    <t>No</t>
  </si>
  <si>
    <t>DyP_IPP - Mejoras al Módulo de descargas de acuses del IDE.</t>
  </si>
  <si>
    <t>Usuarios internos del SAT
Usuarios externos con los que tiene relación directa el SAT</t>
  </si>
  <si>
    <t>https://satgobmx.sharepoint.com/sites/pwa/Lists/Iniciativa/DispForm.aspx?ID=363&amp;e=8I4CpN</t>
  </si>
  <si>
    <t>Ingresar al módulo de declaraciones</t>
  </si>
  <si>
    <t>Seleccionar Institución Financiera</t>
  </si>
  <si>
    <t>Ingresar a envío de declaración</t>
  </si>
  <si>
    <t>Incorporar declaración</t>
  </si>
  <si>
    <t>Encriptar</t>
  </si>
  <si>
    <t>Enviar</t>
  </si>
  <si>
    <t>Autenticar con e-firma</t>
  </si>
  <si>
    <t>Ingresar a depositos en efectivo</t>
  </si>
  <si>
    <t>Ingresar al portal IDE WEB</t>
  </si>
  <si>
    <t>Mostrar Bitácora</t>
  </si>
  <si>
    <t>Seleccionar criterios de consulta</t>
  </si>
  <si>
    <t>Imprimir</t>
  </si>
  <si>
    <t>Ingresar al monitor IDE WEB</t>
  </si>
  <si>
    <t>Descargar PDF</t>
  </si>
  <si>
    <t>Ingresar a consultar declaraciones</t>
  </si>
  <si>
    <t>Seleccionar salida</t>
  </si>
  <si>
    <t>Visualizar estadísticas</t>
  </si>
  <si>
    <t>1 DPCC13131DE1-req51010 VOLUM240818.msg
10 Usuario IDE-WEB Permisos EspUAT 13082018.msg
2 PQTs IDE-WEB 020818.msg
3 RE IDE-WEB UAT HOST NAMES EQUIPOS.msg
4 REQ 51010 Diagr MSF PRODUCCION IDE WEB.msg
41100_solicitud de requerimiento IDE MENSUAL.pdf
5 REQ 51010 Dominio producción IDE WEB..msg
6 REQ 51010 DOMINIO UAT..msg
7 REQ 51010 Usuario IDE-WEB UAT Con permisos especiales.msg
8 REQ51010 Diagrama MSF UAT.msg
9 UAT DPCC13131DE1-PPMC-51010 HomolgaAmbientes.msg
ide_20150112_V3.0.xsd
Logo SAT.jpg
Presentacion IDE.pptx
PresentacionIDE.ppt
REQ 51010 IDE.msg
REQ 51010 IDE.pdf
XSD Version 2.0.xsd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</si>
</sst>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0.0"/>
    <numFmt numFmtId="165" formatCode="0.0%"/>
  </numFmts>
  <fonts count="7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color rgb="FF3F3F3F"/>
      <name val="Calibri"/>
      <family val="2"/>
      <scheme val="minor"/>
    </font>
    <font>
      <b/>
      <sz val="11"/>
      <name val="Arial"/>
      <family val="2"/>
    </font>
    <font>
      <b/>
      <sz val="14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9"/>
      <name val="Arial"/>
      <family val="2"/>
    </font>
    <font>
      <b/>
      <sz val="14"/>
      <color rgb="FF3F3F3F"/>
      <name val="Calibri"/>
      <family val="2"/>
      <scheme val="minor"/>
    </font>
    <font>
      <b/>
      <sz val="11"/>
      <color indexed="52"/>
      <name val="Calibri"/>
      <family val="2"/>
    </font>
    <font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8"/>
      <color rgb="FFFF0000"/>
      <name val="Arial"/>
      <family val="2"/>
    </font>
    <font>
      <sz val="10"/>
      <color theme="0" tint="-4.9989318521683403E-2"/>
      <name val="Arial"/>
      <family val="2"/>
    </font>
    <font>
      <b/>
      <sz val="10"/>
      <color rgb="FF3F3F3F"/>
      <name val="Arial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 tint="0.249977111117893"/>
      <name val="Arial"/>
      <family val="2"/>
    </font>
    <font>
      <b/>
      <sz val="12"/>
      <color theme="1" tint="0.249977111117893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b/>
      <sz val="12"/>
      <color rgb="FF3F3F3F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b/>
      <i/>
      <sz val="11"/>
      <name val="Arial"/>
      <family val="2"/>
    </font>
    <font>
      <b/>
      <sz val="14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rgb="FF3F3F3F"/>
      <name val="Calibri"/>
      <family val="2"/>
      <scheme val="minor"/>
    </font>
    <font>
      <sz val="12"/>
      <name val="Arial"/>
      <family val="2"/>
    </font>
    <font>
      <sz val="10"/>
      <name val="Tahoma"/>
      <family val="2"/>
    </font>
    <font>
      <sz val="10"/>
      <name val="Tahoma"/>
      <family val="2"/>
    </font>
    <font>
      <b/>
      <sz val="14"/>
      <color theme="0"/>
      <name val="Arial"/>
      <family val="2"/>
    </font>
    <font>
      <b/>
      <sz val="16"/>
      <color theme="1"/>
      <name val="Calibri"/>
      <family val="2"/>
      <scheme val="minor"/>
    </font>
    <font>
      <b/>
      <sz val="16"/>
      <color theme="1" tint="0.249977111117893"/>
      <name val="Calibri"/>
      <family val="2"/>
      <scheme val="minor"/>
    </font>
    <font>
      <b/>
      <sz val="14"/>
      <color theme="1" tint="0.249977111117893"/>
      <name val="Calibri"/>
      <family val="2"/>
      <scheme val="minor"/>
    </font>
    <font>
      <b/>
      <sz val="20"/>
      <name val="Arial"/>
      <family val="2"/>
    </font>
    <font>
      <b/>
      <i/>
      <sz val="14"/>
      <name val="Calibri"/>
      <family val="2"/>
      <scheme val="minor"/>
    </font>
    <font>
      <b/>
      <sz val="16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9"/>
      <color indexed="81"/>
      <name val="Tahoma"/>
      <family val="2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Tahoma"/>
      <family val="2"/>
    </font>
    <font>
      <b/>
      <i/>
      <sz val="16"/>
      <color theme="3" tint="-0.249977111117893"/>
      <name val="Calibri"/>
      <family val="2"/>
      <scheme val="minor"/>
    </font>
    <font>
      <sz val="9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2F2F2"/>
      </patternFill>
    </fill>
    <fill>
      <patternFill patternType="solid">
        <fgColor theme="0" tint="-0.14996795556505021"/>
        <bgColor indexed="31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31"/>
      </patternFill>
    </fill>
    <fill>
      <patternFill patternType="solid">
        <fgColor theme="0"/>
        <bgColor indexed="31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theme="0" tint="-0.14999847407452621"/>
        <bgColor indexed="31"/>
      </patternFill>
    </fill>
    <fill>
      <patternFill patternType="solid">
        <fgColor theme="0" tint="-0.34998626667073579"/>
        <bgColor indexed="31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10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9">
    <xf numFmtId="0" fontId="0" fillId="0" borderId="0"/>
    <xf numFmtId="0" fontId="13" fillId="0" borderId="0"/>
    <xf numFmtId="0" fontId="20" fillId="3" borderId="14" applyNumberFormat="0" applyAlignment="0" applyProtection="0"/>
    <xf numFmtId="0" fontId="12" fillId="0" borderId="0"/>
    <xf numFmtId="9" fontId="12" fillId="0" borderId="0" applyFont="0" applyFill="0" applyBorder="0" applyAlignment="0" applyProtection="0"/>
    <xf numFmtId="0" fontId="27" fillId="9" borderId="16" applyNumberFormat="0" applyAlignment="0" applyProtection="0"/>
    <xf numFmtId="44" fontId="24" fillId="0" borderId="0" applyFont="0" applyFill="0" applyBorder="0" applyAlignment="0" applyProtection="0"/>
    <xf numFmtId="0" fontId="10" fillId="0" borderId="0"/>
    <xf numFmtId="0" fontId="33" fillId="0" borderId="0" applyNumberFormat="0" applyFill="0" applyBorder="0" applyAlignment="0" applyProtection="0"/>
    <xf numFmtId="0" fontId="9" fillId="0" borderId="0"/>
    <xf numFmtId="0" fontId="8" fillId="0" borderId="0"/>
    <xf numFmtId="0" fontId="7" fillId="0" borderId="0"/>
    <xf numFmtId="0" fontId="1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5" fillId="7" borderId="0" applyNumberFormat="0" applyBorder="0" applyAlignment="0" applyProtection="0"/>
    <xf numFmtId="44" fontId="1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5" fillId="0" borderId="0"/>
    <xf numFmtId="0" fontId="4" fillId="0" borderId="0"/>
    <xf numFmtId="0" fontId="3" fillId="0" borderId="0"/>
    <xf numFmtId="0" fontId="2" fillId="0" borderId="0"/>
    <xf numFmtId="0" fontId="45" fillId="0" borderId="0"/>
    <xf numFmtId="0" fontId="15" fillId="0" borderId="0"/>
  </cellStyleXfs>
  <cellXfs count="561">
    <xf numFmtId="0" fontId="0" fillId="0" borderId="0" xfId="0"/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7" fillId="0" borderId="0" xfId="0" applyFont="1"/>
    <xf numFmtId="0" fontId="15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15" fillId="0" borderId="0" xfId="0" applyFont="1" applyAlignment="1">
      <alignment horizontal="left"/>
    </xf>
    <xf numFmtId="0" fontId="12" fillId="0" borderId="0" xfId="3" applyAlignment="1">
      <alignment wrapText="1"/>
    </xf>
    <xf numFmtId="0" fontId="15" fillId="0" borderId="0" xfId="0" applyFont="1" applyAlignment="1">
      <alignment horizontal="left" wrapText="1"/>
    </xf>
    <xf numFmtId="0" fontId="15" fillId="0" borderId="0" xfId="0" applyFont="1" applyAlignment="1">
      <alignment horizontal="left" vertical="top" wrapText="1" indent="3"/>
    </xf>
    <xf numFmtId="0" fontId="15" fillId="0" borderId="0" xfId="0" applyFont="1" applyAlignment="1">
      <alignment horizontal="left" vertical="top" indent="3"/>
    </xf>
    <xf numFmtId="0" fontId="15" fillId="0" borderId="0" xfId="0" applyFont="1" applyAlignment="1">
      <alignment horizontal="center" vertical="top" wrapText="1"/>
    </xf>
    <xf numFmtId="0" fontId="15" fillId="0" borderId="0" xfId="11" applyFont="1" applyAlignment="1">
      <alignment vertical="center"/>
    </xf>
    <xf numFmtId="0" fontId="15" fillId="0" borderId="0" xfId="12"/>
    <xf numFmtId="0" fontId="19" fillId="0" borderId="0" xfId="11" applyFont="1" applyAlignment="1">
      <alignment horizontal="center" vertical="center" wrapText="1"/>
    </xf>
    <xf numFmtId="0" fontId="19" fillId="0" borderId="0" xfId="11" applyFont="1" applyAlignment="1">
      <alignment horizontal="center" vertical="center"/>
    </xf>
    <xf numFmtId="14" fontId="15" fillId="0" borderId="0" xfId="11" applyNumberFormat="1" applyFont="1" applyAlignment="1">
      <alignment vertical="center"/>
    </xf>
    <xf numFmtId="0" fontId="37" fillId="0" borderId="0" xfId="11" applyFont="1"/>
    <xf numFmtId="0" fontId="38" fillId="8" borderId="5" xfId="11" applyFont="1" applyFill="1" applyBorder="1" applyAlignment="1">
      <alignment horizontal="center" vertical="center"/>
    </xf>
    <xf numFmtId="0" fontId="39" fillId="0" borderId="0" xfId="11" applyFont="1"/>
    <xf numFmtId="0" fontId="41" fillId="0" borderId="0" xfId="0" applyFont="1" applyAlignment="1">
      <alignment horizontal="center" vertical="top" wrapText="1"/>
    </xf>
    <xf numFmtId="0" fontId="18" fillId="0" borderId="0" xfId="1" applyFont="1" applyAlignment="1">
      <alignment vertical="center" wrapText="1"/>
    </xf>
    <xf numFmtId="0" fontId="15" fillId="0" borderId="25" xfId="0" applyFont="1" applyBorder="1"/>
    <xf numFmtId="0" fontId="15" fillId="0" borderId="26" xfId="0" applyFont="1" applyBorder="1"/>
    <xf numFmtId="0" fontId="28" fillId="0" borderId="0" xfId="0" applyFont="1" applyAlignment="1">
      <alignment horizontal="left" wrapText="1"/>
    </xf>
    <xf numFmtId="0" fontId="18" fillId="0" borderId="0" xfId="1" applyFont="1" applyAlignment="1">
      <alignment horizontal="center" vertical="center" wrapText="1"/>
    </xf>
    <xf numFmtId="0" fontId="28" fillId="0" borderId="0" xfId="0" applyFont="1" applyProtection="1">
      <protection hidden="1"/>
    </xf>
    <xf numFmtId="0" fontId="28" fillId="0" borderId="0" xfId="0" applyFont="1" applyAlignment="1" applyProtection="1">
      <alignment horizontal="right"/>
      <protection hidden="1"/>
    </xf>
    <xf numFmtId="0" fontId="29" fillId="0" borderId="0" xfId="2" applyFont="1" applyFill="1" applyBorder="1" applyProtection="1">
      <protection hidden="1"/>
    </xf>
    <xf numFmtId="0" fontId="34" fillId="0" borderId="0" xfId="2" applyFont="1" applyFill="1" applyBorder="1" applyProtection="1">
      <protection hidden="1"/>
    </xf>
    <xf numFmtId="0" fontId="28" fillId="0" borderId="0" xfId="0" applyFont="1" applyAlignment="1" applyProtection="1">
      <alignment horizontal="left"/>
      <protection hidden="1"/>
    </xf>
    <xf numFmtId="0" fontId="28" fillId="10" borderId="0" xfId="0" applyFont="1" applyFill="1" applyAlignment="1" applyProtection="1">
      <alignment horizontal="right"/>
      <protection hidden="1"/>
    </xf>
    <xf numFmtId="2" fontId="28" fillId="0" borderId="0" xfId="0" applyNumberFormat="1" applyFont="1" applyProtection="1">
      <protection hidden="1"/>
    </xf>
    <xf numFmtId="0" fontId="31" fillId="0" borderId="0" xfId="0" applyFont="1" applyProtection="1">
      <protection hidden="1"/>
    </xf>
    <xf numFmtId="0" fontId="0" fillId="0" borderId="0" xfId="0" applyProtection="1">
      <protection hidden="1"/>
    </xf>
    <xf numFmtId="2" fontId="36" fillId="6" borderId="0" xfId="0" applyNumberFormat="1" applyFont="1" applyFill="1" applyAlignment="1" applyProtection="1">
      <alignment horizontal="center"/>
      <protection hidden="1"/>
    </xf>
    <xf numFmtId="0" fontId="28" fillId="6" borderId="0" xfId="0" applyFont="1" applyFill="1" applyProtection="1">
      <protection hidden="1"/>
    </xf>
    <xf numFmtId="0" fontId="0" fillId="6" borderId="0" xfId="0" applyFill="1" applyProtection="1">
      <protection hidden="1"/>
    </xf>
    <xf numFmtId="0" fontId="15" fillId="0" borderId="25" xfId="0" applyFont="1" applyBorder="1" applyAlignment="1">
      <alignment horizontal="left"/>
    </xf>
    <xf numFmtId="2" fontId="0" fillId="0" borderId="0" xfId="6" applyNumberFormat="1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21" fillId="0" borderId="0" xfId="1" applyFont="1" applyAlignment="1">
      <alignment horizontal="center" vertical="center" wrapText="1"/>
    </xf>
    <xf numFmtId="0" fontId="21" fillId="0" borderId="0" xfId="1" applyFont="1" applyAlignment="1">
      <alignment horizontal="center" vertical="center"/>
    </xf>
    <xf numFmtId="0" fontId="21" fillId="0" borderId="0" xfId="25" applyFont="1" applyAlignment="1">
      <alignment horizontal="center" vertical="center"/>
    </xf>
    <xf numFmtId="0" fontId="21" fillId="0" borderId="1" xfId="1" applyFont="1" applyBorder="1" applyAlignment="1">
      <alignment horizontal="center" vertical="center"/>
    </xf>
    <xf numFmtId="0" fontId="0" fillId="0" borderId="3" xfId="0" applyBorder="1"/>
    <xf numFmtId="0" fontId="0" fillId="0" borderId="6" xfId="0" applyBorder="1"/>
    <xf numFmtId="0" fontId="15" fillId="0" borderId="22" xfId="0" applyFont="1" applyBorder="1" applyAlignment="1" applyProtection="1">
      <alignment horizontal="center" vertical="top"/>
      <protection locked="0"/>
    </xf>
    <xf numFmtId="0" fontId="15" fillId="0" borderId="23" xfId="0" applyFont="1" applyBorder="1" applyAlignment="1" applyProtection="1">
      <alignment horizontal="center" vertical="top"/>
      <protection locked="0"/>
    </xf>
    <xf numFmtId="1" fontId="14" fillId="8" borderId="43" xfId="0" applyNumberFormat="1" applyFont="1" applyFill="1" applyBorder="1" applyAlignment="1">
      <alignment horizontal="center" vertical="center" wrapText="1"/>
    </xf>
    <xf numFmtId="1" fontId="14" fillId="8" borderId="36" xfId="0" applyNumberFormat="1" applyFont="1" applyFill="1" applyBorder="1" applyAlignment="1">
      <alignment horizontal="center" vertical="center" wrapText="1"/>
    </xf>
    <xf numFmtId="0" fontId="15" fillId="8" borderId="45" xfId="0" applyFont="1" applyFill="1" applyBorder="1" applyAlignment="1">
      <alignment horizontal="center" vertical="center" wrapText="1"/>
    </xf>
    <xf numFmtId="0" fontId="15" fillId="0" borderId="37" xfId="0" applyFont="1" applyBorder="1"/>
    <xf numFmtId="0" fontId="15" fillId="8" borderId="40" xfId="0" applyFont="1" applyFill="1" applyBorder="1" applyAlignment="1" applyProtection="1">
      <alignment horizontal="center" vertical="center" wrapText="1"/>
      <protection hidden="1"/>
    </xf>
    <xf numFmtId="0" fontId="15" fillId="8" borderId="50" xfId="0" applyFont="1" applyFill="1" applyBorder="1" applyAlignment="1" applyProtection="1">
      <alignment horizontal="center" vertical="center" wrapText="1"/>
      <protection hidden="1"/>
    </xf>
    <xf numFmtId="0" fontId="14" fillId="8" borderId="36" xfId="0" applyFont="1" applyFill="1" applyBorder="1" applyAlignment="1" applyProtection="1">
      <alignment horizontal="center"/>
      <protection hidden="1"/>
    </xf>
    <xf numFmtId="2" fontId="21" fillId="2" borderId="39" xfId="0" applyNumberFormat="1" applyFont="1" applyFill="1" applyBorder="1" applyAlignment="1" applyProtection="1">
      <alignment horizontal="center"/>
      <protection hidden="1"/>
    </xf>
    <xf numFmtId="0" fontId="44" fillId="12" borderId="36" xfId="2" applyFont="1" applyFill="1" applyBorder="1" applyAlignment="1">
      <alignment horizontal="center" vertical="center"/>
    </xf>
    <xf numFmtId="0" fontId="44" fillId="12" borderId="39" xfId="2" applyFont="1" applyFill="1" applyBorder="1" applyAlignment="1">
      <alignment horizontal="center" vertical="center" wrapText="1"/>
    </xf>
    <xf numFmtId="165" fontId="14" fillId="0" borderId="45" xfId="0" applyNumberFormat="1" applyFont="1" applyBorder="1" applyAlignment="1" applyProtection="1">
      <alignment horizontal="center"/>
      <protection hidden="1"/>
    </xf>
    <xf numFmtId="165" fontId="15" fillId="0" borderId="0" xfId="0" applyNumberFormat="1" applyFont="1" applyAlignment="1">
      <alignment horizontal="right"/>
    </xf>
    <xf numFmtId="0" fontId="15" fillId="0" borderId="19" xfId="0" applyFont="1" applyBorder="1" applyAlignment="1" applyProtection="1">
      <alignment horizontal="center" vertical="top"/>
      <protection locked="0"/>
    </xf>
    <xf numFmtId="0" fontId="15" fillId="0" borderId="20" xfId="0" applyFont="1" applyBorder="1" applyAlignment="1" applyProtection="1">
      <alignment horizontal="center" vertical="top"/>
      <protection locked="0"/>
    </xf>
    <xf numFmtId="165" fontId="0" fillId="0" borderId="0" xfId="0" applyNumberFormat="1" applyAlignment="1">
      <alignment horizontal="right"/>
    </xf>
    <xf numFmtId="165" fontId="15" fillId="0" borderId="40" xfId="0" applyNumberFormat="1" applyFont="1" applyBorder="1" applyAlignment="1" applyProtection="1">
      <alignment horizontal="center" vertical="center" wrapText="1"/>
      <protection locked="0"/>
    </xf>
    <xf numFmtId="1" fontId="18" fillId="8" borderId="41" xfId="0" applyNumberFormat="1" applyFont="1" applyFill="1" applyBorder="1" applyAlignment="1">
      <alignment horizontal="center" vertical="center" textRotation="90" wrapText="1"/>
    </xf>
    <xf numFmtId="1" fontId="18" fillId="8" borderId="42" xfId="0" applyNumberFormat="1" applyFont="1" applyFill="1" applyBorder="1" applyAlignment="1">
      <alignment horizontal="center" vertical="center" textRotation="90" wrapText="1"/>
    </xf>
    <xf numFmtId="1" fontId="18" fillId="8" borderId="29" xfId="0" applyNumberFormat="1" applyFont="1" applyFill="1" applyBorder="1" applyAlignment="1">
      <alignment horizontal="center" vertical="center" textRotation="90" wrapText="1"/>
    </xf>
    <xf numFmtId="0" fontId="14" fillId="0" borderId="0" xfId="0" applyFont="1" applyAlignment="1">
      <alignment horizontal="center" vertical="center" wrapText="1"/>
    </xf>
    <xf numFmtId="0" fontId="15" fillId="0" borderId="52" xfId="0" applyFont="1" applyBorder="1" applyAlignment="1" applyProtection="1">
      <alignment horizontal="center" vertical="top"/>
      <protection locked="0"/>
    </xf>
    <xf numFmtId="0" fontId="15" fillId="0" borderId="55" xfId="0" applyFont="1" applyBorder="1" applyAlignment="1" applyProtection="1">
      <alignment horizontal="center" vertical="top"/>
      <protection locked="0"/>
    </xf>
    <xf numFmtId="0" fontId="11" fillId="0" borderId="0" xfId="3" applyFont="1" applyAlignment="1">
      <alignment wrapText="1"/>
    </xf>
    <xf numFmtId="0" fontId="1" fillId="0" borderId="0" xfId="3" applyFont="1" applyAlignment="1">
      <alignment wrapText="1"/>
    </xf>
    <xf numFmtId="0" fontId="6" fillId="0" borderId="0" xfId="3" applyFont="1" applyAlignment="1">
      <alignment wrapText="1"/>
    </xf>
    <xf numFmtId="0" fontId="11" fillId="0" borderId="0" xfId="3" applyFont="1"/>
    <xf numFmtId="0" fontId="12" fillId="0" borderId="0" xfId="3"/>
    <xf numFmtId="0" fontId="0" fillId="0" borderId="0" xfId="0" applyAlignment="1">
      <alignment horizontal="center" vertical="center"/>
    </xf>
    <xf numFmtId="0" fontId="15" fillId="8" borderId="37" xfId="0" applyFont="1" applyFill="1" applyBorder="1" applyAlignment="1">
      <alignment horizontal="center" vertical="center" wrapText="1"/>
    </xf>
    <xf numFmtId="0" fontId="15" fillId="0" borderId="0" xfId="0" applyFont="1" applyProtection="1">
      <protection hidden="1"/>
    </xf>
    <xf numFmtId="0" fontId="15" fillId="2" borderId="44" xfId="0" applyFont="1" applyFill="1" applyBorder="1"/>
    <xf numFmtId="0" fontId="14" fillId="0" borderId="56" xfId="0" applyFont="1" applyBorder="1" applyAlignment="1">
      <alignment horizontal="right"/>
    </xf>
    <xf numFmtId="0" fontId="21" fillId="2" borderId="31" xfId="0" applyFont="1" applyFill="1" applyBorder="1"/>
    <xf numFmtId="1" fontId="25" fillId="8" borderId="36" xfId="0" applyNumberFormat="1" applyFont="1" applyFill="1" applyBorder="1" applyAlignment="1">
      <alignment horizontal="center" vertical="center" wrapText="1"/>
    </xf>
    <xf numFmtId="0" fontId="26" fillId="8" borderId="52" xfId="2" applyFont="1" applyFill="1" applyBorder="1" applyAlignment="1" applyProtection="1">
      <alignment horizontal="center"/>
      <protection hidden="1"/>
    </xf>
    <xf numFmtId="0" fontId="49" fillId="12" borderId="52" xfId="2" applyFont="1" applyFill="1" applyBorder="1" applyAlignment="1">
      <alignment vertical="center"/>
    </xf>
    <xf numFmtId="0" fontId="15" fillId="0" borderId="0" xfId="1" applyFont="1" applyAlignment="1">
      <alignment horizontal="center" vertical="center"/>
    </xf>
    <xf numFmtId="0" fontId="47" fillId="0" borderId="52" xfId="0" applyFont="1" applyBorder="1" applyAlignment="1" applyProtection="1">
      <alignment horizontal="center"/>
      <protection locked="0"/>
    </xf>
    <xf numFmtId="0" fontId="50" fillId="28" borderId="52" xfId="2" applyFont="1" applyFill="1" applyBorder="1" applyAlignment="1">
      <alignment vertical="center"/>
    </xf>
    <xf numFmtId="2" fontId="14" fillId="8" borderId="39" xfId="0" applyNumberFormat="1" applyFont="1" applyFill="1" applyBorder="1" applyAlignment="1" applyProtection="1">
      <alignment horizontal="center"/>
      <protection hidden="1"/>
    </xf>
    <xf numFmtId="0" fontId="48" fillId="15" borderId="52" xfId="2" applyFont="1" applyFill="1" applyBorder="1" applyAlignment="1" applyProtection="1">
      <alignment horizontal="center"/>
      <protection hidden="1"/>
    </xf>
    <xf numFmtId="1" fontId="48" fillId="15" borderId="52" xfId="2" applyNumberFormat="1" applyFont="1" applyFill="1" applyBorder="1" applyAlignment="1" applyProtection="1">
      <alignment horizontal="center"/>
      <protection hidden="1"/>
    </xf>
    <xf numFmtId="0" fontId="15" fillId="0" borderId="17" xfId="0" applyFont="1" applyBorder="1" applyAlignment="1" applyProtection="1">
      <alignment horizontal="center" vertical="top"/>
      <protection locked="0"/>
    </xf>
    <xf numFmtId="0" fontId="15" fillId="0" borderId="54" xfId="0" applyFont="1" applyBorder="1" applyAlignment="1" applyProtection="1">
      <alignment horizontal="center" vertical="top"/>
      <protection locked="0"/>
    </xf>
    <xf numFmtId="0" fontId="15" fillId="0" borderId="60" xfId="0" applyFont="1" applyBorder="1" applyAlignment="1" applyProtection="1">
      <alignment horizontal="center" vertical="top"/>
      <protection locked="0"/>
    </xf>
    <xf numFmtId="0" fontId="15" fillId="8" borderId="65" xfId="0" applyFont="1" applyFill="1" applyBorder="1" applyAlignment="1" applyProtection="1">
      <alignment horizontal="center" vertical="center" wrapText="1"/>
      <protection hidden="1"/>
    </xf>
    <xf numFmtId="0" fontId="15" fillId="8" borderId="62" xfId="0" applyFont="1" applyFill="1" applyBorder="1" applyAlignment="1" applyProtection="1">
      <alignment horizontal="center" vertical="center" wrapText="1"/>
      <protection hidden="1"/>
    </xf>
    <xf numFmtId="0" fontId="15" fillId="8" borderId="37" xfId="0" applyFont="1" applyFill="1" applyBorder="1" applyAlignment="1" applyProtection="1">
      <alignment horizontal="center" vertical="center" wrapText="1"/>
      <protection hidden="1"/>
    </xf>
    <xf numFmtId="0" fontId="15" fillId="8" borderId="32" xfId="0" applyFont="1" applyFill="1" applyBorder="1" applyAlignment="1" applyProtection="1">
      <alignment horizontal="center" vertical="center" wrapText="1"/>
      <protection hidden="1"/>
    </xf>
    <xf numFmtId="0" fontId="15" fillId="8" borderId="31" xfId="0" applyFont="1" applyFill="1" applyBorder="1" applyAlignment="1" applyProtection="1">
      <alignment horizontal="center" vertical="center" wrapText="1"/>
      <protection hidden="1"/>
    </xf>
    <xf numFmtId="0" fontId="15" fillId="0" borderId="0" xfId="0" applyFont="1" applyAlignment="1" applyProtection="1">
      <alignment vertical="center" wrapText="1"/>
      <protection locked="0"/>
    </xf>
    <xf numFmtId="2" fontId="0" fillId="0" borderId="1" xfId="0" applyNumberFormat="1" applyBorder="1" applyAlignment="1" applyProtection="1">
      <alignment horizontal="center" vertical="center"/>
      <protection locked="0"/>
    </xf>
    <xf numFmtId="0" fontId="15" fillId="2" borderId="37" xfId="0" applyFont="1" applyFill="1" applyBorder="1" applyAlignment="1" applyProtection="1">
      <alignment vertical="top"/>
      <protection hidden="1"/>
    </xf>
    <xf numFmtId="0" fontId="15" fillId="2" borderId="26" xfId="0" applyFont="1" applyFill="1" applyBorder="1" applyAlignment="1" applyProtection="1">
      <alignment vertical="top"/>
      <protection hidden="1"/>
    </xf>
    <xf numFmtId="0" fontId="15" fillId="2" borderId="25" xfId="0" applyFont="1" applyFill="1" applyBorder="1" applyAlignment="1" applyProtection="1">
      <alignment vertical="top"/>
      <protection hidden="1"/>
    </xf>
    <xf numFmtId="0" fontId="15" fillId="0" borderId="26" xfId="0" applyFont="1" applyBorder="1" applyAlignment="1" applyProtection="1">
      <alignment vertical="center" wrapText="1"/>
      <protection locked="0"/>
    </xf>
    <xf numFmtId="10" fontId="26" fillId="0" borderId="52" xfId="2" applyNumberFormat="1" applyFont="1" applyFill="1" applyBorder="1" applyAlignment="1" applyProtection="1">
      <alignment horizontal="center"/>
      <protection locked="0"/>
    </xf>
    <xf numFmtId="165" fontId="15" fillId="8" borderId="65" xfId="0" applyNumberFormat="1" applyFont="1" applyFill="1" applyBorder="1" applyAlignment="1" applyProtection="1">
      <alignment horizontal="center" vertical="center" wrapText="1"/>
      <protection hidden="1"/>
    </xf>
    <xf numFmtId="0" fontId="19" fillId="0" borderId="0" xfId="1" applyFont="1" applyAlignment="1">
      <alignment vertical="center" wrapText="1"/>
    </xf>
    <xf numFmtId="0" fontId="52" fillId="29" borderId="0" xfId="1" applyFont="1" applyFill="1" applyAlignment="1">
      <alignment horizontal="left" vertical="center" wrapText="1"/>
    </xf>
    <xf numFmtId="0" fontId="14" fillId="0" borderId="88" xfId="0" applyFont="1" applyBorder="1" applyAlignment="1">
      <alignment horizontal="center" vertical="center" wrapText="1"/>
    </xf>
    <xf numFmtId="0" fontId="0" fillId="0" borderId="88" xfId="0" applyBorder="1" applyAlignment="1">
      <alignment horizontal="center" vertical="center"/>
    </xf>
    <xf numFmtId="0" fontId="0" fillId="0" borderId="91" xfId="0" applyBorder="1" applyAlignment="1">
      <alignment horizontal="center" vertical="center"/>
    </xf>
    <xf numFmtId="0" fontId="14" fillId="0" borderId="91" xfId="0" applyFont="1" applyBorder="1" applyAlignment="1">
      <alignment horizontal="center" vertical="center" wrapText="1"/>
    </xf>
    <xf numFmtId="0" fontId="15" fillId="0" borderId="37" xfId="0" applyFont="1" applyBorder="1" applyAlignment="1" applyProtection="1">
      <alignment vertical="center" wrapText="1"/>
      <protection locked="0"/>
    </xf>
    <xf numFmtId="0" fontId="15" fillId="0" borderId="86" xfId="0" applyFont="1" applyBorder="1" applyAlignment="1" applyProtection="1">
      <alignment vertical="center" wrapText="1"/>
      <protection locked="0"/>
    </xf>
    <xf numFmtId="0" fontId="15" fillId="0" borderId="86" xfId="0" applyFont="1" applyBorder="1"/>
    <xf numFmtId="0" fontId="58" fillId="2" borderId="11" xfId="0" applyFont="1" applyFill="1" applyBorder="1" applyAlignment="1" applyProtection="1">
      <alignment horizontal="right"/>
      <protection hidden="1"/>
    </xf>
    <xf numFmtId="0" fontId="30" fillId="0" borderId="0" xfId="0" applyFont="1" applyAlignment="1" applyProtection="1">
      <alignment horizontal="center" vertical="center" wrapText="1"/>
      <protection hidden="1"/>
    </xf>
    <xf numFmtId="2" fontId="30" fillId="0" borderId="0" xfId="16" applyNumberFormat="1" applyFont="1" applyProtection="1">
      <protection hidden="1"/>
    </xf>
    <xf numFmtId="0" fontId="51" fillId="4" borderId="88" xfId="2" applyFont="1" applyFill="1" applyBorder="1" applyAlignment="1" applyProtection="1">
      <alignment horizontal="left" vertical="center" indent="2"/>
      <protection hidden="1"/>
    </xf>
    <xf numFmtId="2" fontId="63" fillId="4" borderId="91" xfId="2" applyNumberFormat="1" applyFont="1" applyFill="1" applyBorder="1" applyAlignment="1" applyProtection="1">
      <alignment vertical="center"/>
      <protection hidden="1"/>
    </xf>
    <xf numFmtId="2" fontId="51" fillId="4" borderId="91" xfId="2" applyNumberFormat="1" applyFont="1" applyFill="1" applyBorder="1" applyAlignment="1" applyProtection="1">
      <alignment vertical="center"/>
      <protection hidden="1"/>
    </xf>
    <xf numFmtId="2" fontId="51" fillId="4" borderId="95" xfId="2" applyNumberFormat="1" applyFont="1" applyFill="1" applyBorder="1" applyAlignment="1" applyProtection="1">
      <alignment vertical="center"/>
      <protection hidden="1"/>
    </xf>
    <xf numFmtId="2" fontId="56" fillId="4" borderId="41" xfId="2" applyNumberFormat="1" applyFont="1" applyFill="1" applyBorder="1" applyAlignment="1" applyProtection="1">
      <alignment vertical="center"/>
      <protection hidden="1"/>
    </xf>
    <xf numFmtId="0" fontId="14" fillId="0" borderId="0" xfId="0" applyFont="1" applyAlignment="1" applyProtection="1">
      <alignment horizontal="center" vertical="center" wrapText="1"/>
      <protection hidden="1"/>
    </xf>
    <xf numFmtId="0" fontId="14" fillId="0" borderId="46" xfId="0" applyFont="1" applyBorder="1" applyAlignment="1" applyProtection="1">
      <alignment horizontal="center" vertical="center" wrapText="1"/>
      <protection hidden="1"/>
    </xf>
    <xf numFmtId="0" fontId="14" fillId="0" borderId="48" xfId="0" applyFont="1" applyBorder="1" applyAlignment="1" applyProtection="1">
      <alignment horizontal="center" vertical="center" wrapText="1"/>
      <protection hidden="1"/>
    </xf>
    <xf numFmtId="0" fontId="14" fillId="0" borderId="45" xfId="0" applyFont="1" applyBorder="1" applyAlignment="1" applyProtection="1">
      <alignment horizontal="center" vertical="center" wrapText="1"/>
      <protection hidden="1"/>
    </xf>
    <xf numFmtId="0" fontId="14" fillId="0" borderId="49" xfId="0" applyFont="1" applyBorder="1" applyAlignment="1" applyProtection="1">
      <alignment horizontal="center" vertical="center" wrapText="1"/>
      <protection hidden="1"/>
    </xf>
    <xf numFmtId="0" fontId="14" fillId="0" borderId="47" xfId="0" applyFont="1" applyBorder="1" applyAlignment="1" applyProtection="1">
      <alignment horizontal="center" vertical="center" wrapText="1"/>
      <protection hidden="1"/>
    </xf>
    <xf numFmtId="0" fontId="15" fillId="18" borderId="30" xfId="0" applyFont="1" applyFill="1" applyBorder="1" applyAlignment="1" applyProtection="1">
      <alignment horizontal="center" vertical="center" wrapText="1"/>
      <protection hidden="1"/>
    </xf>
    <xf numFmtId="0" fontId="53" fillId="0" borderId="1" xfId="0" applyFont="1" applyBorder="1" applyAlignment="1" applyProtection="1">
      <alignment horizontal="center" vertical="center" wrapText="1"/>
      <protection hidden="1"/>
    </xf>
    <xf numFmtId="0" fontId="53" fillId="0" borderId="88" xfId="0" applyFont="1" applyBorder="1" applyAlignment="1" applyProtection="1">
      <alignment horizontal="center" vertical="center" wrapText="1"/>
      <protection hidden="1"/>
    </xf>
    <xf numFmtId="0" fontId="53" fillId="0" borderId="88" xfId="11" applyFont="1" applyBorder="1" applyAlignment="1" applyProtection="1">
      <alignment horizontal="center" vertical="center" wrapText="1"/>
      <protection hidden="1"/>
    </xf>
    <xf numFmtId="0" fontId="68" fillId="0" borderId="88" xfId="0" applyFont="1" applyBorder="1" applyAlignment="1" applyProtection="1">
      <alignment horizontal="center" vertical="center" wrapText="1"/>
      <protection hidden="1"/>
    </xf>
    <xf numFmtId="0" fontId="53" fillId="0" borderId="88" xfId="23" applyFont="1" applyBorder="1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/>
      <protection hidden="1"/>
    </xf>
    <xf numFmtId="0" fontId="15" fillId="19" borderId="51" xfId="23" applyFill="1" applyBorder="1" applyAlignment="1" applyProtection="1">
      <alignment horizontal="center" vertical="center" wrapText="1"/>
      <protection hidden="1"/>
    </xf>
    <xf numFmtId="0" fontId="53" fillId="0" borderId="93" xfId="11" applyFont="1" applyBorder="1" applyAlignment="1" applyProtection="1">
      <alignment horizontal="center" vertical="center" wrapText="1"/>
      <protection hidden="1"/>
    </xf>
    <xf numFmtId="0" fontId="15" fillId="0" borderId="88" xfId="0" applyFont="1" applyBorder="1" applyAlignment="1" applyProtection="1">
      <alignment horizontal="center" vertical="center" wrapText="1"/>
      <protection hidden="1"/>
    </xf>
    <xf numFmtId="0" fontId="15" fillId="0" borderId="88" xfId="23" applyBorder="1" applyAlignment="1" applyProtection="1">
      <alignment horizontal="center" vertical="center" wrapText="1"/>
      <protection hidden="1"/>
    </xf>
    <xf numFmtId="0" fontId="15" fillId="15" borderId="77" xfId="0" applyFont="1" applyFill="1" applyBorder="1" applyAlignment="1" applyProtection="1">
      <alignment horizontal="center" vertical="center" wrapText="1"/>
      <protection hidden="1"/>
    </xf>
    <xf numFmtId="0" fontId="53" fillId="0" borderId="93" xfId="0" applyFont="1" applyBorder="1" applyAlignment="1" applyProtection="1">
      <alignment horizontal="center" vertical="center" wrapText="1"/>
      <protection hidden="1"/>
    </xf>
    <xf numFmtId="0" fontId="15" fillId="0" borderId="77" xfId="0" applyFont="1" applyBorder="1" applyAlignment="1" applyProtection="1">
      <alignment horizontal="center" vertical="center"/>
      <protection hidden="1"/>
    </xf>
    <xf numFmtId="0" fontId="15" fillId="0" borderId="73" xfId="0" applyFont="1" applyBorder="1" applyAlignment="1" applyProtection="1">
      <alignment horizontal="center" vertical="center"/>
      <protection hidden="1"/>
    </xf>
    <xf numFmtId="0" fontId="15" fillId="17" borderId="51" xfId="23" applyFill="1" applyBorder="1" applyAlignment="1" applyProtection="1">
      <alignment horizontal="center" vertical="center" wrapText="1"/>
      <protection hidden="1"/>
    </xf>
    <xf numFmtId="0" fontId="15" fillId="0" borderId="73" xfId="23" applyBorder="1" applyAlignment="1" applyProtection="1">
      <alignment horizontal="center" vertical="center" wrapText="1"/>
      <protection hidden="1"/>
    </xf>
    <xf numFmtId="0" fontId="0" fillId="0" borderId="73" xfId="0" applyBorder="1" applyAlignment="1" applyProtection="1">
      <alignment horizontal="center" vertical="center"/>
      <protection hidden="1"/>
    </xf>
    <xf numFmtId="0" fontId="15" fillId="21" borderId="51" xfId="0" applyFont="1" applyFill="1" applyBorder="1" applyAlignment="1" applyProtection="1">
      <alignment horizontal="center" vertical="center"/>
      <protection hidden="1"/>
    </xf>
    <xf numFmtId="0" fontId="53" fillId="0" borderId="73" xfId="0" applyFont="1" applyBorder="1" applyAlignment="1" applyProtection="1">
      <alignment horizontal="center" vertical="center" wrapText="1"/>
      <protection hidden="1"/>
    </xf>
    <xf numFmtId="0" fontId="15" fillId="0" borderId="73" xfId="0" applyFont="1" applyBorder="1" applyAlignment="1" applyProtection="1">
      <alignment horizontal="center" vertical="center" wrapText="1"/>
      <protection hidden="1"/>
    </xf>
    <xf numFmtId="0" fontId="15" fillId="20" borderId="51" xfId="23" applyFill="1" applyBorder="1" applyAlignment="1" applyProtection="1">
      <alignment horizontal="center" vertical="center" wrapText="1"/>
      <protection hidden="1"/>
    </xf>
    <xf numFmtId="0" fontId="0" fillId="0" borderId="93" xfId="0" applyBorder="1" applyAlignment="1" applyProtection="1">
      <alignment horizontal="center" vertical="center"/>
      <protection hidden="1"/>
    </xf>
    <xf numFmtId="0" fontId="0" fillId="0" borderId="90" xfId="0" applyBorder="1" applyAlignment="1" applyProtection="1">
      <alignment horizontal="center" vertical="center"/>
      <protection hidden="1"/>
    </xf>
    <xf numFmtId="0" fontId="15" fillId="14" borderId="74" xfId="0" applyFont="1" applyFill="1" applyBorder="1" applyAlignment="1" applyProtection="1">
      <alignment horizontal="center" vertical="center" wrapText="1"/>
      <protection hidden="1"/>
    </xf>
    <xf numFmtId="0" fontId="68" fillId="0" borderId="88" xfId="23" applyFont="1" applyBorder="1" applyAlignment="1" applyProtection="1">
      <alignment horizontal="center" vertical="center" wrapText="1"/>
      <protection hidden="1"/>
    </xf>
    <xf numFmtId="0" fontId="15" fillId="0" borderId="77" xfId="0" applyFont="1" applyBorder="1" applyAlignment="1" applyProtection="1">
      <alignment horizontal="center" vertical="center" wrapText="1"/>
      <protection hidden="1"/>
    </xf>
    <xf numFmtId="0" fontId="15" fillId="0" borderId="88" xfId="0" applyFont="1" applyBorder="1" applyAlignment="1" applyProtection="1">
      <alignment horizontal="center" vertical="center"/>
      <protection hidden="1"/>
    </xf>
    <xf numFmtId="0" fontId="0" fillId="0" borderId="73" xfId="0" applyBorder="1" applyAlignment="1" applyProtection="1">
      <alignment horizontal="center" vertical="center" wrapText="1"/>
      <protection hidden="1"/>
    </xf>
    <xf numFmtId="0" fontId="15" fillId="11" borderId="51" xfId="0" applyFont="1" applyFill="1" applyBorder="1" applyAlignment="1" applyProtection="1">
      <alignment horizontal="center" vertical="center" wrapText="1"/>
      <protection hidden="1"/>
    </xf>
    <xf numFmtId="0" fontId="0" fillId="0" borderId="88" xfId="0" applyBorder="1" applyAlignment="1" applyProtection="1">
      <alignment horizontal="center" vertical="center"/>
      <protection hidden="1"/>
    </xf>
    <xf numFmtId="0" fontId="53" fillId="0" borderId="73" xfId="23" applyFont="1" applyBorder="1" applyAlignment="1" applyProtection="1">
      <alignment horizontal="center" vertical="center" wrapText="1"/>
      <protection hidden="1"/>
    </xf>
    <xf numFmtId="0" fontId="0" fillId="0" borderId="88" xfId="0" applyBorder="1" applyAlignment="1" applyProtection="1">
      <alignment horizontal="center" vertical="center" wrapText="1"/>
      <protection hidden="1"/>
    </xf>
    <xf numFmtId="0" fontId="15" fillId="16" borderId="51" xfId="23" applyFill="1" applyBorder="1" applyAlignment="1" applyProtection="1">
      <alignment horizontal="center" vertical="center" wrapText="1"/>
      <protection hidden="1"/>
    </xf>
    <xf numFmtId="0" fontId="15" fillId="0" borderId="93" xfId="0" applyFont="1" applyBorder="1" applyAlignment="1" applyProtection="1">
      <alignment horizontal="center" vertical="center"/>
      <protection hidden="1"/>
    </xf>
    <xf numFmtId="0" fontId="15" fillId="22" borderId="51" xfId="0" applyFont="1" applyFill="1" applyBorder="1" applyAlignment="1" applyProtection="1">
      <alignment horizontal="center" vertical="center" wrapText="1"/>
      <protection hidden="1"/>
    </xf>
    <xf numFmtId="0" fontId="53" fillId="0" borderId="93" xfId="0" applyFont="1" applyBorder="1" applyAlignment="1" applyProtection="1">
      <alignment horizontal="center" vertical="center"/>
      <protection hidden="1"/>
    </xf>
    <xf numFmtId="0" fontId="54" fillId="0" borderId="73" xfId="23" applyFont="1" applyBorder="1" applyAlignment="1" applyProtection="1">
      <alignment horizontal="center" vertical="center" wrapText="1"/>
      <protection hidden="1"/>
    </xf>
    <xf numFmtId="0" fontId="15" fillId="24" borderId="30" xfId="23" applyFill="1" applyBorder="1" applyAlignment="1" applyProtection="1">
      <alignment horizontal="center" vertical="center" wrapText="1"/>
      <protection hidden="1"/>
    </xf>
    <xf numFmtId="0" fontId="0" fillId="0" borderId="77" xfId="0" applyBorder="1" applyAlignment="1" applyProtection="1">
      <alignment horizontal="center" vertical="center"/>
      <protection hidden="1"/>
    </xf>
    <xf numFmtId="0" fontId="15" fillId="25" borderId="51" xfId="0" applyFont="1" applyFill="1" applyBorder="1" applyAlignment="1" applyProtection="1">
      <alignment horizontal="center" vertical="center" wrapText="1"/>
      <protection hidden="1"/>
    </xf>
    <xf numFmtId="0" fontId="0" fillId="0" borderId="74" xfId="0" applyBorder="1" applyAlignment="1" applyProtection="1">
      <alignment horizontal="center" vertical="center" wrapText="1"/>
      <protection hidden="1"/>
    </xf>
    <xf numFmtId="0" fontId="53" fillId="0" borderId="73" xfId="11" applyFont="1" applyBorder="1" applyAlignment="1" applyProtection="1">
      <alignment horizontal="center" vertical="center" wrapText="1"/>
      <protection hidden="1"/>
    </xf>
    <xf numFmtId="0" fontId="15" fillId="0" borderId="74" xfId="0" applyFont="1" applyBorder="1" applyAlignment="1" applyProtection="1">
      <alignment horizontal="center" vertical="center" wrapText="1"/>
      <protection hidden="1"/>
    </xf>
    <xf numFmtId="0" fontId="54" fillId="0" borderId="73" xfId="0" applyFont="1" applyBorder="1" applyAlignment="1" applyProtection="1">
      <alignment horizontal="center" vertical="center" wrapText="1"/>
      <protection hidden="1"/>
    </xf>
    <xf numFmtId="0" fontId="15" fillId="0" borderId="85" xfId="0" applyFont="1" applyBorder="1" applyAlignment="1" applyProtection="1">
      <alignment horizontal="center" vertical="center" wrapText="1"/>
      <protection hidden="1"/>
    </xf>
    <xf numFmtId="0" fontId="53" fillId="2" borderId="73" xfId="0" applyFont="1" applyFill="1" applyBorder="1" applyAlignment="1" applyProtection="1">
      <alignment horizontal="center" vertical="center" wrapText="1"/>
      <protection hidden="1"/>
    </xf>
    <xf numFmtId="0" fontId="15" fillId="0" borderId="85" xfId="23" applyBorder="1" applyAlignment="1" applyProtection="1">
      <alignment horizontal="center" vertical="center" wrapText="1"/>
      <protection hidden="1"/>
    </xf>
    <xf numFmtId="0" fontId="15" fillId="0" borderId="85" xfId="0" applyFont="1" applyBorder="1" applyAlignment="1" applyProtection="1">
      <alignment horizontal="center" vertical="center"/>
      <protection hidden="1"/>
    </xf>
    <xf numFmtId="0" fontId="15" fillId="0" borderId="52" xfId="0" applyFont="1" applyBorder="1" applyAlignment="1" applyProtection="1">
      <alignment horizontal="center" vertical="center" wrapText="1"/>
      <protection hidden="1"/>
    </xf>
    <xf numFmtId="0" fontId="0" fillId="0" borderId="52" xfId="0" applyBorder="1" applyAlignment="1" applyProtection="1">
      <alignment horizontal="center" vertical="center"/>
      <protection hidden="1"/>
    </xf>
    <xf numFmtId="0" fontId="15" fillId="0" borderId="52" xfId="23" applyBorder="1" applyAlignment="1" applyProtection="1">
      <alignment horizontal="center" vertical="center" wrapText="1"/>
      <protection hidden="1"/>
    </xf>
    <xf numFmtId="0" fontId="0" fillId="0" borderId="7" xfId="0" applyBorder="1" applyAlignment="1" applyProtection="1">
      <alignment horizontal="center" vertical="center" wrapText="1"/>
      <protection hidden="1"/>
    </xf>
    <xf numFmtId="0" fontId="0" fillId="0" borderId="6" xfId="0" applyBorder="1" applyAlignment="1" applyProtection="1">
      <alignment horizontal="center" vertical="center"/>
      <protection hidden="1"/>
    </xf>
    <xf numFmtId="0" fontId="53" fillId="0" borderId="7" xfId="0" applyFont="1" applyBorder="1" applyAlignment="1" applyProtection="1">
      <alignment horizontal="center" vertical="center" wrapText="1"/>
      <protection hidden="1"/>
    </xf>
    <xf numFmtId="0" fontId="0" fillId="0" borderId="40" xfId="0" applyBorder="1" applyAlignment="1" applyProtection="1">
      <alignment horizontal="center" vertical="center" wrapText="1"/>
      <protection hidden="1"/>
    </xf>
    <xf numFmtId="0" fontId="15" fillId="0" borderId="26" xfId="0" applyFont="1" applyBorder="1" applyAlignment="1" applyProtection="1">
      <alignment horizontal="center" vertical="center"/>
      <protection hidden="1"/>
    </xf>
    <xf numFmtId="0" fontId="15" fillId="0" borderId="76" xfId="0" applyFont="1" applyBorder="1" applyAlignment="1" applyProtection="1">
      <alignment horizontal="center" vertical="center"/>
      <protection hidden="1"/>
    </xf>
    <xf numFmtId="0" fontId="15" fillId="0" borderId="4" xfId="23" applyBorder="1" applyAlignment="1" applyProtection="1">
      <alignment horizontal="center" vertical="center" wrapText="1"/>
      <protection hidden="1"/>
    </xf>
    <xf numFmtId="0" fontId="0" fillId="0" borderId="1" xfId="0" applyBorder="1" applyAlignment="1" applyProtection="1">
      <alignment horizontal="center" vertical="center"/>
      <protection hidden="1"/>
    </xf>
    <xf numFmtId="0" fontId="15" fillId="0" borderId="90" xfId="0" applyFont="1" applyBorder="1" applyAlignment="1" applyProtection="1">
      <alignment horizontal="center" vertical="center"/>
      <protection hidden="1"/>
    </xf>
    <xf numFmtId="0" fontId="0" fillId="0" borderId="7" xfId="0" applyBorder="1" applyAlignment="1" applyProtection="1">
      <alignment horizontal="center" vertical="center"/>
      <protection hidden="1"/>
    </xf>
    <xf numFmtId="0" fontId="15" fillId="0" borderId="93" xfId="0" applyFont="1" applyBorder="1" applyAlignment="1" applyProtection="1">
      <alignment horizontal="center" vertical="center" wrapText="1"/>
      <protection hidden="1"/>
    </xf>
    <xf numFmtId="0" fontId="15" fillId="0" borderId="1" xfId="23" applyBorder="1" applyAlignment="1" applyProtection="1">
      <alignment horizontal="center" vertical="center" wrapText="1"/>
      <protection hidden="1"/>
    </xf>
    <xf numFmtId="0" fontId="15" fillId="0" borderId="89" xfId="0" applyFont="1" applyBorder="1" applyAlignment="1" applyProtection="1">
      <alignment horizontal="center" vertical="center"/>
      <protection hidden="1"/>
    </xf>
    <xf numFmtId="0" fontId="0" fillId="0" borderId="89" xfId="0" applyBorder="1" applyAlignment="1" applyProtection="1">
      <alignment horizontal="center" vertical="center" wrapText="1"/>
      <protection hidden="1"/>
    </xf>
    <xf numFmtId="0" fontId="0" fillId="0" borderId="89" xfId="0" applyBorder="1" applyAlignment="1" applyProtection="1">
      <alignment horizontal="center" vertical="center"/>
      <protection hidden="1"/>
    </xf>
    <xf numFmtId="0" fontId="15" fillId="0" borderId="94" xfId="0" applyFont="1" applyBorder="1" applyAlignment="1" applyProtection="1">
      <alignment horizontal="center" vertical="center"/>
      <protection hidden="1"/>
    </xf>
    <xf numFmtId="0" fontId="15" fillId="0" borderId="89" xfId="0" applyFont="1" applyBorder="1" applyAlignment="1" applyProtection="1">
      <alignment horizontal="center" vertical="center" wrapText="1"/>
      <protection hidden="1"/>
    </xf>
    <xf numFmtId="0" fontId="15" fillId="0" borderId="7" xfId="0" applyFont="1" applyBorder="1" applyAlignment="1" applyProtection="1">
      <alignment horizontal="center" vertical="center"/>
      <protection hidden="1"/>
    </xf>
    <xf numFmtId="0" fontId="0" fillId="0" borderId="91" xfId="0" applyBorder="1" applyAlignment="1" applyProtection="1">
      <alignment horizontal="center" vertical="center"/>
      <protection hidden="1"/>
    </xf>
    <xf numFmtId="0" fontId="0" fillId="0" borderId="91" xfId="0" applyBorder="1" applyAlignment="1" applyProtection="1">
      <alignment horizontal="center" vertical="center" wrapText="1"/>
      <protection hidden="1"/>
    </xf>
    <xf numFmtId="0" fontId="15" fillId="0" borderId="92" xfId="23" applyBorder="1" applyAlignment="1" applyProtection="1">
      <alignment horizontal="center" vertical="center" wrapText="1"/>
      <protection hidden="1"/>
    </xf>
    <xf numFmtId="0" fontId="15" fillId="0" borderId="92" xfId="0" applyFont="1" applyBorder="1" applyAlignment="1" applyProtection="1">
      <alignment horizontal="center" vertical="center" wrapText="1"/>
      <protection hidden="1"/>
    </xf>
    <xf numFmtId="0" fontId="0" fillId="0" borderId="86" xfId="0" applyBorder="1" applyAlignment="1" applyProtection="1">
      <alignment horizontal="center" vertical="center" wrapText="1"/>
      <protection hidden="1"/>
    </xf>
    <xf numFmtId="0" fontId="0" fillId="0" borderId="90" xfId="0" applyBorder="1" applyAlignment="1" applyProtection="1">
      <alignment horizontal="center" vertical="center" wrapText="1"/>
      <protection hidden="1"/>
    </xf>
    <xf numFmtId="0" fontId="15" fillId="0" borderId="90" xfId="0" applyFont="1" applyBorder="1" applyAlignment="1" applyProtection="1">
      <alignment horizontal="center" vertical="center" wrapText="1"/>
      <protection hidden="1"/>
    </xf>
    <xf numFmtId="0" fontId="15" fillId="0" borderId="91" xfId="0" applyFont="1" applyBorder="1" applyAlignment="1" applyProtection="1">
      <alignment horizontal="center" vertical="center" wrapText="1"/>
      <protection hidden="1"/>
    </xf>
    <xf numFmtId="0" fontId="15" fillId="0" borderId="86" xfId="0" applyFont="1" applyBorder="1" applyAlignment="1" applyProtection="1">
      <alignment horizontal="center" vertical="center" wrapText="1"/>
      <protection hidden="1"/>
    </xf>
    <xf numFmtId="0" fontId="15" fillId="0" borderId="86" xfId="23" applyBorder="1" applyAlignment="1" applyProtection="1">
      <alignment horizontal="center" vertical="center" wrapText="1"/>
      <protection hidden="1"/>
    </xf>
    <xf numFmtId="0" fontId="15" fillId="0" borderId="86" xfId="23" applyBorder="1" applyAlignment="1" applyProtection="1">
      <alignment horizontal="center" vertical="center"/>
      <protection hidden="1"/>
    </xf>
    <xf numFmtId="0" fontId="14" fillId="0" borderId="36" xfId="0" applyFont="1" applyBorder="1" applyAlignment="1" applyProtection="1">
      <alignment horizontal="center" vertical="center" wrapText="1"/>
      <protection hidden="1"/>
    </xf>
    <xf numFmtId="0" fontId="14" fillId="0" borderId="35" xfId="0" applyFont="1" applyBorder="1" applyAlignment="1" applyProtection="1">
      <alignment horizontal="center" vertical="center" wrapText="1"/>
      <protection hidden="1"/>
    </xf>
    <xf numFmtId="0" fontId="14" fillId="0" borderId="39" xfId="0" applyFont="1" applyBorder="1" applyAlignment="1" applyProtection="1">
      <alignment horizontal="center" vertical="center" wrapText="1"/>
      <protection hidden="1"/>
    </xf>
    <xf numFmtId="0" fontId="14" fillId="0" borderId="90" xfId="0" applyFont="1" applyBorder="1" applyAlignment="1" applyProtection="1">
      <alignment horizontal="center" vertical="center" wrapText="1"/>
      <protection hidden="1"/>
    </xf>
    <xf numFmtId="0" fontId="14" fillId="0" borderId="88" xfId="0" applyFont="1" applyBorder="1" applyAlignment="1" applyProtection="1">
      <alignment horizontal="center" vertical="center" wrapText="1"/>
      <protection hidden="1"/>
    </xf>
    <xf numFmtId="0" fontId="46" fillId="5" borderId="66" xfId="27" applyFont="1" applyFill="1" applyBorder="1" applyAlignment="1" applyProtection="1">
      <alignment horizontal="center" vertical="center" wrapText="1"/>
      <protection hidden="1"/>
    </xf>
    <xf numFmtId="0" fontId="14" fillId="0" borderId="67" xfId="0" applyFont="1" applyBorder="1" applyAlignment="1" applyProtection="1">
      <alignment horizontal="center"/>
      <protection hidden="1"/>
    </xf>
    <xf numFmtId="0" fontId="14" fillId="0" borderId="46" xfId="0" applyFont="1" applyBorder="1" applyAlignment="1" applyProtection="1">
      <alignment horizontal="center"/>
      <protection hidden="1"/>
    </xf>
    <xf numFmtId="0" fontId="14" fillId="0" borderId="84" xfId="0" applyFont="1" applyBorder="1" applyAlignment="1" applyProtection="1">
      <alignment horizontal="center"/>
      <protection hidden="1"/>
    </xf>
    <xf numFmtId="0" fontId="15" fillId="0" borderId="78" xfId="27" applyFont="1" applyBorder="1" applyAlignment="1" applyProtection="1">
      <alignment horizontal="center" vertical="center" wrapText="1"/>
      <protection hidden="1"/>
    </xf>
    <xf numFmtId="0" fontId="15" fillId="0" borderId="68" xfId="27" applyFont="1" applyBorder="1" applyAlignment="1" applyProtection="1">
      <alignment horizontal="left" vertical="center" wrapText="1"/>
      <protection hidden="1"/>
    </xf>
    <xf numFmtId="0" fontId="15" fillId="0" borderId="81" xfId="27" applyFont="1" applyBorder="1" applyAlignment="1" applyProtection="1">
      <alignment horizontal="center" vertical="center" wrapText="1"/>
      <protection hidden="1"/>
    </xf>
    <xf numFmtId="0" fontId="15" fillId="0" borderId="30" xfId="0" applyFont="1" applyBorder="1" applyAlignment="1" applyProtection="1">
      <alignment horizontal="center"/>
      <protection hidden="1"/>
    </xf>
    <xf numFmtId="0" fontId="15" fillId="0" borderId="37" xfId="0" applyFont="1" applyBorder="1" applyProtection="1">
      <protection hidden="1"/>
    </xf>
    <xf numFmtId="0" fontId="15" fillId="18" borderId="18" xfId="0" applyFont="1" applyFill="1" applyBorder="1" applyAlignment="1" applyProtection="1">
      <alignment horizontal="center"/>
      <protection hidden="1"/>
    </xf>
    <xf numFmtId="0" fontId="0" fillId="20" borderId="20" xfId="0" applyFill="1" applyBorder="1" applyAlignment="1" applyProtection="1">
      <alignment horizontal="center"/>
      <protection hidden="1"/>
    </xf>
    <xf numFmtId="0" fontId="15" fillId="19" borderId="24" xfId="0" applyFont="1" applyFill="1" applyBorder="1" applyAlignment="1" applyProtection="1">
      <alignment horizontal="center"/>
      <protection hidden="1"/>
    </xf>
    <xf numFmtId="0" fontId="0" fillId="20" borderId="75" xfId="0" applyFill="1" applyBorder="1" applyAlignment="1" applyProtection="1">
      <alignment horizontal="center"/>
      <protection hidden="1"/>
    </xf>
    <xf numFmtId="0" fontId="15" fillId="0" borderId="96" xfId="27" applyFont="1" applyBorder="1" applyAlignment="1" applyProtection="1">
      <alignment horizontal="center" vertical="center" wrapText="1"/>
      <protection hidden="1"/>
    </xf>
    <xf numFmtId="0" fontId="15" fillId="0" borderId="97" xfId="27" applyFont="1" applyBorder="1" applyAlignment="1" applyProtection="1">
      <alignment horizontal="left" vertical="center" wrapText="1"/>
      <protection hidden="1"/>
    </xf>
    <xf numFmtId="0" fontId="15" fillId="0" borderId="98" xfId="27" applyFont="1" applyBorder="1" applyAlignment="1" applyProtection="1">
      <alignment horizontal="center" vertical="center" wrapText="1"/>
      <protection hidden="1"/>
    </xf>
    <xf numFmtId="0" fontId="15" fillId="0" borderId="87" xfId="0" applyFont="1" applyBorder="1" applyAlignment="1" applyProtection="1">
      <alignment horizontal="center"/>
      <protection hidden="1"/>
    </xf>
    <xf numFmtId="0" fontId="15" fillId="0" borderId="86" xfId="0" applyFont="1" applyBorder="1" applyProtection="1">
      <protection hidden="1"/>
    </xf>
    <xf numFmtId="0" fontId="15" fillId="15" borderId="24" xfId="0" applyFont="1" applyFill="1" applyBorder="1" applyAlignment="1" applyProtection="1">
      <alignment horizontal="center"/>
      <protection hidden="1"/>
    </xf>
    <xf numFmtId="0" fontId="15" fillId="0" borderId="79" xfId="27" applyFont="1" applyBorder="1" applyAlignment="1" applyProtection="1">
      <alignment horizontal="center" vertical="center" wrapText="1"/>
      <protection hidden="1"/>
    </xf>
    <xf numFmtId="0" fontId="15" fillId="0" borderId="69" xfId="27" applyFont="1" applyBorder="1" applyAlignment="1" applyProtection="1">
      <alignment horizontal="left" vertical="center" wrapText="1"/>
      <protection hidden="1"/>
    </xf>
    <xf numFmtId="0" fontId="15" fillId="0" borderId="82" xfId="27" applyFont="1" applyBorder="1" applyAlignment="1" applyProtection="1">
      <alignment horizontal="center" vertical="center" wrapText="1"/>
      <protection hidden="1"/>
    </xf>
    <xf numFmtId="0" fontId="15" fillId="17" borderId="24" xfId="0" applyFont="1" applyFill="1" applyBorder="1" applyAlignment="1" applyProtection="1">
      <alignment horizontal="center"/>
      <protection hidden="1"/>
    </xf>
    <xf numFmtId="0" fontId="15" fillId="21" borderId="24" xfId="0" applyFont="1" applyFill="1" applyBorder="1" applyAlignment="1" applyProtection="1">
      <alignment horizontal="center"/>
      <protection hidden="1"/>
    </xf>
    <xf numFmtId="0" fontId="15" fillId="14" borderId="24" xfId="0" applyFont="1" applyFill="1" applyBorder="1" applyAlignment="1" applyProtection="1">
      <alignment horizontal="center"/>
      <protection hidden="1"/>
    </xf>
    <xf numFmtId="0" fontId="15" fillId="20" borderId="24" xfId="0" applyFont="1" applyFill="1" applyBorder="1" applyAlignment="1" applyProtection="1">
      <alignment horizontal="center"/>
      <protection hidden="1"/>
    </xf>
    <xf numFmtId="0" fontId="15" fillId="0" borderId="80" xfId="27" applyFont="1" applyBorder="1" applyAlignment="1" applyProtection="1">
      <alignment horizontal="center" vertical="center" wrapText="1"/>
      <protection hidden="1"/>
    </xf>
    <xf numFmtId="0" fontId="15" fillId="23" borderId="24" xfId="0" applyFont="1" applyFill="1" applyBorder="1" applyAlignment="1" applyProtection="1">
      <alignment horizontal="center"/>
      <protection hidden="1"/>
    </xf>
    <xf numFmtId="0" fontId="15" fillId="24" borderId="24" xfId="0" applyFont="1" applyFill="1" applyBorder="1" applyAlignment="1" applyProtection="1">
      <alignment horizontal="center"/>
      <protection hidden="1"/>
    </xf>
    <xf numFmtId="0" fontId="67" fillId="0" borderId="88" xfId="0" applyFont="1" applyBorder="1" applyAlignment="1" applyProtection="1">
      <alignment horizontal="center" vertical="center"/>
      <protection hidden="1"/>
    </xf>
    <xf numFmtId="0" fontId="67" fillId="0" borderId="88" xfId="0" applyFont="1" applyBorder="1" applyAlignment="1" applyProtection="1">
      <alignment horizontal="left" vertical="center"/>
      <protection hidden="1"/>
    </xf>
    <xf numFmtId="0" fontId="15" fillId="16" borderId="24" xfId="0" applyFont="1" applyFill="1" applyBorder="1" applyAlignment="1" applyProtection="1">
      <alignment horizontal="center"/>
      <protection hidden="1"/>
    </xf>
    <xf numFmtId="0" fontId="15" fillId="0" borderId="86" xfId="0" applyFont="1" applyBorder="1" applyAlignment="1" applyProtection="1">
      <alignment horizontal="left"/>
      <protection hidden="1"/>
    </xf>
    <xf numFmtId="0" fontId="15" fillId="22" borderId="24" xfId="0" applyFont="1" applyFill="1" applyBorder="1" applyAlignment="1" applyProtection="1">
      <alignment horizontal="center"/>
      <protection hidden="1"/>
    </xf>
    <xf numFmtId="0" fontId="0" fillId="26" borderId="59" xfId="0" applyFill="1" applyBorder="1" applyAlignment="1" applyProtection="1">
      <alignment horizontal="center"/>
      <protection hidden="1"/>
    </xf>
    <xf numFmtId="0" fontId="0" fillId="20" borderId="23" xfId="0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15" fillId="0" borderId="69" xfId="0" applyFont="1" applyBorder="1" applyAlignment="1" applyProtection="1">
      <alignment horizontal="left" vertical="center" wrapText="1"/>
      <protection hidden="1"/>
    </xf>
    <xf numFmtId="0" fontId="15" fillId="0" borderId="82" xfId="0" applyFont="1" applyBorder="1" applyAlignment="1" applyProtection="1">
      <alignment horizontal="center" vertical="center" wrapText="1"/>
      <protection hidden="1"/>
    </xf>
    <xf numFmtId="0" fontId="15" fillId="0" borderId="70" xfId="27" applyFont="1" applyBorder="1" applyAlignment="1" applyProtection="1">
      <alignment horizontal="left" vertical="center" wrapText="1"/>
      <protection hidden="1"/>
    </xf>
    <xf numFmtId="0" fontId="15" fillId="0" borderId="83" xfId="27" applyFont="1" applyBorder="1" applyAlignment="1" applyProtection="1">
      <alignment horizontal="center" vertical="center" wrapText="1"/>
      <protection hidden="1"/>
    </xf>
    <xf numFmtId="0" fontId="15" fillId="0" borderId="38" xfId="0" applyFont="1" applyBorder="1" applyAlignment="1" applyProtection="1">
      <alignment horizontal="center"/>
      <protection hidden="1"/>
    </xf>
    <xf numFmtId="0" fontId="15" fillId="0" borderId="26" xfId="0" applyFont="1" applyBorder="1" applyProtection="1">
      <protection hidden="1"/>
    </xf>
    <xf numFmtId="0" fontId="14" fillId="0" borderId="41" xfId="0" applyFont="1" applyBorder="1" applyAlignment="1" applyProtection="1">
      <alignment horizontal="center"/>
      <protection hidden="1"/>
    </xf>
    <xf numFmtId="0" fontId="14" fillId="0" borderId="43" xfId="0" applyFont="1" applyBorder="1" applyAlignment="1" applyProtection="1">
      <alignment horizontal="center"/>
      <protection hidden="1"/>
    </xf>
    <xf numFmtId="0" fontId="14" fillId="0" borderId="39" xfId="0" applyFont="1" applyBorder="1" applyAlignment="1" applyProtection="1">
      <alignment horizontal="center"/>
      <protection hidden="1"/>
    </xf>
    <xf numFmtId="0" fontId="0" fillId="0" borderId="34" xfId="0" applyBorder="1" applyProtection="1">
      <protection hidden="1"/>
    </xf>
    <xf numFmtId="0" fontId="15" fillId="19" borderId="54" xfId="0" applyFont="1" applyFill="1" applyBorder="1" applyAlignment="1" applyProtection="1">
      <alignment horizontal="center"/>
      <protection hidden="1"/>
    </xf>
    <xf numFmtId="0" fontId="14" fillId="0" borderId="50" xfId="0" applyFont="1" applyBorder="1" applyAlignment="1" applyProtection="1">
      <alignment horizontal="center"/>
      <protection hidden="1"/>
    </xf>
    <xf numFmtId="0" fontId="15" fillId="24" borderId="61" xfId="0" applyFont="1" applyFill="1" applyBorder="1" applyAlignment="1" applyProtection="1">
      <alignment horizontal="center"/>
      <protection hidden="1"/>
    </xf>
    <xf numFmtId="0" fontId="0" fillId="0" borderId="41" xfId="0" applyBorder="1" applyProtection="1">
      <protection hidden="1"/>
    </xf>
    <xf numFmtId="0" fontId="15" fillId="24" borderId="0" xfId="0" applyFont="1" applyFill="1" applyAlignment="1" applyProtection="1">
      <alignment horizontal="center"/>
      <protection hidden="1"/>
    </xf>
    <xf numFmtId="0" fontId="15" fillId="20" borderId="0" xfId="0" applyFont="1" applyFill="1" applyAlignment="1" applyProtection="1">
      <alignment horizontal="center"/>
      <protection hidden="1"/>
    </xf>
    <xf numFmtId="0" fontId="15" fillId="15" borderId="3" xfId="0" applyFont="1" applyFill="1" applyBorder="1" applyAlignment="1" applyProtection="1">
      <alignment horizontal="center"/>
      <protection hidden="1"/>
    </xf>
    <xf numFmtId="0" fontId="0" fillId="0" borderId="33" xfId="0" applyBorder="1" applyProtection="1">
      <protection hidden="1"/>
    </xf>
    <xf numFmtId="0" fontId="15" fillId="6" borderId="49" xfId="0" applyFont="1" applyFill="1" applyBorder="1" applyAlignment="1" applyProtection="1">
      <alignment horizontal="center"/>
      <protection hidden="1"/>
    </xf>
    <xf numFmtId="0" fontId="14" fillId="0" borderId="58" xfId="0" applyFont="1" applyBorder="1" applyAlignment="1" applyProtection="1">
      <alignment horizontal="center"/>
      <protection hidden="1"/>
    </xf>
    <xf numFmtId="0" fontId="15" fillId="19" borderId="57" xfId="0" applyFont="1" applyFill="1" applyBorder="1" applyAlignment="1" applyProtection="1">
      <alignment horizontal="center"/>
      <protection hidden="1"/>
    </xf>
    <xf numFmtId="0" fontId="15" fillId="18" borderId="0" xfId="0" applyFont="1" applyFill="1" applyAlignment="1" applyProtection="1">
      <alignment horizontal="center"/>
      <protection hidden="1"/>
    </xf>
    <xf numFmtId="0" fontId="15" fillId="23" borderId="0" xfId="0" applyFont="1" applyFill="1" applyAlignment="1" applyProtection="1">
      <alignment horizontal="center"/>
      <protection hidden="1"/>
    </xf>
    <xf numFmtId="0" fontId="0" fillId="0" borderId="59" xfId="0" applyBorder="1" applyProtection="1">
      <protection hidden="1"/>
    </xf>
    <xf numFmtId="0" fontId="14" fillId="0" borderId="62" xfId="0" applyFont="1" applyBorder="1" applyAlignment="1" applyProtection="1">
      <alignment horizontal="center"/>
      <protection hidden="1"/>
    </xf>
    <xf numFmtId="0" fontId="15" fillId="6" borderId="3" xfId="0" applyFont="1" applyFill="1" applyBorder="1" applyAlignment="1" applyProtection="1">
      <alignment horizontal="center"/>
      <protection hidden="1"/>
    </xf>
    <xf numFmtId="0" fontId="15" fillId="19" borderId="63" xfId="0" applyFont="1" applyFill="1" applyBorder="1" applyAlignment="1" applyProtection="1">
      <alignment horizontal="center"/>
      <protection hidden="1"/>
    </xf>
    <xf numFmtId="0" fontId="15" fillId="0" borderId="33" xfId="0" applyFont="1" applyBorder="1" applyProtection="1">
      <protection hidden="1"/>
    </xf>
    <xf numFmtId="0" fontId="15" fillId="19" borderId="49" xfId="0" applyFont="1" applyFill="1" applyBorder="1" applyAlignment="1" applyProtection="1">
      <alignment horizontal="center"/>
      <protection hidden="1"/>
    </xf>
    <xf numFmtId="0" fontId="15" fillId="0" borderId="34" xfId="0" applyFont="1" applyBorder="1" applyProtection="1">
      <protection hidden="1"/>
    </xf>
    <xf numFmtId="0" fontId="15" fillId="0" borderId="59" xfId="0" applyFont="1" applyBorder="1" applyProtection="1">
      <protection hidden="1"/>
    </xf>
    <xf numFmtId="0" fontId="15" fillId="21" borderId="60" xfId="0" applyFont="1" applyFill="1" applyBorder="1" applyAlignment="1" applyProtection="1">
      <alignment horizontal="center"/>
      <protection hidden="1"/>
    </xf>
    <xf numFmtId="0" fontId="15" fillId="6" borderId="63" xfId="0" applyFont="1" applyFill="1" applyBorder="1" applyAlignment="1" applyProtection="1">
      <alignment horizontal="center"/>
      <protection hidden="1"/>
    </xf>
    <xf numFmtId="0" fontId="15" fillId="18" borderId="49" xfId="0" applyFont="1" applyFill="1" applyBorder="1" applyAlignment="1" applyProtection="1">
      <alignment horizontal="center"/>
      <protection hidden="1"/>
    </xf>
    <xf numFmtId="0" fontId="15" fillId="17" borderId="0" xfId="0" applyFont="1" applyFill="1" applyAlignment="1" applyProtection="1">
      <alignment horizontal="center"/>
      <protection hidden="1"/>
    </xf>
    <xf numFmtId="0" fontId="15" fillId="14" borderId="0" xfId="0" applyFont="1" applyFill="1" applyAlignment="1" applyProtection="1">
      <alignment horizontal="center"/>
      <protection hidden="1"/>
    </xf>
    <xf numFmtId="0" fontId="15" fillId="22" borderId="3" xfId="0" applyFont="1" applyFill="1" applyBorder="1" applyAlignment="1" applyProtection="1">
      <alignment horizontal="center"/>
      <protection hidden="1"/>
    </xf>
    <xf numFmtId="0" fontId="15" fillId="17" borderId="57" xfId="0" applyFont="1" applyFill="1" applyBorder="1" applyAlignment="1" applyProtection="1">
      <alignment horizontal="center"/>
      <protection hidden="1"/>
    </xf>
    <xf numFmtId="0" fontId="15" fillId="18" borderId="57" xfId="0" applyFont="1" applyFill="1" applyBorder="1" applyAlignment="1" applyProtection="1">
      <alignment horizontal="center"/>
      <protection hidden="1"/>
    </xf>
    <xf numFmtId="0" fontId="15" fillId="17" borderId="61" xfId="0" applyFont="1" applyFill="1" applyBorder="1" applyAlignment="1" applyProtection="1">
      <alignment horizontal="center"/>
      <protection hidden="1"/>
    </xf>
    <xf numFmtId="0" fontId="15" fillId="0" borderId="0" xfId="0" applyFont="1" applyAlignment="1" applyProtection="1">
      <alignment horizontal="center"/>
      <protection hidden="1"/>
    </xf>
    <xf numFmtId="0" fontId="15" fillId="24" borderId="57" xfId="0" applyFont="1" applyFill="1" applyBorder="1" applyAlignment="1" applyProtection="1">
      <alignment horizontal="center"/>
      <protection hidden="1"/>
    </xf>
    <xf numFmtId="0" fontId="15" fillId="22" borderId="0" xfId="0" applyFont="1" applyFill="1" applyAlignment="1" applyProtection="1">
      <alignment horizontal="center"/>
      <protection hidden="1"/>
    </xf>
    <xf numFmtId="0" fontId="0" fillId="0" borderId="61" xfId="0" applyBorder="1" applyAlignment="1" applyProtection="1">
      <alignment horizontal="center"/>
      <protection hidden="1"/>
    </xf>
    <xf numFmtId="0" fontId="15" fillId="18" borderId="17" xfId="0" applyFont="1" applyFill="1" applyBorder="1" applyAlignment="1" applyProtection="1">
      <alignment horizontal="center"/>
      <protection hidden="1"/>
    </xf>
    <xf numFmtId="0" fontId="15" fillId="15" borderId="57" xfId="0" applyFont="1" applyFill="1" applyBorder="1" applyAlignment="1" applyProtection="1">
      <alignment horizontal="center"/>
      <protection hidden="1"/>
    </xf>
    <xf numFmtId="0" fontId="0" fillId="26" borderId="0" xfId="0" applyFill="1" applyAlignment="1" applyProtection="1">
      <alignment horizontal="center"/>
      <protection hidden="1"/>
    </xf>
    <xf numFmtId="0" fontId="15" fillId="0" borderId="62" xfId="0" applyFont="1" applyBorder="1" applyAlignment="1" applyProtection="1">
      <alignment horizontal="center"/>
      <protection hidden="1"/>
    </xf>
    <xf numFmtId="0" fontId="15" fillId="23" borderId="57" xfId="0" applyFont="1" applyFill="1" applyBorder="1" applyAlignment="1" applyProtection="1">
      <alignment horizontal="center"/>
      <protection hidden="1"/>
    </xf>
    <xf numFmtId="0" fontId="15" fillId="21" borderId="61" xfId="0" applyFont="1" applyFill="1" applyBorder="1" applyAlignment="1" applyProtection="1">
      <alignment horizontal="center"/>
      <protection hidden="1"/>
    </xf>
    <xf numFmtId="0" fontId="15" fillId="6" borderId="0" xfId="0" applyFont="1" applyFill="1" applyAlignment="1" applyProtection="1">
      <alignment horizontal="center"/>
      <protection hidden="1"/>
    </xf>
    <xf numFmtId="0" fontId="15" fillId="15" borderId="0" xfId="0" applyFont="1" applyFill="1" applyAlignment="1" applyProtection="1">
      <alignment horizontal="center"/>
      <protection hidden="1"/>
    </xf>
    <xf numFmtId="0" fontId="15" fillId="0" borderId="41" xfId="0" applyFont="1" applyBorder="1" applyProtection="1">
      <protection hidden="1"/>
    </xf>
    <xf numFmtId="0" fontId="15" fillId="15" borderId="43" xfId="0" applyFont="1" applyFill="1" applyBorder="1" applyAlignment="1" applyProtection="1">
      <alignment horizontal="center"/>
      <protection hidden="1"/>
    </xf>
    <xf numFmtId="0" fontId="15" fillId="16" borderId="57" xfId="0" applyFont="1" applyFill="1" applyBorder="1" applyAlignment="1" applyProtection="1">
      <alignment horizontal="center"/>
      <protection hidden="1"/>
    </xf>
    <xf numFmtId="0" fontId="15" fillId="6" borderId="64" xfId="0" applyFont="1" applyFill="1" applyBorder="1" applyAlignment="1" applyProtection="1">
      <alignment horizontal="center"/>
      <protection hidden="1"/>
    </xf>
    <xf numFmtId="0" fontId="15" fillId="0" borderId="72" xfId="0" applyFont="1" applyBorder="1" applyProtection="1">
      <protection hidden="1"/>
    </xf>
    <xf numFmtId="0" fontId="15" fillId="0" borderId="31" xfId="0" applyFont="1" applyBorder="1" applyProtection="1">
      <protection hidden="1"/>
    </xf>
    <xf numFmtId="0" fontId="0" fillId="26" borderId="61" xfId="0" applyFill="1" applyBorder="1" applyAlignment="1" applyProtection="1">
      <alignment horizontal="center"/>
      <protection hidden="1"/>
    </xf>
    <xf numFmtId="0" fontId="52" fillId="0" borderId="88" xfId="0" applyFont="1" applyBorder="1" applyProtection="1">
      <protection locked="0"/>
    </xf>
    <xf numFmtId="0" fontId="51" fillId="4" borderId="88" xfId="2" applyFont="1" applyFill="1" applyBorder="1" applyAlignment="1" applyProtection="1">
      <alignment horizontal="right" vertical="center" indent="2"/>
      <protection hidden="1"/>
    </xf>
    <xf numFmtId="2" fontId="28" fillId="6" borderId="0" xfId="0" applyNumberFormat="1" applyFont="1" applyFill="1" applyProtection="1">
      <protection hidden="1"/>
    </xf>
    <xf numFmtId="0" fontId="44" fillId="12" borderId="39" xfId="2" applyFont="1" applyFill="1" applyBorder="1" applyAlignment="1">
      <alignment horizontal="center" vertical="center"/>
    </xf>
    <xf numFmtId="0" fontId="21" fillId="2" borderId="62" xfId="0" applyFont="1" applyFill="1" applyBorder="1"/>
    <xf numFmtId="0" fontId="15" fillId="0" borderId="32" xfId="0" applyFont="1" applyBorder="1" applyAlignment="1" applyProtection="1">
      <alignment vertical="center" wrapText="1"/>
      <protection locked="0"/>
    </xf>
    <xf numFmtId="0" fontId="15" fillId="0" borderId="72" xfId="0" applyFont="1" applyBorder="1" applyAlignment="1" applyProtection="1">
      <alignment vertical="center" wrapText="1"/>
      <protection locked="0"/>
    </xf>
    <xf numFmtId="0" fontId="53" fillId="0" borderId="93" xfId="23" applyFont="1" applyBorder="1" applyAlignment="1" applyProtection="1">
      <alignment horizontal="center" vertical="center" wrapText="1"/>
      <protection hidden="1"/>
    </xf>
    <xf numFmtId="0" fontId="15" fillId="0" borderId="93" xfId="23" applyBorder="1" applyAlignment="1" applyProtection="1">
      <alignment horizontal="center" vertical="center" wrapText="1"/>
      <protection hidden="1"/>
    </xf>
    <xf numFmtId="0" fontId="19" fillId="0" borderId="0" xfId="1" applyFont="1" applyAlignment="1" applyProtection="1">
      <alignment horizontal="center" vertical="center" wrapText="1"/>
      <protection hidden="1"/>
    </xf>
    <xf numFmtId="0" fontId="18" fillId="0" borderId="0" xfId="1" applyFont="1" applyAlignment="1" applyProtection="1">
      <alignment horizontal="center" vertical="center" wrapText="1"/>
      <protection hidden="1"/>
    </xf>
    <xf numFmtId="0" fontId="51" fillId="27" borderId="5" xfId="2" applyFont="1" applyFill="1" applyBorder="1" applyAlignment="1" applyProtection="1">
      <alignment vertical="center"/>
      <protection hidden="1"/>
    </xf>
    <xf numFmtId="0" fontId="14" fillId="0" borderId="0" xfId="0" applyFont="1" applyAlignment="1" applyProtection="1">
      <alignment wrapText="1"/>
      <protection hidden="1"/>
    </xf>
    <xf numFmtId="0" fontId="63" fillId="0" borderId="0" xfId="2" applyFont="1" applyFill="1" applyBorder="1" applyAlignment="1" applyProtection="1">
      <alignment vertical="center"/>
      <protection hidden="1"/>
    </xf>
    <xf numFmtId="0" fontId="52" fillId="0" borderId="0" xfId="0" applyFont="1" applyProtection="1">
      <protection hidden="1"/>
    </xf>
    <xf numFmtId="0" fontId="14" fillId="0" borderId="0" xfId="0" applyFont="1" applyAlignment="1" applyProtection="1">
      <alignment horizontal="left" vertical="top" wrapText="1"/>
      <protection hidden="1"/>
    </xf>
    <xf numFmtId="0" fontId="26" fillId="4" borderId="5" xfId="2" applyFont="1" applyFill="1" applyBorder="1" applyProtection="1">
      <protection hidden="1"/>
    </xf>
    <xf numFmtId="0" fontId="40" fillId="2" borderId="12" xfId="2" applyFont="1" applyFill="1" applyBorder="1" applyAlignment="1" applyProtection="1">
      <alignment horizontal="center"/>
      <protection hidden="1"/>
    </xf>
    <xf numFmtId="0" fontId="26" fillId="4" borderId="5" xfId="2" applyFont="1" applyFill="1" applyBorder="1" applyAlignment="1" applyProtection="1">
      <alignment vertical="top"/>
      <protection hidden="1"/>
    </xf>
    <xf numFmtId="0" fontId="51" fillId="4" borderId="5" xfId="2" applyFont="1" applyFill="1" applyBorder="1" applyAlignment="1" applyProtection="1">
      <alignment vertical="top" wrapText="1"/>
      <protection hidden="1"/>
    </xf>
    <xf numFmtId="0" fontId="51" fillId="4" borderId="5" xfId="2" applyFont="1" applyFill="1" applyBorder="1" applyAlignment="1" applyProtection="1">
      <alignment vertical="top"/>
      <protection hidden="1"/>
    </xf>
    <xf numFmtId="0" fontId="20" fillId="4" borderId="5" xfId="2" applyFill="1" applyBorder="1" applyAlignment="1" applyProtection="1">
      <alignment horizontal="left" vertical="center" indent="1"/>
      <protection hidden="1"/>
    </xf>
    <xf numFmtId="0" fontId="20" fillId="4" borderId="52" xfId="2" applyFill="1" applyBorder="1" applyAlignment="1" applyProtection="1">
      <alignment horizontal="left" vertical="center" indent="1"/>
      <protection hidden="1"/>
    </xf>
    <xf numFmtId="0" fontId="51" fillId="12" borderId="5" xfId="2" applyFont="1" applyFill="1" applyBorder="1" applyAlignment="1" applyProtection="1">
      <alignment vertical="center"/>
      <protection hidden="1"/>
    </xf>
    <xf numFmtId="0" fontId="22" fillId="0" borderId="0" xfId="0" applyFont="1" applyProtection="1">
      <protection hidden="1"/>
    </xf>
    <xf numFmtId="0" fontId="26" fillId="4" borderId="9" xfId="2" applyFont="1" applyFill="1" applyBorder="1" applyProtection="1">
      <protection hidden="1"/>
    </xf>
    <xf numFmtId="0" fontId="22" fillId="0" borderId="0" xfId="0" applyFont="1" applyAlignment="1" applyProtection="1">
      <alignment horizontal="center" vertical="top" wrapText="1"/>
      <protection hidden="1"/>
    </xf>
    <xf numFmtId="0" fontId="58" fillId="8" borderId="5" xfId="0" applyFont="1" applyFill="1" applyBorder="1" applyAlignment="1" applyProtection="1">
      <alignment horizontal="left" indent="3"/>
      <protection hidden="1"/>
    </xf>
    <xf numFmtId="0" fontId="58" fillId="8" borderId="5" xfId="0" applyFont="1" applyFill="1" applyBorder="1" applyAlignment="1" applyProtection="1">
      <alignment horizontal="left" indent="1"/>
      <protection hidden="1"/>
    </xf>
    <xf numFmtId="0" fontId="19" fillId="0" borderId="0" xfId="0" applyFont="1" applyAlignment="1" applyProtection="1">
      <alignment vertical="top" wrapText="1"/>
      <protection hidden="1"/>
    </xf>
    <xf numFmtId="0" fontId="51" fillId="12" borderId="5" xfId="2" applyFont="1" applyFill="1" applyBorder="1" applyProtection="1">
      <protection hidden="1"/>
    </xf>
    <xf numFmtId="0" fontId="36" fillId="8" borderId="5" xfId="0" applyFont="1" applyFill="1" applyBorder="1" applyAlignment="1" applyProtection="1">
      <alignment horizontal="left" indent="1"/>
      <protection hidden="1"/>
    </xf>
    <xf numFmtId="0" fontId="19" fillId="0" borderId="0" xfId="0" applyFont="1" applyAlignment="1" applyProtection="1">
      <alignment horizontal="left" vertical="top" wrapText="1"/>
      <protection hidden="1"/>
    </xf>
    <xf numFmtId="0" fontId="26" fillId="13" borderId="0" xfId="2" applyFont="1" applyFill="1" applyBorder="1" applyProtection="1">
      <protection hidden="1"/>
    </xf>
    <xf numFmtId="0" fontId="36" fillId="6" borderId="0" xfId="0" applyFont="1" applyFill="1" applyProtection="1">
      <protection hidden="1"/>
    </xf>
    <xf numFmtId="0" fontId="57" fillId="8" borderId="5" xfId="0" applyFont="1" applyFill="1" applyBorder="1" applyAlignment="1" applyProtection="1">
      <alignment horizontal="left" indent="1"/>
      <protection hidden="1"/>
    </xf>
    <xf numFmtId="0" fontId="55" fillId="30" borderId="88" xfId="0" applyFont="1" applyFill="1" applyBorder="1" applyAlignment="1" applyProtection="1">
      <alignment horizontal="center" vertical="center" wrapText="1"/>
      <protection hidden="1"/>
    </xf>
    <xf numFmtId="164" fontId="15" fillId="0" borderId="5" xfId="11" quotePrefix="1" applyNumberFormat="1" applyFont="1" applyBorder="1" applyAlignment="1">
      <alignment horizontal="center" vertical="center" wrapText="1"/>
    </xf>
    <xf numFmtId="14" fontId="37" fillId="0" borderId="5" xfId="11" applyNumberFormat="1" applyFont="1" applyBorder="1" applyAlignment="1">
      <alignment horizontal="center" vertical="center" wrapText="1"/>
    </xf>
    <xf numFmtId="0" fontId="26" fillId="4" borderId="5" xfId="2" applyFont="1" applyFill="1" applyBorder="1" applyAlignment="1" applyProtection="1">
      <alignment vertical="center"/>
      <protection hidden="1"/>
    </xf>
    <xf numFmtId="0" fontId="0" fillId="0" borderId="35" xfId="0" applyBorder="1" applyAlignment="1" applyProtection="1">
      <alignment horizontal="center" vertical="center"/>
      <protection hidden="1"/>
    </xf>
    <xf numFmtId="0" fontId="0" fillId="0" borderId="101" xfId="0" applyBorder="1" applyAlignment="1">
      <alignment vertical="center" wrapText="1"/>
    </xf>
    <xf numFmtId="0" fontId="53" fillId="0" borderId="90" xfId="11" applyFont="1" applyBorder="1" applyAlignment="1" applyProtection="1">
      <alignment horizontal="center" vertical="center" wrapText="1"/>
      <protection hidden="1"/>
    </xf>
    <xf numFmtId="0" fontId="0" fillId="0" borderId="20" xfId="0" applyBorder="1" applyAlignment="1">
      <alignment vertical="center" wrapText="1"/>
    </xf>
    <xf numFmtId="14" fontId="70" fillId="0" borderId="88" xfId="1" applyNumberFormat="1" applyFont="1" applyBorder="1" applyAlignment="1">
      <alignment horizontal="center" vertical="center" wrapText="1"/>
    </xf>
    <xf numFmtId="0" fontId="15" fillId="0" borderId="75" xfId="0" applyFont="1" applyBorder="1" applyAlignment="1">
      <alignment horizontal="left" vertical="center" wrapText="1"/>
    </xf>
    <xf numFmtId="0" fontId="0" fillId="0" borderId="50" xfId="0" applyBorder="1" applyAlignment="1" applyProtection="1">
      <alignment horizontal="center" vertical="center" wrapText="1"/>
      <protection hidden="1"/>
    </xf>
    <xf numFmtId="0" fontId="0" fillId="0" borderId="1" xfId="0" applyBorder="1" applyAlignment="1" applyProtection="1">
      <alignment horizontal="center" vertical="center" wrapText="1"/>
      <protection hidden="1"/>
    </xf>
    <xf numFmtId="0" fontId="15" fillId="0" borderId="100" xfId="0" applyFont="1" applyBorder="1" applyAlignment="1" applyProtection="1">
      <alignment horizontal="center" vertical="center"/>
      <protection hidden="1"/>
    </xf>
    <xf numFmtId="0" fontId="0" fillId="0" borderId="93" xfId="0" applyBorder="1" applyAlignment="1" applyProtection="1">
      <alignment horizontal="center" vertical="center" wrapText="1"/>
      <protection hidden="1"/>
    </xf>
    <xf numFmtId="0" fontId="53" fillId="0" borderId="90" xfId="0" applyFont="1" applyBorder="1" applyAlignment="1" applyProtection="1">
      <alignment horizontal="center" vertical="center" wrapText="1"/>
      <protection hidden="1"/>
    </xf>
    <xf numFmtId="0" fontId="39" fillId="0" borderId="88" xfId="1" applyFont="1" applyBorder="1" applyAlignment="1">
      <alignment horizontal="center" vertical="center" wrapText="1"/>
    </xf>
    <xf numFmtId="0" fontId="39" fillId="0" borderId="88" xfId="1" applyFont="1" applyBorder="1" applyAlignment="1">
      <alignment horizontal="center" vertical="center"/>
    </xf>
    <xf numFmtId="0" fontId="39" fillId="0" borderId="88" xfId="1" applyFont="1" applyBorder="1" applyAlignment="1">
      <alignment horizontal="left" vertical="center" wrapText="1"/>
    </xf>
    <xf numFmtId="0" fontId="18" fillId="0" borderId="9" xfId="11" applyFont="1" applyBorder="1" applyAlignment="1">
      <alignment horizontal="center" vertical="center" wrapText="1"/>
    </xf>
    <xf numFmtId="0" fontId="18" fillId="0" borderId="8" xfId="11" applyFont="1" applyBorder="1" applyAlignment="1">
      <alignment horizontal="center" vertical="center" wrapText="1"/>
    </xf>
    <xf numFmtId="0" fontId="18" fillId="0" borderId="10" xfId="11" applyFont="1" applyBorder="1" applyAlignment="1">
      <alignment horizontal="center" vertical="center" wrapText="1"/>
    </xf>
    <xf numFmtId="0" fontId="18" fillId="0" borderId="2" xfId="11" applyFont="1" applyBorder="1" applyAlignment="1">
      <alignment horizontal="center" vertical="center" wrapText="1"/>
    </xf>
    <xf numFmtId="0" fontId="18" fillId="0" borderId="0" xfId="11" applyFont="1" applyAlignment="1">
      <alignment horizontal="center" vertical="center" wrapText="1"/>
    </xf>
    <xf numFmtId="0" fontId="18" fillId="0" borderId="3" xfId="11" applyFont="1" applyBorder="1" applyAlignment="1">
      <alignment horizontal="center" vertical="center" wrapText="1"/>
    </xf>
    <xf numFmtId="0" fontId="18" fillId="0" borderId="4" xfId="11" applyFont="1" applyBorder="1" applyAlignment="1">
      <alignment horizontal="center" vertical="center" wrapText="1"/>
    </xf>
    <xf numFmtId="0" fontId="18" fillId="0" borderId="1" xfId="11" applyFont="1" applyBorder="1" applyAlignment="1">
      <alignment horizontal="center" vertical="center" wrapText="1"/>
    </xf>
    <xf numFmtId="0" fontId="18" fillId="0" borderId="6" xfId="11" applyFont="1" applyBorder="1" applyAlignment="1">
      <alignment horizontal="center" vertical="center" wrapText="1"/>
    </xf>
    <xf numFmtId="0" fontId="37" fillId="0" borderId="5" xfId="11" applyFont="1" applyBorder="1" applyAlignment="1">
      <alignment horizontal="center" vertical="center" wrapText="1"/>
    </xf>
    <xf numFmtId="0" fontId="37" fillId="0" borderId="5" xfId="11" applyFont="1" applyBorder="1" applyAlignment="1">
      <alignment horizontal="left" vertical="center" wrapText="1"/>
    </xf>
    <xf numFmtId="0" fontId="15" fillId="0" borderId="5" xfId="11" applyFont="1" applyBorder="1" applyAlignment="1">
      <alignment horizontal="center" vertical="center"/>
    </xf>
    <xf numFmtId="0" fontId="15" fillId="0" borderId="9" xfId="11" applyFont="1" applyBorder="1" applyAlignment="1">
      <alignment horizontal="center" vertical="center" wrapText="1"/>
    </xf>
    <xf numFmtId="0" fontId="15" fillId="0" borderId="8" xfId="11" applyFont="1" applyBorder="1" applyAlignment="1">
      <alignment horizontal="center" vertical="center" wrapText="1"/>
    </xf>
    <xf numFmtId="0" fontId="15" fillId="0" borderId="10" xfId="11" applyFont="1" applyBorder="1" applyAlignment="1">
      <alignment horizontal="center" vertical="center" wrapText="1"/>
    </xf>
    <xf numFmtId="0" fontId="15" fillId="0" borderId="2" xfId="11" applyFont="1" applyBorder="1" applyAlignment="1">
      <alignment horizontal="center" vertical="center" wrapText="1"/>
    </xf>
    <xf numFmtId="0" fontId="15" fillId="0" borderId="0" xfId="11" applyFont="1" applyAlignment="1">
      <alignment horizontal="center" vertical="center" wrapText="1"/>
    </xf>
    <xf numFmtId="0" fontId="15" fillId="0" borderId="3" xfId="11" applyFont="1" applyBorder="1" applyAlignment="1">
      <alignment horizontal="center" vertical="center" wrapText="1"/>
    </xf>
    <xf numFmtId="0" fontId="15" fillId="0" borderId="4" xfId="11" applyFont="1" applyBorder="1" applyAlignment="1">
      <alignment horizontal="center" vertical="center" wrapText="1"/>
    </xf>
    <xf numFmtId="0" fontId="15" fillId="0" borderId="1" xfId="11" applyFont="1" applyBorder="1" applyAlignment="1">
      <alignment horizontal="center" vertical="center" wrapText="1"/>
    </xf>
    <xf numFmtId="0" fontId="15" fillId="0" borderId="6" xfId="11" applyFont="1" applyBorder="1" applyAlignment="1">
      <alignment horizontal="center" vertical="center" wrapText="1"/>
    </xf>
    <xf numFmtId="0" fontId="19" fillId="0" borderId="5" xfId="11" applyFont="1" applyBorder="1" applyAlignment="1">
      <alignment horizontal="center" vertical="center" wrapText="1"/>
    </xf>
    <xf numFmtId="0" fontId="19" fillId="0" borderId="5" xfId="11" applyFont="1" applyBorder="1" applyAlignment="1">
      <alignment horizontal="center" vertical="center"/>
    </xf>
    <xf numFmtId="0" fontId="22" fillId="0" borderId="0" xfId="12" applyFont="1" applyAlignment="1">
      <alignment horizontal="center"/>
    </xf>
    <xf numFmtId="0" fontId="38" fillId="8" borderId="5" xfId="11" applyFont="1" applyFill="1" applyBorder="1" applyAlignment="1">
      <alignment horizontal="center" vertical="center"/>
    </xf>
    <xf numFmtId="0" fontId="42" fillId="0" borderId="0" xfId="0" applyFont="1" applyAlignment="1">
      <alignment horizontal="center" vertical="top" wrapText="1"/>
    </xf>
    <xf numFmtId="0" fontId="15" fillId="0" borderId="0" xfId="0" applyFont="1" applyAlignment="1">
      <alignment horizontal="center" vertical="top" wrapText="1"/>
    </xf>
    <xf numFmtId="0" fontId="41" fillId="0" borderId="0" xfId="0" applyFont="1" applyAlignment="1">
      <alignment horizontal="center" vertical="top" wrapText="1"/>
    </xf>
    <xf numFmtId="0" fontId="15" fillId="0" borderId="9" xfId="1" applyFont="1" applyBorder="1" applyAlignment="1">
      <alignment horizontal="center" vertical="center"/>
    </xf>
    <xf numFmtId="0" fontId="15" fillId="0" borderId="8" xfId="1" applyFont="1" applyBorder="1" applyAlignment="1">
      <alignment horizontal="center" vertical="center"/>
    </xf>
    <xf numFmtId="0" fontId="15" fillId="0" borderId="10" xfId="1" applyFont="1" applyBorder="1" applyAlignment="1">
      <alignment horizontal="center" vertical="center"/>
    </xf>
    <xf numFmtId="0" fontId="15" fillId="0" borderId="2" xfId="1" applyFont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5" fillId="0" borderId="3" xfId="1" applyFont="1" applyBorder="1" applyAlignment="1">
      <alignment horizontal="center" vertical="center"/>
    </xf>
    <xf numFmtId="0" fontId="15" fillId="0" borderId="4" xfId="1" applyFont="1" applyBorder="1" applyAlignment="1">
      <alignment horizontal="center" vertical="center"/>
    </xf>
    <xf numFmtId="0" fontId="15" fillId="0" borderId="1" xfId="1" applyFont="1" applyBorder="1" applyAlignment="1">
      <alignment horizontal="center" vertical="center"/>
    </xf>
    <xf numFmtId="0" fontId="15" fillId="0" borderId="6" xfId="1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21" fillId="0" borderId="9" xfId="1" applyFont="1" applyBorder="1" applyAlignment="1">
      <alignment horizontal="center" vertical="center" wrapText="1"/>
    </xf>
    <xf numFmtId="0" fontId="21" fillId="0" borderId="8" xfId="1" applyFont="1" applyBorder="1" applyAlignment="1">
      <alignment horizontal="center" vertical="center" wrapText="1"/>
    </xf>
    <xf numFmtId="0" fontId="21" fillId="0" borderId="10" xfId="1" applyFont="1" applyBorder="1" applyAlignment="1">
      <alignment horizontal="center" vertical="center" wrapText="1"/>
    </xf>
    <xf numFmtId="0" fontId="21" fillId="0" borderId="2" xfId="1" applyFont="1" applyBorder="1" applyAlignment="1">
      <alignment horizontal="center" vertical="center" wrapText="1"/>
    </xf>
    <xf numFmtId="0" fontId="21" fillId="0" borderId="0" xfId="1" applyFont="1" applyAlignment="1">
      <alignment horizontal="center" vertical="center" wrapText="1"/>
    </xf>
    <xf numFmtId="0" fontId="21" fillId="0" borderId="3" xfId="1" applyFont="1" applyBorder="1" applyAlignment="1">
      <alignment horizontal="center" vertical="center" wrapText="1"/>
    </xf>
    <xf numFmtId="0" fontId="22" fillId="0" borderId="5" xfId="1" applyFont="1" applyBorder="1" applyAlignment="1">
      <alignment horizontal="center" vertical="center" wrapText="1"/>
    </xf>
    <xf numFmtId="0" fontId="59" fillId="0" borderId="0" xfId="0" applyFont="1" applyAlignment="1">
      <alignment horizontal="center" vertical="top" wrapText="1"/>
    </xf>
    <xf numFmtId="164" fontId="69" fillId="8" borderId="5" xfId="0" applyNumberFormat="1" applyFont="1" applyFill="1" applyBorder="1" applyAlignment="1" applyProtection="1">
      <alignment horizontal="center"/>
      <protection hidden="1"/>
    </xf>
    <xf numFmtId="2" fontId="63" fillId="8" borderId="5" xfId="0" applyNumberFormat="1" applyFont="1" applyFill="1" applyBorder="1" applyAlignment="1" applyProtection="1">
      <alignment horizontal="center"/>
      <protection hidden="1"/>
    </xf>
    <xf numFmtId="164" fontId="57" fillId="8" borderId="5" xfId="0" applyNumberFormat="1" applyFont="1" applyFill="1" applyBorder="1" applyAlignment="1" applyProtection="1">
      <alignment horizontal="center"/>
      <protection hidden="1"/>
    </xf>
    <xf numFmtId="2" fontId="57" fillId="8" borderId="5" xfId="0" applyNumberFormat="1" applyFont="1" applyFill="1" applyBorder="1" applyAlignment="1" applyProtection="1">
      <alignment horizontal="center"/>
      <protection hidden="1"/>
    </xf>
    <xf numFmtId="0" fontId="61" fillId="5" borderId="11" xfId="0" applyFont="1" applyFill="1" applyBorder="1" applyAlignment="1" applyProtection="1">
      <alignment horizontal="center" vertical="center"/>
      <protection hidden="1"/>
    </xf>
    <xf numFmtId="0" fontId="61" fillId="5" borderId="12" xfId="0" applyFont="1" applyFill="1" applyBorder="1" applyAlignment="1" applyProtection="1">
      <alignment horizontal="center" vertical="center"/>
      <protection hidden="1"/>
    </xf>
    <xf numFmtId="0" fontId="61" fillId="5" borderId="13" xfId="0" applyFont="1" applyFill="1" applyBorder="1" applyAlignment="1" applyProtection="1">
      <alignment horizontal="center" vertical="center"/>
      <protection hidden="1"/>
    </xf>
    <xf numFmtId="0" fontId="20" fillId="4" borderId="53" xfId="2" applyFill="1" applyBorder="1" applyAlignment="1" applyProtection="1">
      <alignment horizontal="center" vertical="center" wrapText="1"/>
      <protection hidden="1"/>
    </xf>
    <xf numFmtId="0" fontId="20" fillId="4" borderId="71" xfId="2" applyFill="1" applyBorder="1" applyAlignment="1" applyProtection="1">
      <alignment horizontal="center" vertical="center" wrapText="1"/>
      <protection hidden="1"/>
    </xf>
    <xf numFmtId="0" fontId="20" fillId="4" borderId="54" xfId="2" applyFill="1" applyBorder="1" applyAlignment="1" applyProtection="1">
      <alignment horizontal="center" vertical="center" wrapText="1"/>
      <protection hidden="1"/>
    </xf>
    <xf numFmtId="0" fontId="58" fillId="2" borderId="12" xfId="0" applyFont="1" applyFill="1" applyBorder="1" applyAlignment="1" applyProtection="1">
      <alignment horizontal="left"/>
      <protection hidden="1"/>
    </xf>
    <xf numFmtId="0" fontId="58" fillId="2" borderId="13" xfId="0" applyFont="1" applyFill="1" applyBorder="1" applyAlignment="1" applyProtection="1">
      <alignment horizontal="left"/>
      <protection hidden="1"/>
    </xf>
    <xf numFmtId="0" fontId="51" fillId="12" borderId="53" xfId="2" applyFont="1" applyFill="1" applyBorder="1" applyAlignment="1" applyProtection="1">
      <alignment horizontal="center"/>
      <protection hidden="1"/>
    </xf>
    <xf numFmtId="0" fontId="51" fillId="12" borderId="71" xfId="2" applyFont="1" applyFill="1" applyBorder="1" applyAlignment="1" applyProtection="1">
      <alignment horizontal="center"/>
      <protection hidden="1"/>
    </xf>
    <xf numFmtId="0" fontId="51" fillId="12" borderId="54" xfId="2" applyFont="1" applyFill="1" applyBorder="1" applyAlignment="1" applyProtection="1">
      <alignment horizontal="center"/>
      <protection hidden="1"/>
    </xf>
    <xf numFmtId="0" fontId="42" fillId="5" borderId="11" xfId="0" applyFont="1" applyFill="1" applyBorder="1" applyAlignment="1" applyProtection="1">
      <alignment horizontal="center" vertical="center"/>
      <protection hidden="1"/>
    </xf>
    <xf numFmtId="0" fontId="42" fillId="5" borderId="12" xfId="0" applyFont="1" applyFill="1" applyBorder="1" applyAlignment="1" applyProtection="1">
      <alignment horizontal="center" vertical="center"/>
      <protection hidden="1"/>
    </xf>
    <xf numFmtId="0" fontId="42" fillId="5" borderId="13" xfId="0" applyFont="1" applyFill="1" applyBorder="1" applyAlignment="1" applyProtection="1">
      <alignment horizontal="center" vertical="center"/>
      <protection hidden="1"/>
    </xf>
    <xf numFmtId="2" fontId="36" fillId="8" borderId="11" xfId="0" applyNumberFormat="1" applyFont="1" applyFill="1" applyBorder="1" applyAlignment="1" applyProtection="1">
      <alignment horizontal="center"/>
      <protection hidden="1"/>
    </xf>
    <xf numFmtId="2" fontId="36" fillId="8" borderId="12" xfId="0" applyNumberFormat="1" applyFont="1" applyFill="1" applyBorder="1" applyAlignment="1" applyProtection="1">
      <alignment horizontal="center"/>
      <protection hidden="1"/>
    </xf>
    <xf numFmtId="2" fontId="36" fillId="8" borderId="13" xfId="0" applyNumberFormat="1" applyFont="1" applyFill="1" applyBorder="1" applyAlignment="1" applyProtection="1">
      <alignment horizontal="center"/>
      <protection hidden="1"/>
    </xf>
    <xf numFmtId="0" fontId="61" fillId="5" borderId="5" xfId="0" applyFont="1" applyFill="1" applyBorder="1" applyAlignment="1" applyProtection="1">
      <alignment horizontal="center" vertical="center"/>
      <protection hidden="1"/>
    </xf>
    <xf numFmtId="0" fontId="61" fillId="5" borderId="15" xfId="0" applyFont="1" applyFill="1" applyBorder="1" applyAlignment="1" applyProtection="1">
      <alignment horizontal="center" vertical="center"/>
      <protection hidden="1"/>
    </xf>
    <xf numFmtId="0" fontId="65" fillId="0" borderId="0" xfId="0" applyFont="1" applyAlignment="1" applyProtection="1">
      <alignment horizontal="center" vertical="center" wrapText="1"/>
      <protection hidden="1"/>
    </xf>
    <xf numFmtId="2" fontId="69" fillId="8" borderId="5" xfId="0" applyNumberFormat="1" applyFont="1" applyFill="1" applyBorder="1" applyAlignment="1" applyProtection="1">
      <alignment horizontal="center"/>
      <protection hidden="1"/>
    </xf>
    <xf numFmtId="0" fontId="19" fillId="0" borderId="52" xfId="0" applyFont="1" applyBorder="1" applyAlignment="1" applyProtection="1">
      <alignment horizontal="left" vertical="top" wrapText="1"/>
      <protection locked="0"/>
    </xf>
    <xf numFmtId="0" fontId="32" fillId="0" borderId="11" xfId="2" applyFont="1" applyFill="1" applyBorder="1" applyAlignment="1" applyProtection="1">
      <alignment horizontal="center"/>
      <protection locked="0"/>
    </xf>
    <xf numFmtId="0" fontId="32" fillId="0" borderId="12" xfId="2" applyFont="1" applyFill="1" applyBorder="1" applyAlignment="1" applyProtection="1">
      <alignment horizontal="center"/>
      <protection locked="0"/>
    </xf>
    <xf numFmtId="0" fontId="32" fillId="0" borderId="13" xfId="2" applyFont="1" applyFill="1" applyBorder="1" applyAlignment="1" applyProtection="1">
      <alignment horizontal="center"/>
      <protection locked="0"/>
    </xf>
    <xf numFmtId="0" fontId="35" fillId="6" borderId="11" xfId="0" applyFont="1" applyFill="1" applyBorder="1" applyAlignment="1" applyProtection="1">
      <alignment horizontal="center" vertical="top"/>
      <protection locked="0"/>
    </xf>
    <xf numFmtId="0" fontId="35" fillId="6" borderId="12" xfId="0" applyFont="1" applyFill="1" applyBorder="1" applyAlignment="1" applyProtection="1">
      <alignment horizontal="center" vertical="top"/>
      <protection locked="0"/>
    </xf>
    <xf numFmtId="0" fontId="35" fillId="6" borderId="13" xfId="0" applyFont="1" applyFill="1" applyBorder="1" applyAlignment="1" applyProtection="1">
      <alignment horizontal="center" vertical="top"/>
      <protection locked="0"/>
    </xf>
    <xf numFmtId="0" fontId="19" fillId="0" borderId="11" xfId="0" applyFont="1" applyBorder="1" applyAlignment="1" applyProtection="1">
      <alignment horizontal="left" vertical="top" wrapText="1"/>
      <protection locked="0"/>
    </xf>
    <xf numFmtId="0" fontId="19" fillId="0" borderId="12" xfId="0" applyFont="1" applyBorder="1" applyAlignment="1" applyProtection="1">
      <alignment horizontal="left" vertical="top" wrapText="1"/>
      <protection locked="0"/>
    </xf>
    <xf numFmtId="0" fontId="19" fillId="0" borderId="13" xfId="0" applyFont="1" applyBorder="1" applyAlignment="1" applyProtection="1">
      <alignment horizontal="left" vertical="top" wrapText="1"/>
      <protection locked="0"/>
    </xf>
    <xf numFmtId="2" fontId="58" fillId="8" borderId="11" xfId="0" applyNumberFormat="1" applyFont="1" applyFill="1" applyBorder="1" applyAlignment="1" applyProtection="1">
      <alignment horizontal="center"/>
      <protection hidden="1"/>
    </xf>
    <xf numFmtId="2" fontId="58" fillId="8" borderId="12" xfId="0" applyNumberFormat="1" applyFont="1" applyFill="1" applyBorder="1" applyAlignment="1" applyProtection="1">
      <alignment horizontal="center"/>
      <protection hidden="1"/>
    </xf>
    <xf numFmtId="2" fontId="58" fillId="8" borderId="13" xfId="0" applyNumberFormat="1" applyFont="1" applyFill="1" applyBorder="1" applyAlignment="1" applyProtection="1">
      <alignment horizontal="center"/>
      <protection hidden="1"/>
    </xf>
    <xf numFmtId="2" fontId="26" fillId="12" borderId="11" xfId="2" applyNumberFormat="1" applyFont="1" applyFill="1" applyBorder="1" applyAlignment="1" applyProtection="1">
      <alignment horizontal="center"/>
      <protection hidden="1"/>
    </xf>
    <xf numFmtId="2" fontId="26" fillId="12" borderId="12" xfId="2" applyNumberFormat="1" applyFont="1" applyFill="1" applyBorder="1" applyAlignment="1" applyProtection="1">
      <alignment horizontal="center"/>
      <protection hidden="1"/>
    </xf>
    <xf numFmtId="2" fontId="26" fillId="12" borderId="13" xfId="2" applyNumberFormat="1" applyFont="1" applyFill="1" applyBorder="1" applyAlignment="1" applyProtection="1">
      <alignment horizontal="center"/>
      <protection hidden="1"/>
    </xf>
    <xf numFmtId="0" fontId="0" fillId="0" borderId="5" xfId="0" applyBorder="1" applyAlignment="1" applyProtection="1">
      <alignment horizontal="center"/>
      <protection hidden="1"/>
    </xf>
    <xf numFmtId="0" fontId="60" fillId="0" borderId="0" xfId="0" applyFont="1" applyAlignment="1" applyProtection="1">
      <alignment horizontal="left" vertical="top"/>
      <protection hidden="1"/>
    </xf>
    <xf numFmtId="0" fontId="19" fillId="0" borderId="0" xfId="1" applyFont="1" applyAlignment="1" applyProtection="1">
      <alignment horizontal="center" vertical="center" wrapText="1"/>
      <protection hidden="1"/>
    </xf>
    <xf numFmtId="0" fontId="15" fillId="0" borderId="5" xfId="1" applyFont="1" applyBorder="1" applyAlignment="1" applyProtection="1">
      <alignment horizontal="center" vertical="center"/>
      <protection hidden="1"/>
    </xf>
    <xf numFmtId="0" fontId="61" fillId="0" borderId="5" xfId="1" applyFont="1" applyBorder="1" applyAlignment="1" applyProtection="1">
      <alignment horizontal="center" vertical="center" wrapText="1"/>
      <protection hidden="1"/>
    </xf>
    <xf numFmtId="0" fontId="62" fillId="0" borderId="5" xfId="1" applyFont="1" applyBorder="1" applyAlignment="1" applyProtection="1">
      <alignment horizontal="center" vertical="center"/>
      <protection hidden="1"/>
    </xf>
    <xf numFmtId="0" fontId="18" fillId="0" borderId="0" xfId="1" applyFont="1" applyAlignment="1" applyProtection="1">
      <alignment horizontal="center" vertical="center" wrapText="1"/>
      <protection hidden="1"/>
    </xf>
    <xf numFmtId="0" fontId="51" fillId="0" borderId="67" xfId="2" applyFont="1" applyFill="1" applyBorder="1" applyAlignment="1" applyProtection="1">
      <alignment horizontal="left" indent="1"/>
      <protection locked="0"/>
    </xf>
    <xf numFmtId="0" fontId="14" fillId="0" borderId="0" xfId="0" applyFont="1" applyAlignment="1" applyProtection="1">
      <alignment horizontal="left" vertical="top" wrapText="1"/>
      <protection hidden="1"/>
    </xf>
    <xf numFmtId="0" fontId="61" fillId="5" borderId="67" xfId="0" applyFont="1" applyFill="1" applyBorder="1" applyAlignment="1" applyProtection="1">
      <alignment horizontal="center" vertical="center"/>
      <protection hidden="1"/>
    </xf>
    <xf numFmtId="0" fontId="32" fillId="0" borderId="11" xfId="2" applyFont="1" applyFill="1" applyBorder="1" applyAlignment="1" applyProtection="1">
      <alignment horizontal="center" vertical="top" wrapText="1"/>
      <protection locked="0"/>
    </xf>
    <xf numFmtId="0" fontId="32" fillId="0" borderId="12" xfId="2" applyFont="1" applyFill="1" applyBorder="1" applyAlignment="1" applyProtection="1">
      <alignment horizontal="center" vertical="top" wrapText="1"/>
      <protection locked="0"/>
    </xf>
    <xf numFmtId="0" fontId="32" fillId="0" borderId="13" xfId="2" applyFont="1" applyFill="1" applyBorder="1" applyAlignment="1" applyProtection="1">
      <alignment horizontal="center" vertical="top" wrapText="1"/>
      <protection locked="0"/>
    </xf>
    <xf numFmtId="0" fontId="32" fillId="0" borderId="11" xfId="2" applyFont="1" applyFill="1" applyBorder="1" applyAlignment="1" applyProtection="1">
      <alignment horizontal="left" vertical="top" wrapText="1"/>
      <protection locked="0"/>
    </xf>
    <xf numFmtId="0" fontId="32" fillId="0" borderId="12" xfId="2" applyFont="1" applyFill="1" applyBorder="1" applyAlignment="1" applyProtection="1">
      <alignment horizontal="left" vertical="top" wrapText="1"/>
      <protection locked="0"/>
    </xf>
    <xf numFmtId="0" fontId="32" fillId="0" borderId="13" xfId="2" applyFont="1" applyFill="1" applyBorder="1" applyAlignment="1" applyProtection="1">
      <alignment horizontal="left" vertical="top" wrapText="1"/>
      <protection locked="0"/>
    </xf>
    <xf numFmtId="0" fontId="19" fillId="0" borderId="5" xfId="0" applyFont="1" applyBorder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center"/>
      <protection hidden="1"/>
    </xf>
    <xf numFmtId="0" fontId="55" fillId="30" borderId="7" xfId="0" applyFont="1" applyFill="1" applyBorder="1" applyAlignment="1" applyProtection="1">
      <alignment horizontal="center" vertical="center" wrapText="1"/>
      <protection hidden="1"/>
    </xf>
    <xf numFmtId="0" fontId="55" fillId="30" borderId="4" xfId="0" applyFont="1" applyFill="1" applyBorder="1" applyAlignment="1" applyProtection="1">
      <alignment horizontal="center" vertical="center" wrapText="1"/>
      <protection hidden="1"/>
    </xf>
    <xf numFmtId="0" fontId="51" fillId="0" borderId="91" xfId="2" applyFont="1" applyFill="1" applyBorder="1" applyAlignment="1" applyProtection="1">
      <alignment horizontal="left" indent="1"/>
      <protection locked="0"/>
    </xf>
    <xf numFmtId="0" fontId="51" fillId="0" borderId="93" xfId="2" applyFont="1" applyFill="1" applyBorder="1" applyAlignment="1" applyProtection="1">
      <alignment horizontal="left" indent="1"/>
      <protection locked="0"/>
    </xf>
    <xf numFmtId="0" fontId="51" fillId="0" borderId="90" xfId="2" applyFont="1" applyFill="1" applyBorder="1" applyAlignment="1" applyProtection="1">
      <alignment horizontal="left" indent="1"/>
      <protection locked="0"/>
    </xf>
    <xf numFmtId="0" fontId="22" fillId="0" borderId="0" xfId="0" applyFont="1" applyAlignment="1" applyProtection="1">
      <alignment horizontal="left"/>
      <protection hidden="1"/>
    </xf>
    <xf numFmtId="0" fontId="66" fillId="0" borderId="0" xfId="2" applyFont="1" applyFill="1" applyBorder="1" applyAlignment="1" applyProtection="1">
      <alignment horizontal="left" vertical="center" indent="3"/>
      <protection hidden="1"/>
    </xf>
    <xf numFmtId="0" fontId="19" fillId="0" borderId="95" xfId="0" applyFont="1" applyBorder="1" applyAlignment="1" applyProtection="1">
      <alignment horizontal="left" vertical="top" wrapText="1"/>
      <protection locked="0"/>
    </xf>
    <xf numFmtId="0" fontId="19" fillId="0" borderId="100" xfId="0" applyFont="1" applyBorder="1" applyAlignment="1" applyProtection="1">
      <alignment horizontal="left" vertical="top" wrapText="1"/>
      <protection locked="0"/>
    </xf>
    <xf numFmtId="0" fontId="19" fillId="0" borderId="99" xfId="0" applyFont="1" applyBorder="1" applyAlignment="1" applyProtection="1">
      <alignment horizontal="left" vertical="top" wrapText="1"/>
      <protection locked="0"/>
    </xf>
    <xf numFmtId="0" fontId="19" fillId="0" borderId="2" xfId="0" applyFont="1" applyBorder="1" applyAlignment="1" applyProtection="1">
      <alignment horizontal="left" vertical="top" wrapText="1"/>
      <protection locked="0"/>
    </xf>
    <xf numFmtId="0" fontId="19" fillId="0" borderId="0" xfId="0" applyFont="1" applyAlignment="1" applyProtection="1">
      <alignment horizontal="left" vertical="top" wrapText="1"/>
      <protection locked="0"/>
    </xf>
    <xf numFmtId="0" fontId="19" fillId="0" borderId="3" xfId="0" applyFont="1" applyBorder="1" applyAlignment="1" applyProtection="1">
      <alignment horizontal="left" vertical="top" wrapText="1"/>
      <protection locked="0"/>
    </xf>
    <xf numFmtId="0" fontId="19" fillId="0" borderId="4" xfId="0" applyFont="1" applyBorder="1" applyAlignment="1" applyProtection="1">
      <alignment horizontal="left" vertical="top" wrapText="1"/>
      <protection locked="0"/>
    </xf>
    <xf numFmtId="0" fontId="19" fillId="0" borderId="1" xfId="0" applyFont="1" applyBorder="1" applyAlignment="1" applyProtection="1">
      <alignment horizontal="left" vertical="top" wrapText="1"/>
      <protection locked="0"/>
    </xf>
    <xf numFmtId="0" fontId="19" fillId="0" borderId="6" xfId="0" applyFont="1" applyBorder="1" applyAlignment="1" applyProtection="1">
      <alignment horizontal="left" vertical="top" wrapText="1"/>
      <protection locked="0"/>
    </xf>
    <xf numFmtId="0" fontId="32" fillId="0" borderId="5" xfId="2" applyFont="1" applyFill="1" applyBorder="1" applyAlignment="1" applyProtection="1">
      <alignment horizontal="center" vertical="center" wrapText="1"/>
      <protection locked="0"/>
    </xf>
    <xf numFmtId="0" fontId="32" fillId="0" borderId="5" xfId="2" applyFont="1" applyFill="1" applyBorder="1" applyAlignment="1" applyProtection="1">
      <alignment horizontal="center"/>
      <protection locked="0"/>
    </xf>
    <xf numFmtId="0" fontId="51" fillId="4" borderId="95" xfId="2" applyFont="1" applyFill="1" applyBorder="1" applyAlignment="1" applyProtection="1">
      <alignment horizontal="center" vertical="center"/>
      <protection hidden="1"/>
    </xf>
    <xf numFmtId="0" fontId="51" fillId="4" borderId="99" xfId="2" applyFont="1" applyFill="1" applyBorder="1" applyAlignment="1" applyProtection="1">
      <alignment horizontal="center" vertical="center"/>
      <protection hidden="1"/>
    </xf>
    <xf numFmtId="0" fontId="51" fillId="4" borderId="42" xfId="2" applyFont="1" applyFill="1" applyBorder="1" applyAlignment="1" applyProtection="1">
      <alignment horizontal="center" vertical="center"/>
      <protection hidden="1"/>
    </xf>
    <xf numFmtId="0" fontId="51" fillId="4" borderId="39" xfId="2" applyFont="1" applyFill="1" applyBorder="1" applyAlignment="1" applyProtection="1">
      <alignment horizontal="center" vertical="center"/>
      <protection hidden="1"/>
    </xf>
    <xf numFmtId="0" fontId="51" fillId="4" borderId="91" xfId="2" applyFont="1" applyFill="1" applyBorder="1" applyAlignment="1" applyProtection="1">
      <alignment horizontal="center" vertical="center"/>
      <protection hidden="1"/>
    </xf>
    <xf numFmtId="0" fontId="51" fillId="4" borderId="90" xfId="2" applyFont="1" applyFill="1" applyBorder="1" applyAlignment="1" applyProtection="1">
      <alignment horizontal="center" vertical="center"/>
      <protection hidden="1"/>
    </xf>
    <xf numFmtId="0" fontId="15" fillId="0" borderId="5" xfId="1" applyFont="1" applyBorder="1" applyAlignment="1">
      <alignment horizontal="center" vertical="center"/>
    </xf>
    <xf numFmtId="0" fontId="43" fillId="0" borderId="9" xfId="1" applyFont="1" applyBorder="1" applyAlignment="1">
      <alignment horizontal="center" vertical="center" wrapText="1"/>
    </xf>
    <xf numFmtId="0" fontId="43" fillId="0" borderId="8" xfId="1" applyFont="1" applyBorder="1" applyAlignment="1">
      <alignment horizontal="center" vertical="center" wrapText="1"/>
    </xf>
    <xf numFmtId="0" fontId="43" fillId="0" borderId="10" xfId="1" applyFont="1" applyBorder="1" applyAlignment="1">
      <alignment horizontal="center" vertical="center" wrapText="1"/>
    </xf>
    <xf numFmtId="0" fontId="43" fillId="0" borderId="2" xfId="1" applyFont="1" applyBorder="1" applyAlignment="1">
      <alignment horizontal="center" vertical="center" wrapText="1"/>
    </xf>
    <xf numFmtId="0" fontId="43" fillId="0" borderId="0" xfId="1" applyFont="1" applyAlignment="1">
      <alignment horizontal="center" vertical="center" wrapText="1"/>
    </xf>
    <xf numFmtId="0" fontId="43" fillId="0" borderId="3" xfId="1" applyFont="1" applyBorder="1" applyAlignment="1">
      <alignment horizontal="center" vertical="center" wrapText="1"/>
    </xf>
    <xf numFmtId="0" fontId="21" fillId="0" borderId="5" xfId="1" applyFont="1" applyBorder="1" applyAlignment="1">
      <alignment horizontal="center" vertical="center"/>
    </xf>
    <xf numFmtId="0" fontId="21" fillId="0" borderId="52" xfId="1" applyFont="1" applyBorder="1" applyAlignment="1">
      <alignment horizontal="center" vertical="center" wrapText="1"/>
    </xf>
    <xf numFmtId="0" fontId="21" fillId="2" borderId="0" xfId="1" applyFont="1" applyFill="1" applyAlignment="1" applyProtection="1">
      <alignment horizontal="left" vertical="center"/>
      <protection hidden="1"/>
    </xf>
    <xf numFmtId="0" fontId="15" fillId="0" borderId="45" xfId="0" applyFont="1" applyBorder="1" applyAlignment="1" applyProtection="1">
      <alignment horizontal="left" vertical="center" wrapText="1"/>
      <protection locked="0"/>
    </xf>
    <xf numFmtId="0" fontId="15" fillId="0" borderId="72" xfId="0" applyFont="1" applyBorder="1" applyAlignment="1" applyProtection="1">
      <alignment horizontal="left" vertical="center" wrapText="1"/>
      <protection locked="0"/>
    </xf>
    <xf numFmtId="0" fontId="15" fillId="0" borderId="31" xfId="0" applyFont="1" applyBorder="1" applyAlignment="1" applyProtection="1">
      <alignment horizontal="left" vertical="center" wrapText="1"/>
      <protection locked="0"/>
    </xf>
    <xf numFmtId="0" fontId="14" fillId="0" borderId="0" xfId="0" applyFont="1" applyAlignment="1">
      <alignment horizontal="center"/>
    </xf>
    <xf numFmtId="0" fontId="14" fillId="0" borderId="50" xfId="0" applyFont="1" applyBorder="1" applyAlignment="1">
      <alignment horizontal="center"/>
    </xf>
    <xf numFmtId="0" fontId="21" fillId="0" borderId="52" xfId="1" applyFont="1" applyBorder="1" applyAlignment="1">
      <alignment horizontal="center" vertical="center"/>
    </xf>
    <xf numFmtId="0" fontId="43" fillId="2" borderId="0" xfId="1" applyFont="1" applyFill="1" applyAlignment="1" applyProtection="1">
      <alignment horizontal="left" vertical="center" wrapText="1"/>
      <protection hidden="1"/>
    </xf>
    <xf numFmtId="0" fontId="15" fillId="0" borderId="45" xfId="0" applyFont="1" applyBorder="1" applyAlignment="1" applyProtection="1">
      <alignment horizontal="center" wrapText="1"/>
      <protection locked="0"/>
    </xf>
    <xf numFmtId="0" fontId="15" fillId="0" borderId="72" xfId="0" applyFont="1" applyBorder="1" applyAlignment="1" applyProtection="1">
      <alignment horizontal="center" wrapText="1"/>
      <protection locked="0"/>
    </xf>
    <xf numFmtId="0" fontId="15" fillId="0" borderId="31" xfId="0" applyFont="1" applyBorder="1" applyAlignment="1" applyProtection="1">
      <alignment horizontal="center" wrapText="1"/>
      <protection locked="0"/>
    </xf>
    <xf numFmtId="0" fontId="15" fillId="0" borderId="45" xfId="0" applyFont="1" applyBorder="1" applyAlignment="1" applyProtection="1">
      <alignment horizontal="center" vertical="center" wrapText="1"/>
      <protection locked="0"/>
    </xf>
    <xf numFmtId="0" fontId="15" fillId="0" borderId="72" xfId="0" applyFont="1" applyBorder="1" applyAlignment="1" applyProtection="1">
      <alignment horizontal="center" vertical="center" wrapText="1"/>
      <protection locked="0"/>
    </xf>
    <xf numFmtId="0" fontId="15" fillId="0" borderId="31" xfId="0" applyFont="1" applyBorder="1" applyAlignment="1" applyProtection="1">
      <alignment horizontal="center" vertical="center" wrapText="1"/>
      <protection locked="0"/>
    </xf>
    <xf numFmtId="0" fontId="14" fillId="0" borderId="0" xfId="0" applyFont="1" applyAlignment="1">
      <alignment horizontal="left" wrapText="1"/>
    </xf>
    <xf numFmtId="0" fontId="0" fillId="0" borderId="15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7" xfId="0" applyBorder="1" applyAlignment="1">
      <alignment horizontal="center"/>
    </xf>
    <xf numFmtId="0" fontId="14" fillId="8" borderId="41" xfId="0" applyFont="1" applyFill="1" applyBorder="1" applyAlignment="1">
      <alignment horizontal="center" vertical="center"/>
    </xf>
    <xf numFmtId="0" fontId="14" fillId="8" borderId="43" xfId="0" applyFont="1" applyFill="1" applyBorder="1" applyAlignment="1">
      <alignment horizontal="center" vertical="center"/>
    </xf>
    <xf numFmtId="0" fontId="14" fillId="8" borderId="39" xfId="0" applyFont="1" applyFill="1" applyBorder="1" applyAlignment="1">
      <alignment horizontal="center" vertical="center"/>
    </xf>
    <xf numFmtId="0" fontId="0" fillId="0" borderId="27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28" xfId="0" applyBorder="1" applyAlignment="1" applyProtection="1">
      <alignment horizontal="center"/>
      <protection locked="0"/>
    </xf>
    <xf numFmtId="0" fontId="0" fillId="0" borderId="24" xfId="0" applyBorder="1" applyAlignment="1" applyProtection="1">
      <alignment horizontal="center"/>
      <protection locked="0"/>
    </xf>
    <xf numFmtId="0" fontId="0" fillId="0" borderId="52" xfId="0" applyBorder="1" applyAlignment="1" applyProtection="1">
      <alignment horizontal="center"/>
      <protection locked="0"/>
    </xf>
    <xf numFmtId="0" fontId="0" fillId="0" borderId="55" xfId="0" applyBorder="1" applyAlignment="1" applyProtection="1">
      <alignment horizontal="center"/>
      <protection locked="0"/>
    </xf>
    <xf numFmtId="0" fontId="21" fillId="2" borderId="0" xfId="25" applyFont="1" applyFill="1" applyAlignment="1" applyProtection="1">
      <alignment horizontal="left" vertical="center"/>
      <protection hidden="1"/>
    </xf>
    <xf numFmtId="0" fontId="21" fillId="0" borderId="95" xfId="25" applyFont="1" applyBorder="1" applyAlignment="1">
      <alignment horizontal="center" vertical="center" wrapText="1"/>
    </xf>
    <xf numFmtId="0" fontId="21" fillId="0" borderId="99" xfId="25" applyFont="1" applyBorder="1" applyAlignment="1">
      <alignment horizontal="center" vertical="center" wrapText="1"/>
    </xf>
    <xf numFmtId="0" fontId="21" fillId="0" borderId="2" xfId="25" applyFont="1" applyBorder="1" applyAlignment="1">
      <alignment horizontal="center" vertical="center" wrapText="1"/>
    </xf>
    <xf numFmtId="0" fontId="21" fillId="0" borderId="3" xfId="25" applyFont="1" applyBorder="1" applyAlignment="1">
      <alignment horizontal="center" vertical="center" wrapText="1"/>
    </xf>
    <xf numFmtId="0" fontId="21" fillId="0" borderId="4" xfId="25" applyFont="1" applyBorder="1" applyAlignment="1">
      <alignment horizontal="center" vertical="center" wrapText="1"/>
    </xf>
    <xf numFmtId="0" fontId="21" fillId="0" borderId="6" xfId="25" applyFont="1" applyBorder="1" applyAlignment="1">
      <alignment horizontal="center" vertical="center" wrapText="1"/>
    </xf>
    <xf numFmtId="0" fontId="21" fillId="0" borderId="95" xfId="25" applyFont="1" applyBorder="1" applyAlignment="1">
      <alignment horizontal="center" vertical="center"/>
    </xf>
    <xf numFmtId="0" fontId="21" fillId="0" borderId="99" xfId="25" applyFont="1" applyBorder="1" applyAlignment="1">
      <alignment horizontal="center" vertical="center"/>
    </xf>
    <xf numFmtId="0" fontId="21" fillId="0" borderId="4" xfId="25" applyFont="1" applyBorder="1" applyAlignment="1">
      <alignment horizontal="center" vertical="center"/>
    </xf>
    <xf numFmtId="0" fontId="21" fillId="0" borderId="6" xfId="25" applyFont="1" applyBorder="1" applyAlignment="1">
      <alignment horizontal="center" vertical="center"/>
    </xf>
    <xf numFmtId="0" fontId="0" fillId="0" borderId="95" xfId="0" applyBorder="1" applyAlignment="1">
      <alignment horizontal="center"/>
    </xf>
    <xf numFmtId="0" fontId="0" fillId="0" borderId="100" xfId="0" applyBorder="1" applyAlignment="1">
      <alignment horizontal="center"/>
    </xf>
    <xf numFmtId="0" fontId="0" fillId="0" borderId="99" xfId="0" applyBorder="1" applyAlignment="1">
      <alignment horizontal="center"/>
    </xf>
    <xf numFmtId="0" fontId="14" fillId="0" borderId="61" xfId="25" applyFont="1" applyBorder="1" applyAlignment="1">
      <alignment horizontal="left" wrapText="1"/>
    </xf>
    <xf numFmtId="0" fontId="0" fillId="0" borderId="21" xfId="0" applyBorder="1" applyAlignment="1" applyProtection="1">
      <alignment horizontal="center"/>
      <protection locked="0"/>
    </xf>
    <xf numFmtId="0" fontId="0" fillId="0" borderId="22" xfId="0" applyBorder="1" applyAlignment="1" applyProtection="1">
      <alignment horizontal="center"/>
      <protection locked="0"/>
    </xf>
    <xf numFmtId="0" fontId="0" fillId="0" borderId="23" xfId="0" applyBorder="1" applyAlignment="1" applyProtection="1">
      <alignment horizontal="center"/>
      <protection locked="0"/>
    </xf>
  </cellXfs>
  <cellStyles count="29">
    <cellStyle name="40% - Accent6 2" xfId="17" xr:uid="{00000000-0005-0000-0000-000000000000}"/>
    <cellStyle name="Cálculo 2" xfId="5" xr:uid="{00000000-0005-0000-0000-000001000000}"/>
    <cellStyle name="Currency 2" xfId="18" xr:uid="{00000000-0005-0000-0000-000002000000}"/>
    <cellStyle name="Hyperlink 2" xfId="8" xr:uid="{00000000-0005-0000-0000-000003000000}"/>
    <cellStyle name="Moneda" xfId="6" builtinId="4"/>
    <cellStyle name="Normal" xfId="0" builtinId="0"/>
    <cellStyle name="Normal 2" xfId="1" xr:uid="{00000000-0005-0000-0000-000006000000}"/>
    <cellStyle name="Normal 2 2" xfId="11" xr:uid="{00000000-0005-0000-0000-000007000000}"/>
    <cellStyle name="Normal 2 2 2" xfId="22" xr:uid="{00000000-0005-0000-0000-000008000000}"/>
    <cellStyle name="Normal 2 3" xfId="13" xr:uid="{00000000-0005-0000-0000-000009000000}"/>
    <cellStyle name="Normal 2 4" xfId="24" xr:uid="{00000000-0005-0000-0000-00000A000000}"/>
    <cellStyle name="Normal 2 5" xfId="25" xr:uid="{00000000-0005-0000-0000-00000B000000}"/>
    <cellStyle name="Normal 3" xfId="3" xr:uid="{00000000-0005-0000-0000-00000C000000}"/>
    <cellStyle name="Normal 3 2" xfId="14" xr:uid="{00000000-0005-0000-0000-00000D000000}"/>
    <cellStyle name="Normal 31 3" xfId="28" xr:uid="{00000000-0005-0000-0000-00000E000000}"/>
    <cellStyle name="Normal 38" xfId="23" xr:uid="{00000000-0005-0000-0000-00000F000000}"/>
    <cellStyle name="Normal 4" xfId="7" xr:uid="{00000000-0005-0000-0000-000010000000}"/>
    <cellStyle name="Normal 4 2" xfId="19" xr:uid="{00000000-0005-0000-0000-000011000000}"/>
    <cellStyle name="Normal 5" xfId="9" xr:uid="{00000000-0005-0000-0000-000012000000}"/>
    <cellStyle name="Normal 5 2" xfId="20" xr:uid="{00000000-0005-0000-0000-000013000000}"/>
    <cellStyle name="Normal 6" xfId="10" xr:uid="{00000000-0005-0000-0000-000014000000}"/>
    <cellStyle name="Normal 6 2" xfId="21" xr:uid="{00000000-0005-0000-0000-000015000000}"/>
    <cellStyle name="Normal 6 3" xfId="26" xr:uid="{00000000-0005-0000-0000-000016000000}"/>
    <cellStyle name="Normal 7" xfId="12" xr:uid="{00000000-0005-0000-0000-000017000000}"/>
    <cellStyle name="Normal_Hoja1" xfId="27" xr:uid="{00000000-0005-0000-0000-000018000000}"/>
    <cellStyle name="Percent 2" xfId="4" xr:uid="{00000000-0005-0000-0000-000019000000}"/>
    <cellStyle name="Percent 2 2" xfId="15" xr:uid="{00000000-0005-0000-0000-00001A000000}"/>
    <cellStyle name="Percent 3" xfId="16" xr:uid="{00000000-0005-0000-0000-00001B000000}"/>
    <cellStyle name="Salida" xfId="2" builtinId="21"/>
  </cellStyles>
  <dxfs count="117">
    <dxf>
      <alignment horizontal="center" vertical="center" textRotation="0" wrapText="0" indent="0" justifyLastLine="0" shrinkToFit="0" readingOrder="0"/>
      <protection locked="1" hidden="1"/>
    </dxf>
    <dxf>
      <alignment horizontal="center" vertical="center" textRotation="0" indent="0" justifyLastLine="0" shrinkToFit="0" readingOrder="0"/>
      <protection locked="1" hidden="1"/>
    </dxf>
    <dxf>
      <alignment horizontal="center" vertical="center" textRotation="0" wrapText="0" indent="0" justifyLastLine="0" shrinkToFit="0" readingOrder="0"/>
      <protection locked="1" hidden="1"/>
    </dxf>
    <dxf>
      <alignment horizontal="center" vertical="center" textRotation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  <protection locked="1" hidden="1"/>
    </dxf>
    <dxf>
      <alignment horizontal="center" vertical="center" textRotation="0" wrapText="0" indent="0" justifyLastLine="0" shrinkToFit="0" readingOrder="0"/>
      <protection locked="1" hidden="1"/>
    </dxf>
    <dxf>
      <alignment horizontal="center" vertical="center" textRotation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  <protection locked="1" hidden="1"/>
    </dxf>
    <dxf>
      <alignment horizontal="center" vertical="center" textRotation="0" wrapText="0" indent="0" justifyLastLine="0" shrinkToFit="0" readingOrder="0"/>
      <protection locked="1" hidden="1"/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center" textRotation="0" wrapText="0" indent="0" justifyLastLine="0" shrinkToFit="0" readingOrder="0"/>
      <protection locked="1" hidden="1"/>
    </dxf>
    <dxf>
      <alignment horizontal="center" vertical="center" textRotation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  <protection locked="1" hidden="1"/>
    </dxf>
    <dxf>
      <alignment horizontal="center" vertical="center" textRotation="0" wrapText="0" indent="0" justifyLastLine="0" shrinkToFit="0" readingOrder="0"/>
      <protection locked="1" hidden="1"/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center" textRotation="0" wrapText="0" indent="0" justifyLastLine="0" shrinkToFit="0" readingOrder="0"/>
      <protection locked="1" hidden="1"/>
    </dxf>
    <dxf>
      <alignment horizontal="center" vertical="center" textRotation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  <protection locked="1" hidden="1"/>
    </dxf>
    <dxf>
      <alignment horizontal="center" vertical="center" textRotation="0" wrapText="0" indent="0" justifyLastLine="0" shrinkToFit="0" readingOrder="0"/>
      <protection locked="1" hidden="1"/>
    </dxf>
    <dxf>
      <alignment horizontal="center" vertical="center" textRotation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  <protection locked="1" hidden="1"/>
    </dxf>
    <dxf>
      <alignment horizontal="center" vertical="center" textRotation="0" wrapText="0" indent="0" justifyLastLine="0" shrinkToFit="0" readingOrder="0"/>
      <protection locked="1" hidden="1"/>
    </dxf>
    <dxf>
      <alignment horizontal="center" vertical="center" textRotation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  <protection locked="1" hidden="1"/>
    </dxf>
    <dxf>
      <alignment horizontal="center" vertical="center" textRotation="0" wrapText="0" indent="0" justifyLastLine="0" shrinkToFit="0" readingOrder="0"/>
      <protection locked="1" hidden="1"/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center" textRotation="0" wrapText="0" indent="0" justifyLastLine="0" shrinkToFit="0" readingOrder="0"/>
      <protection locked="1" hidden="1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alignment horizontal="center" vertical="center" textRotation="0" wrapText="0" indent="0" justifyLastLine="0" shrinkToFit="0" readingOrder="0"/>
      <protection locked="1" hidden="1"/>
    </dxf>
    <dxf>
      <alignment horizontal="center" vertical="center" textRotation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  <protection locked="1" hidden="1"/>
    </dxf>
    <dxf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center" textRotation="0" wrapText="0" indent="0" justifyLastLine="0" shrinkToFit="0" readingOrder="0"/>
      <protection locked="1" hidden="1"/>
    </dxf>
    <dxf>
      <alignment horizontal="center" vertical="center" textRotation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  <protection locked="1" hidden="1"/>
    </dxf>
    <dxf>
      <alignment horizontal="center" vertical="center" textRotation="0" wrapText="0" indent="0" justifyLastLine="0" shrinkToFit="0" readingOrder="0"/>
      <protection locked="1" hidden="1"/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center" textRotation="0" wrapText="0" indent="0" justifyLastLine="0" shrinkToFit="0" readingOrder="0"/>
      <protection locked="1" hidden="1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alignment horizontal="center" vertical="center" textRotation="0" wrapText="0" indent="0" justifyLastLine="0" shrinkToFit="0" readingOrder="0"/>
      <protection locked="1" hidden="1"/>
    </dxf>
    <dxf>
      <alignment horizontal="center" vertical="center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center" textRotation="0" wrapText="0" indent="0" justifyLastLine="0" shrinkToFit="0" readingOrder="0"/>
      <protection locked="1" hidden="1"/>
    </dxf>
    <dxf>
      <alignment horizontal="center" vertical="center" textRotation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  <protection locked="1" hidden="1"/>
    </dxf>
    <dxf>
      <alignment horizontal="center" vertical="center" textRotation="0" wrapText="0" indent="0" justifyLastLine="0" shrinkToFit="0" readingOrder="0"/>
      <protection locked="1" hidden="1"/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center" textRotation="0" wrapText="0" indent="0" justifyLastLine="0" shrinkToFit="0" readingOrder="0"/>
      <protection locked="1" hidden="1"/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1" hidden="1"/>
    </dxf>
    <dxf>
      <alignment horizontal="center" vertical="center" textRotation="0" wrapText="0" indent="0" justifyLastLine="0" shrinkToFit="0" readingOrder="0"/>
      <protection locked="1" hidden="1"/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1" hidden="1"/>
    </dxf>
    <dxf>
      <alignment horizontal="center" vertical="center" textRotation="0" wrapText="0" indent="0" justifyLastLine="0" shrinkToFit="0" readingOrder="0"/>
      <protection locked="1" hidden="1"/>
    </dxf>
    <dxf>
      <alignment horizontal="center" vertical="center" textRotation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  <protection locked="1" hidden="1"/>
    </dxf>
    <dxf>
      <alignment horizontal="center" vertical="center" textRotation="0" wrapText="0" indent="0" justifyLastLine="0" shrinkToFit="0" readingOrder="0"/>
      <protection locked="1" hidden="1"/>
    </dxf>
    <dxf>
      <alignment horizontal="center" vertical="center" textRotation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  <protection locked="1" hidden="1"/>
    </dxf>
    <dxf>
      <alignment horizontal="center" vertical="center" textRotation="0" wrapText="0" indent="0" justifyLastLine="0" shrinkToFit="0" readingOrder="0"/>
      <protection locked="1" hidden="1"/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center" textRotation="0" wrapText="0" indent="0" justifyLastLine="0" shrinkToFit="0" readingOrder="0"/>
      <protection locked="1" hidden="1"/>
    </dxf>
    <dxf>
      <alignment horizontal="center" vertical="center" textRotation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  <protection locked="1" hidden="1"/>
    </dxf>
    <dxf>
      <alignment horizontal="center" vertical="center" textRotation="0" wrapText="0" indent="0" justifyLastLine="0" shrinkToFit="0" readingOrder="0"/>
      <protection locked="1" hidden="1"/>
    </dxf>
    <dxf>
      <alignment horizontal="center" vertical="center" textRotation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  <protection locked="1" hidden="1"/>
    </dxf>
    <dxf>
      <alignment horizontal="center" vertical="center" textRotation="0" wrapText="0" indent="0" justifyLastLine="0" shrinkToFit="0" readingOrder="0"/>
      <protection locked="1" hidden="1"/>
    </dxf>
    <dxf>
      <alignment horizontal="center" vertical="center" textRotation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  <protection locked="1" hidden="1"/>
    </dxf>
    <dxf>
      <alignment horizontal="center" vertical="center" textRotation="0" indent="0" justifyLastLine="0" shrinkToFit="0" readingOrder="0"/>
      <protection locked="1" hidden="1"/>
    </dxf>
    <dxf>
      <alignment horizontal="center" vertical="center" textRotation="0" indent="0" justifyLastLine="0" shrinkToFit="0" readingOrder="0"/>
      <protection locked="1" hidden="1"/>
    </dxf>
    <dxf>
      <font>
        <b/>
      </font>
      <alignment horizontal="center" vertical="center" textRotation="0" wrapText="1" indent="0" justifyLastLine="0" shrinkToFit="0" readingOrder="0"/>
      <protection locked="1" hidden="1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numFmt numFmtId="0" formatCode="General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numFmt numFmtId="0" formatCode="General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numFmt numFmtId="0" formatCode="General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thin">
          <color indexed="64"/>
        </bottom>
        <vertical/>
        <horizontal/>
      </border>
      <protection locked="1" hidden="1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center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1"/>
    </dxf>
    <dxf>
      <alignment horizontal="center" vertical="center" textRotation="0" indent="0" justifyLastLine="0" shrinkToFit="0" readingOrder="0"/>
      <protection locked="1" hidden="1"/>
    </dxf>
    <dxf>
      <font>
        <b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1"/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663300"/>
      <color rgb="FFFFCC99"/>
      <color rgb="FFCC6600"/>
      <color rgb="FFD869FF"/>
      <color rgb="FFF55D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Fases contempladas en el factor del SDMA5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60"/>
      <c:rotY val="0"/>
      <c:depthPercent val="100"/>
      <c:rAngAx val="0"/>
      <c:perspective val="1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106052807793101E-2"/>
          <c:y val="0.23282266130165055"/>
          <c:w val="0.9116062966394467"/>
          <c:h val="0.76653700165904182"/>
        </c:manualLayout>
      </c:layout>
      <c:pie3DChart>
        <c:varyColors val="1"/>
        <c:ser>
          <c:idx val="0"/>
          <c:order val="0"/>
          <c:tx>
            <c:strRef>
              <c:f>Portada!$L$15</c:f>
              <c:strCache>
                <c:ptCount val="1"/>
                <c:pt idx="0">
                  <c:v>Fases  contempladas para la estimación en el SDMA5</c:v>
                </c:pt>
              </c:strCache>
            </c:strRef>
          </c:tx>
          <c:explosion val="17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57CC-407B-ABDD-CDAE3A947BB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57CC-407B-ABDD-CDAE3A947BB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57CC-407B-ABDD-CDAE3A947BB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6-57CC-407B-ABDD-CDAE3A947BB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57CC-407B-ABDD-CDAE3A947BB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4-57CC-407B-ABDD-CDAE3A947BB8}"/>
              </c:ext>
            </c:extLst>
          </c:dPt>
          <c:dLbls>
            <c:dLbl>
              <c:idx val="0"/>
              <c:layout>
                <c:manualLayout>
                  <c:x val="7.0924656109095346E-2"/>
                  <c:y val="1.092483532403192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47663458633559"/>
                      <c:h val="0.1345981953602087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57CC-407B-ABDD-CDAE3A947BB8}"/>
                </c:ext>
              </c:extLst>
            </c:dLbl>
            <c:dLbl>
              <c:idx val="1"/>
              <c:layout>
                <c:manualLayout>
                  <c:x val="-0.15447748597044728"/>
                  <c:y val="9.684616186077589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7CC-407B-ABDD-CDAE3A947BB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57CC-407B-ABDD-CDAE3A947BB8}"/>
                </c:ext>
              </c:extLst>
            </c:dLbl>
            <c:dLbl>
              <c:idx val="3"/>
              <c:layout>
                <c:manualLayout>
                  <c:x val="-8.3360971190393873E-2"/>
                  <c:y val="-0.1819911864466835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7CC-407B-ABDD-CDAE3A947BB8}"/>
                </c:ext>
              </c:extLst>
            </c:dLbl>
            <c:dLbl>
              <c:idx val="4"/>
              <c:layout>
                <c:manualLayout>
                  <c:x val="0.18021798387702598"/>
                  <c:y val="1.962000567772698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7CC-407B-ABDD-CDAE3A947BB8}"/>
                </c:ext>
              </c:extLst>
            </c:dLbl>
            <c:dLbl>
              <c:idx val="5"/>
              <c:layout>
                <c:manualLayout>
                  <c:x val="6.69557286175817E-2"/>
                  <c:y val="3.148345114176420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821477536169971"/>
                      <c:h val="0.1613760561293418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57CC-407B-ABDD-CDAE3A947B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Portada!$L$16:$L$21</c:f>
              <c:strCache>
                <c:ptCount val="6"/>
                <c:pt idx="0">
                  <c:v>Entendimiento (Captación)</c:v>
                </c:pt>
                <c:pt idx="1">
                  <c:v>Análisis</c:v>
                </c:pt>
                <c:pt idx="2">
                  <c:v>Diseño</c:v>
                </c:pt>
                <c:pt idx="3">
                  <c:v>Desarrollo</c:v>
                </c:pt>
                <c:pt idx="4">
                  <c:v>Pruebas</c:v>
                </c:pt>
                <c:pt idx="5">
                  <c:v>Acompañamiento a la Implementación</c:v>
                </c:pt>
              </c:strCache>
            </c:strRef>
          </c:cat>
          <c:val>
            <c:numRef>
              <c:f>Portada!$Z$16:$Z$21</c:f>
              <c:numCache>
                <c:formatCode>0.00</c:formatCode>
                <c:ptCount val="6"/>
                <c:pt idx="0">
                  <c:v>0.05</c:v>
                </c:pt>
                <c:pt idx="1">
                  <c:v>0.18</c:v>
                </c:pt>
                <c:pt idx="2">
                  <c:v>0.04</c:v>
                </c:pt>
                <c:pt idx="3">
                  <c:v>0.37</c:v>
                </c:pt>
                <c:pt idx="4">
                  <c:v>0.26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CC-407B-ABDD-CDAE3A947BB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Aplicaciones</a:t>
            </a:r>
            <a:r>
              <a:rPr lang="es-MX" baseline="0"/>
              <a:t> por Servicio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'Catálogos Aplicaciones'!$B$1:$AA$1</c:f>
              <c:strCache>
                <c:ptCount val="26"/>
                <c:pt idx="0">
                  <c:v>Administración del Riesgo</c:v>
                </c:pt>
                <c:pt idx="1">
                  <c:v>Al Contribuyente</c:v>
                </c:pt>
                <c:pt idx="2">
                  <c:v>Cobranza</c:v>
                </c:pt>
                <c:pt idx="3">
                  <c:v>Comercio Exterior - Despacho</c:v>
                </c:pt>
                <c:pt idx="4">
                  <c:v>Comercio exterior - Pre-despacho</c:v>
                </c:pt>
                <c:pt idx="5">
                  <c:v>Comercio Exterior - Soporte a la Operación</c:v>
                </c:pt>
                <c:pt idx="6">
                  <c:v>Control de Obligaciones</c:v>
                </c:pt>
                <c:pt idx="7">
                  <c:v>Declaraciones y Pagos (Documentos Digitales)</c:v>
                </c:pt>
                <c:pt idx="8">
                  <c:v>Declaraciones y Pagos (Informativas y Pagos Provisionales)</c:v>
                </c:pt>
                <c:pt idx="9">
                  <c:v>Declaraciones y Pagos (Legados y Declaraciones anuales)</c:v>
                </c:pt>
                <c:pt idx="10">
                  <c:v>Devoluciones y Compensaciones</c:v>
                </c:pt>
                <c:pt idx="11">
                  <c:v>e.Firma</c:v>
                </c:pt>
                <c:pt idx="12">
                  <c:v>Entidades Federativas</c:v>
                </c:pt>
                <c:pt idx="13">
                  <c:v>Factura Electrónica</c:v>
                </c:pt>
                <c:pt idx="14">
                  <c:v>Fiscalización</c:v>
                </c:pt>
                <c:pt idx="15">
                  <c:v>MAT - Comercio Exterior</c:v>
                </c:pt>
                <c:pt idx="16">
                  <c:v>Notificación Verificación</c:v>
                </c:pt>
                <c:pt idx="17">
                  <c:v>Planeación</c:v>
                </c:pt>
                <c:pt idx="18">
                  <c:v>Portales Móviles</c:v>
                </c:pt>
                <c:pt idx="19">
                  <c:v>Portales Transaccionales</c:v>
                </c:pt>
                <c:pt idx="20">
                  <c:v>Recursos y Servicios</c:v>
                </c:pt>
                <c:pt idx="21">
                  <c:v>Registro Contable</c:v>
                </c:pt>
                <c:pt idx="22">
                  <c:v>Identificación del Contribuyente</c:v>
                </c:pt>
                <c:pt idx="23">
                  <c:v>Internos de Control</c:v>
                </c:pt>
                <c:pt idx="24">
                  <c:v>Jurídicos</c:v>
                </c:pt>
                <c:pt idx="25">
                  <c:v>Transversales de TI</c:v>
                </c:pt>
              </c:strCache>
            </c:strRef>
          </c:cat>
          <c:val>
            <c:numRef>
              <c:f>'Catálogos Aplicaciones'!$B$96:$AA$96</c:f>
              <c:numCache>
                <c:formatCode>General</c:formatCode>
                <c:ptCount val="26"/>
                <c:pt idx="0">
                  <c:v>16</c:v>
                </c:pt>
                <c:pt idx="1">
                  <c:v>35</c:v>
                </c:pt>
                <c:pt idx="2">
                  <c:v>12</c:v>
                </c:pt>
                <c:pt idx="3">
                  <c:v>55</c:v>
                </c:pt>
                <c:pt idx="4">
                  <c:v>6</c:v>
                </c:pt>
                <c:pt idx="5">
                  <c:v>39</c:v>
                </c:pt>
                <c:pt idx="6">
                  <c:v>15</c:v>
                </c:pt>
                <c:pt idx="7">
                  <c:v>22</c:v>
                </c:pt>
                <c:pt idx="8">
                  <c:v>39</c:v>
                </c:pt>
                <c:pt idx="9">
                  <c:v>47</c:v>
                </c:pt>
                <c:pt idx="10">
                  <c:v>19</c:v>
                </c:pt>
                <c:pt idx="11">
                  <c:v>13</c:v>
                </c:pt>
                <c:pt idx="13">
                  <c:v>7</c:v>
                </c:pt>
                <c:pt idx="14">
                  <c:v>31</c:v>
                </c:pt>
                <c:pt idx="15">
                  <c:v>21</c:v>
                </c:pt>
                <c:pt idx="16">
                  <c:v>13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23</c:v>
                </c:pt>
                <c:pt idx="21">
                  <c:v>7</c:v>
                </c:pt>
                <c:pt idx="22">
                  <c:v>41</c:v>
                </c:pt>
                <c:pt idx="23">
                  <c:v>18</c:v>
                </c:pt>
                <c:pt idx="24">
                  <c:v>55</c:v>
                </c:pt>
                <c:pt idx="25">
                  <c:v>34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'Catálogos Aplicaciones'!#REF!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9A5-4FF8-8EFE-4E1074C43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9205056"/>
        <c:axId val="279205616"/>
        <c:axId val="0"/>
      </c:bar3DChart>
      <c:catAx>
        <c:axId val="27920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79205616"/>
        <c:crosses val="autoZero"/>
        <c:auto val="1"/>
        <c:lblAlgn val="ctr"/>
        <c:lblOffset val="100"/>
        <c:noMultiLvlLbl val="0"/>
      </c:catAx>
      <c:valAx>
        <c:axId val="2792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7920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6278F207-0717-428C-B1CC-61F85AF17219}" type="doc">
      <dgm:prSet loTypeId="urn:microsoft.com/office/officeart/2005/8/layout/hList1" loCatId="list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MX"/>
        </a:p>
      </dgm:t>
    </dgm:pt>
    <dgm:pt modelId="{CB16530D-DB50-4E3E-9893-D7F24B3FE6A8}">
      <dgm:prSet phldrT="[Text]" custT="1"/>
      <dgm:spPr/>
      <dgm:t>
        <a:bodyPr/>
        <a:lstStyle/>
        <a:p>
          <a:r>
            <a:rPr lang="es-MX" sz="1400"/>
            <a:t>Catálogo de Aplicativos (Oculto)</a:t>
          </a:r>
        </a:p>
      </dgm:t>
    </dgm:pt>
    <dgm:pt modelId="{74C0836F-3E0B-4258-A45A-5ED564083297}" type="parTrans" cxnId="{E595BAFC-482F-42B6-B18B-1586D438AC80}">
      <dgm:prSet/>
      <dgm:spPr/>
      <dgm:t>
        <a:bodyPr/>
        <a:lstStyle/>
        <a:p>
          <a:endParaRPr lang="es-MX" sz="3200"/>
        </a:p>
      </dgm:t>
    </dgm:pt>
    <dgm:pt modelId="{50C31BEC-625A-4AA1-BC44-F47CC6051926}" type="sibTrans" cxnId="{E595BAFC-482F-42B6-B18B-1586D438AC80}">
      <dgm:prSet/>
      <dgm:spPr/>
      <dgm:t>
        <a:bodyPr/>
        <a:lstStyle/>
        <a:p>
          <a:endParaRPr lang="es-MX" sz="3200"/>
        </a:p>
      </dgm:t>
    </dgm:pt>
    <dgm:pt modelId="{588BF9E0-F0AC-4792-A1FC-3067A3B0E578}">
      <dgm:prSet phldrT="[Text]" custT="1"/>
      <dgm:spPr/>
      <dgm:t>
        <a:bodyPr/>
        <a:lstStyle/>
        <a:p>
          <a:r>
            <a:rPr lang="es-MX" sz="1600"/>
            <a:t>Catálogo de Aplicativos del SAT, agrupados por Servicio de Negocio de acuerdo a la matriz de aplicativos del SAT</a:t>
          </a:r>
        </a:p>
      </dgm:t>
    </dgm:pt>
    <dgm:pt modelId="{60571D94-3BE5-4933-9C97-05826D5FCA5F}" type="parTrans" cxnId="{D3E66D32-A997-422F-8713-EC892A443437}">
      <dgm:prSet/>
      <dgm:spPr/>
      <dgm:t>
        <a:bodyPr/>
        <a:lstStyle/>
        <a:p>
          <a:endParaRPr lang="es-MX" sz="3200"/>
        </a:p>
      </dgm:t>
    </dgm:pt>
    <dgm:pt modelId="{3C27763D-510E-44C8-9BCB-482140407636}" type="sibTrans" cxnId="{D3E66D32-A997-422F-8713-EC892A443437}">
      <dgm:prSet/>
      <dgm:spPr/>
      <dgm:t>
        <a:bodyPr/>
        <a:lstStyle/>
        <a:p>
          <a:endParaRPr lang="es-MX" sz="3200"/>
        </a:p>
      </dgm:t>
    </dgm:pt>
    <dgm:pt modelId="{DAA58554-7E2B-4F09-B5C7-9D8FFEAB8E19}">
      <dgm:prSet phldrT="[Text]" custT="1"/>
      <dgm:spPr/>
      <dgm:t>
        <a:bodyPr/>
        <a:lstStyle/>
        <a:p>
          <a:r>
            <a:rPr lang="es-MX" sz="1600"/>
            <a:t>Catálogo Técnologías  de Aplicativos (Oculto)</a:t>
          </a:r>
        </a:p>
      </dgm:t>
    </dgm:pt>
    <dgm:pt modelId="{75A06F8F-DC61-4025-9EE4-6E200CA095A3}" type="parTrans" cxnId="{04DEEEAD-0122-4208-90FD-7E5F216F25B5}">
      <dgm:prSet/>
      <dgm:spPr/>
      <dgm:t>
        <a:bodyPr/>
        <a:lstStyle/>
        <a:p>
          <a:endParaRPr lang="es-MX"/>
        </a:p>
      </dgm:t>
    </dgm:pt>
    <dgm:pt modelId="{F84B1F52-BAA3-4E51-A0F0-4B9B52A33F8C}" type="sibTrans" cxnId="{04DEEEAD-0122-4208-90FD-7E5F216F25B5}">
      <dgm:prSet/>
      <dgm:spPr/>
      <dgm:t>
        <a:bodyPr/>
        <a:lstStyle/>
        <a:p>
          <a:endParaRPr lang="es-MX"/>
        </a:p>
      </dgm:t>
    </dgm:pt>
    <dgm:pt modelId="{501F5564-3C25-4815-8D18-B6C5A6544314}">
      <dgm:prSet phldrT="[Text]" custT="1"/>
      <dgm:spPr/>
      <dgm:t>
        <a:bodyPr/>
        <a:lstStyle/>
        <a:p>
          <a:r>
            <a:rPr lang="es-MX" sz="1600"/>
            <a:t>Catálogo de Técnologías del SAT, agrupados por Servicio de Negocio de acuerdo a la matriz de aplicativos del SAT</a:t>
          </a:r>
        </a:p>
      </dgm:t>
    </dgm:pt>
    <dgm:pt modelId="{59BB5314-C864-49C3-AE4C-2F3358A5B18C}" type="parTrans" cxnId="{8191EE6A-3C9E-4A28-8462-EA23B5367B41}">
      <dgm:prSet/>
      <dgm:spPr/>
      <dgm:t>
        <a:bodyPr/>
        <a:lstStyle/>
        <a:p>
          <a:endParaRPr lang="es-MX"/>
        </a:p>
      </dgm:t>
    </dgm:pt>
    <dgm:pt modelId="{62D7216A-B0B6-47E7-8EFA-5738CEA8716C}" type="sibTrans" cxnId="{8191EE6A-3C9E-4A28-8462-EA23B5367B41}">
      <dgm:prSet/>
      <dgm:spPr/>
      <dgm:t>
        <a:bodyPr/>
        <a:lstStyle/>
        <a:p>
          <a:endParaRPr lang="es-MX"/>
        </a:p>
      </dgm:t>
    </dgm:pt>
    <dgm:pt modelId="{DE7819E4-39A5-4E9C-A1AB-2078F18EB805}" type="pres">
      <dgm:prSet presAssocID="{6278F207-0717-428C-B1CC-61F85AF17219}" presName="Name0" presStyleCnt="0">
        <dgm:presLayoutVars>
          <dgm:dir/>
          <dgm:animLvl val="lvl"/>
          <dgm:resizeHandles val="exact"/>
        </dgm:presLayoutVars>
      </dgm:prSet>
      <dgm:spPr/>
    </dgm:pt>
    <dgm:pt modelId="{C3278BE7-24F3-4CB0-A123-691808F8EE84}" type="pres">
      <dgm:prSet presAssocID="{CB16530D-DB50-4E3E-9893-D7F24B3FE6A8}" presName="composite" presStyleCnt="0"/>
      <dgm:spPr/>
    </dgm:pt>
    <dgm:pt modelId="{D2A34ECC-EDE1-49DD-8BD1-E9DC958A196C}" type="pres">
      <dgm:prSet presAssocID="{CB16530D-DB50-4E3E-9893-D7F24B3FE6A8}" presName="parTx" presStyleLbl="alignNode1" presStyleIdx="0" presStyleCnt="2" custScaleX="36424" custLinFactNeighborX="2504" custLinFactNeighborY="-3415">
        <dgm:presLayoutVars>
          <dgm:chMax val="0"/>
          <dgm:chPref val="0"/>
          <dgm:bulletEnabled val="1"/>
        </dgm:presLayoutVars>
      </dgm:prSet>
      <dgm:spPr/>
    </dgm:pt>
    <dgm:pt modelId="{12DFEB6B-5F65-4F7B-B484-2445E926457F}" type="pres">
      <dgm:prSet presAssocID="{CB16530D-DB50-4E3E-9893-D7F24B3FE6A8}" presName="desTx" presStyleLbl="alignAccFollowNode1" presStyleIdx="0" presStyleCnt="2" custScaleX="61079" custScaleY="100000" custLinFactNeighborX="-15952" custLinFactNeighborY="1191">
        <dgm:presLayoutVars>
          <dgm:bulletEnabled val="1"/>
        </dgm:presLayoutVars>
      </dgm:prSet>
      <dgm:spPr/>
    </dgm:pt>
    <dgm:pt modelId="{8256358E-E055-4E50-8371-94DFF214699C}" type="pres">
      <dgm:prSet presAssocID="{50C31BEC-625A-4AA1-BC44-F47CC6051926}" presName="space" presStyleCnt="0"/>
      <dgm:spPr/>
    </dgm:pt>
    <dgm:pt modelId="{D1BE61EF-A94F-4E36-B901-B4E58B1844EE}" type="pres">
      <dgm:prSet presAssocID="{DAA58554-7E2B-4F09-B5C7-9D8FFEAB8E19}" presName="composite" presStyleCnt="0"/>
      <dgm:spPr/>
    </dgm:pt>
    <dgm:pt modelId="{103E4D36-2A0F-41CF-AF1B-8BA5FF403920}" type="pres">
      <dgm:prSet presAssocID="{DAA58554-7E2B-4F09-B5C7-9D8FFEAB8E19}" presName="parTx" presStyleLbl="alignNode1" presStyleIdx="1" presStyleCnt="2" custScaleX="41131" custScaleY="100000" custLinFactNeighborX="741" custLinFactNeighborY="-5717">
        <dgm:presLayoutVars>
          <dgm:chMax val="0"/>
          <dgm:chPref val="0"/>
          <dgm:bulletEnabled val="1"/>
        </dgm:presLayoutVars>
      </dgm:prSet>
      <dgm:spPr/>
    </dgm:pt>
    <dgm:pt modelId="{E50E9323-924B-4FD0-B291-50BA5968C3CE}" type="pres">
      <dgm:prSet presAssocID="{DAA58554-7E2B-4F09-B5C7-9D8FFEAB8E19}" presName="desTx" presStyleLbl="alignAccFollowNode1" presStyleIdx="1" presStyleCnt="2" custScaleX="63761" custScaleY="100000" custLinFactNeighborX="-16569" custLinFactNeighborY="-894">
        <dgm:presLayoutVars>
          <dgm:bulletEnabled val="1"/>
        </dgm:presLayoutVars>
      </dgm:prSet>
      <dgm:spPr/>
    </dgm:pt>
  </dgm:ptLst>
  <dgm:cxnLst>
    <dgm:cxn modelId="{17F0C51F-3ADC-404E-AE6B-1F322344CA76}" type="presOf" srcId="{501F5564-3C25-4815-8D18-B6C5A6544314}" destId="{E50E9323-924B-4FD0-B291-50BA5968C3CE}" srcOrd="0" destOrd="0" presId="urn:microsoft.com/office/officeart/2005/8/layout/hList1"/>
    <dgm:cxn modelId="{D3E66D32-A997-422F-8713-EC892A443437}" srcId="{CB16530D-DB50-4E3E-9893-D7F24B3FE6A8}" destId="{588BF9E0-F0AC-4792-A1FC-3067A3B0E578}" srcOrd="0" destOrd="0" parTransId="{60571D94-3BE5-4933-9C97-05826D5FCA5F}" sibTransId="{3C27763D-510E-44C8-9BCB-482140407636}"/>
    <dgm:cxn modelId="{8191EE6A-3C9E-4A28-8462-EA23B5367B41}" srcId="{DAA58554-7E2B-4F09-B5C7-9D8FFEAB8E19}" destId="{501F5564-3C25-4815-8D18-B6C5A6544314}" srcOrd="0" destOrd="0" parTransId="{59BB5314-C864-49C3-AE4C-2F3358A5B18C}" sibTransId="{62D7216A-B0B6-47E7-8EFA-5738CEA8716C}"/>
    <dgm:cxn modelId="{04DEEEAD-0122-4208-90FD-7E5F216F25B5}" srcId="{6278F207-0717-428C-B1CC-61F85AF17219}" destId="{DAA58554-7E2B-4F09-B5C7-9D8FFEAB8E19}" srcOrd="1" destOrd="0" parTransId="{75A06F8F-DC61-4025-9EE4-6E200CA095A3}" sibTransId="{F84B1F52-BAA3-4E51-A0F0-4B9B52A33F8C}"/>
    <dgm:cxn modelId="{DDA28DB5-FC90-40E6-843A-C832BAAD2729}" type="presOf" srcId="{588BF9E0-F0AC-4792-A1FC-3067A3B0E578}" destId="{12DFEB6B-5F65-4F7B-B484-2445E926457F}" srcOrd="0" destOrd="0" presId="urn:microsoft.com/office/officeart/2005/8/layout/hList1"/>
    <dgm:cxn modelId="{947B0EBF-BD97-45C8-84CA-27CD32D87009}" type="presOf" srcId="{6278F207-0717-428C-B1CC-61F85AF17219}" destId="{DE7819E4-39A5-4E9C-A1AB-2078F18EB805}" srcOrd="0" destOrd="0" presId="urn:microsoft.com/office/officeart/2005/8/layout/hList1"/>
    <dgm:cxn modelId="{824822F6-16C8-4903-B098-D4494FA3CE63}" type="presOf" srcId="{DAA58554-7E2B-4F09-B5C7-9D8FFEAB8E19}" destId="{103E4D36-2A0F-41CF-AF1B-8BA5FF403920}" srcOrd="0" destOrd="0" presId="urn:microsoft.com/office/officeart/2005/8/layout/hList1"/>
    <dgm:cxn modelId="{FC465CF6-604F-43E6-BF17-AC6824196C9D}" type="presOf" srcId="{CB16530D-DB50-4E3E-9893-D7F24B3FE6A8}" destId="{D2A34ECC-EDE1-49DD-8BD1-E9DC958A196C}" srcOrd="0" destOrd="0" presId="urn:microsoft.com/office/officeart/2005/8/layout/hList1"/>
    <dgm:cxn modelId="{E595BAFC-482F-42B6-B18B-1586D438AC80}" srcId="{6278F207-0717-428C-B1CC-61F85AF17219}" destId="{CB16530D-DB50-4E3E-9893-D7F24B3FE6A8}" srcOrd="0" destOrd="0" parTransId="{74C0836F-3E0B-4258-A45A-5ED564083297}" sibTransId="{50C31BEC-625A-4AA1-BC44-F47CC6051926}"/>
    <dgm:cxn modelId="{E66FFEFD-1CD0-4BE9-8CD3-8F37B70AB6D4}" type="presParOf" srcId="{DE7819E4-39A5-4E9C-A1AB-2078F18EB805}" destId="{C3278BE7-24F3-4CB0-A123-691808F8EE84}" srcOrd="0" destOrd="0" presId="urn:microsoft.com/office/officeart/2005/8/layout/hList1"/>
    <dgm:cxn modelId="{A30066AC-FA26-48E0-930B-B8A1A4ACA6AE}" type="presParOf" srcId="{C3278BE7-24F3-4CB0-A123-691808F8EE84}" destId="{D2A34ECC-EDE1-49DD-8BD1-E9DC958A196C}" srcOrd="0" destOrd="0" presId="urn:microsoft.com/office/officeart/2005/8/layout/hList1"/>
    <dgm:cxn modelId="{64513BDE-64F1-4262-800C-9A2BC9ACB560}" type="presParOf" srcId="{C3278BE7-24F3-4CB0-A123-691808F8EE84}" destId="{12DFEB6B-5F65-4F7B-B484-2445E926457F}" srcOrd="1" destOrd="0" presId="urn:microsoft.com/office/officeart/2005/8/layout/hList1"/>
    <dgm:cxn modelId="{ED9A28A9-55CC-4A45-A487-BBC874E92F1E}" type="presParOf" srcId="{DE7819E4-39A5-4E9C-A1AB-2078F18EB805}" destId="{8256358E-E055-4E50-8371-94DFF214699C}" srcOrd="1" destOrd="0" presId="urn:microsoft.com/office/officeart/2005/8/layout/hList1"/>
    <dgm:cxn modelId="{CFA19B43-0A0B-4AC9-83F3-6A738701B01F}" type="presParOf" srcId="{DE7819E4-39A5-4E9C-A1AB-2078F18EB805}" destId="{D1BE61EF-A94F-4E36-B901-B4E58B1844EE}" srcOrd="2" destOrd="0" presId="urn:microsoft.com/office/officeart/2005/8/layout/hList1"/>
    <dgm:cxn modelId="{994D4AB6-11AA-4272-8263-88136194A93B}" type="presParOf" srcId="{D1BE61EF-A94F-4E36-B901-B4E58B1844EE}" destId="{103E4D36-2A0F-41CF-AF1B-8BA5FF403920}" srcOrd="0" destOrd="0" presId="urn:microsoft.com/office/officeart/2005/8/layout/hList1"/>
    <dgm:cxn modelId="{66F47B4A-8AE3-40AA-9728-4225EC7E4BD0}" type="presParOf" srcId="{D1BE61EF-A94F-4E36-B901-B4E58B1844EE}" destId="{E50E9323-924B-4FD0-B291-50BA5968C3CE}" srcOrd="1" destOrd="0" presId="urn:microsoft.com/office/officeart/2005/8/layout/hLis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033F246D-5AE5-46F0-A857-CFBC3F33C326}" type="doc">
      <dgm:prSet loTypeId="urn:microsoft.com/office/officeart/2005/8/layout/hList1" loCatId="list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MX"/>
        </a:p>
      </dgm:t>
    </dgm:pt>
    <dgm:pt modelId="{CE2070AF-A8E7-4AD0-90BB-8463B99FD619}">
      <dgm:prSet phldrT="[Text]" custT="1"/>
      <dgm:spPr/>
      <dgm:t>
        <a:bodyPr/>
        <a:lstStyle/>
        <a:p>
          <a:r>
            <a:rPr lang="es-MX" sz="1600"/>
            <a:t>Portada</a:t>
          </a:r>
          <a:endParaRPr lang="es-MX" sz="1800"/>
        </a:p>
      </dgm:t>
    </dgm:pt>
    <dgm:pt modelId="{076245B1-B990-4A22-8DC4-1EEBDD53B375}" type="parTrans" cxnId="{929E1200-6567-439B-9DDA-756474EF261E}">
      <dgm:prSet/>
      <dgm:spPr/>
      <dgm:t>
        <a:bodyPr/>
        <a:lstStyle/>
        <a:p>
          <a:endParaRPr lang="es-MX"/>
        </a:p>
      </dgm:t>
    </dgm:pt>
    <dgm:pt modelId="{902E3569-7CE6-4D70-9381-4C8C3EF9BACE}" type="sibTrans" cxnId="{929E1200-6567-439B-9DDA-756474EF261E}">
      <dgm:prSet/>
      <dgm:spPr/>
      <dgm:t>
        <a:bodyPr/>
        <a:lstStyle/>
        <a:p>
          <a:endParaRPr lang="es-MX"/>
        </a:p>
      </dgm:t>
    </dgm:pt>
    <dgm:pt modelId="{D8210B0B-626B-4A0D-A1D4-6081A18B0112}">
      <dgm:prSet phldrT="[Text]" custT="1"/>
      <dgm:spPr/>
      <dgm:t>
        <a:bodyPr/>
        <a:lstStyle/>
        <a:p>
          <a:r>
            <a:rPr lang="es-MX" sz="1600"/>
            <a:t>Captura de los datos generales de la solución a estimar</a:t>
          </a:r>
        </a:p>
      </dgm:t>
    </dgm:pt>
    <dgm:pt modelId="{B2EA3D7F-82F3-401F-9C1F-239BEA154068}" type="parTrans" cxnId="{E6675095-FF9A-4886-9353-0776492125E2}">
      <dgm:prSet/>
      <dgm:spPr/>
      <dgm:t>
        <a:bodyPr/>
        <a:lstStyle/>
        <a:p>
          <a:endParaRPr lang="es-MX"/>
        </a:p>
      </dgm:t>
    </dgm:pt>
    <dgm:pt modelId="{8F7BA265-8EF4-4F5F-8C2B-C0EA0985EE21}" type="sibTrans" cxnId="{E6675095-FF9A-4886-9353-0776492125E2}">
      <dgm:prSet/>
      <dgm:spPr/>
      <dgm:t>
        <a:bodyPr/>
        <a:lstStyle/>
        <a:p>
          <a:endParaRPr lang="es-MX"/>
        </a:p>
      </dgm:t>
    </dgm:pt>
    <dgm:pt modelId="{A38A7DFF-7AFC-4A36-87F9-EFEBB3CD46AE}">
      <dgm:prSet phldrT="[Text]" custT="1"/>
      <dgm:spPr/>
      <dgm:t>
        <a:bodyPr/>
        <a:lstStyle/>
        <a:p>
          <a:r>
            <a:rPr lang="es-MX" sz="1600"/>
            <a:t>Captura de los datos específicos del Requerimiento por atender</a:t>
          </a:r>
        </a:p>
      </dgm:t>
    </dgm:pt>
    <dgm:pt modelId="{D424F108-6164-47F6-A9D2-E42CBEE65493}" type="parTrans" cxnId="{2515AC66-92C1-40E3-B252-87447D7680E8}">
      <dgm:prSet/>
      <dgm:spPr/>
      <dgm:t>
        <a:bodyPr/>
        <a:lstStyle/>
        <a:p>
          <a:endParaRPr lang="es-MX"/>
        </a:p>
      </dgm:t>
    </dgm:pt>
    <dgm:pt modelId="{4E04BDAF-37DE-49F6-9EDE-9E3B0080A6BA}" type="sibTrans" cxnId="{2515AC66-92C1-40E3-B252-87447D7680E8}">
      <dgm:prSet/>
      <dgm:spPr/>
      <dgm:t>
        <a:bodyPr/>
        <a:lstStyle/>
        <a:p>
          <a:endParaRPr lang="es-MX"/>
        </a:p>
      </dgm:t>
    </dgm:pt>
    <dgm:pt modelId="{9B57EBA6-1A15-4E46-BAB4-69C8434B5578}">
      <dgm:prSet phldrT="[Text]" custT="1"/>
      <dgm:spPr/>
      <dgm:t>
        <a:bodyPr/>
        <a:lstStyle/>
        <a:p>
          <a:r>
            <a:rPr lang="es-MX" sz="1600"/>
            <a:t>COSMIC</a:t>
          </a:r>
        </a:p>
      </dgm:t>
    </dgm:pt>
    <dgm:pt modelId="{05AF2F5F-7A7F-4917-8AFC-6F459B4246FD}" type="parTrans" cxnId="{D8C3945E-8CE2-4B9E-AAA1-D682A62D5840}">
      <dgm:prSet/>
      <dgm:spPr/>
      <dgm:t>
        <a:bodyPr/>
        <a:lstStyle/>
        <a:p>
          <a:endParaRPr lang="es-MX"/>
        </a:p>
      </dgm:t>
    </dgm:pt>
    <dgm:pt modelId="{0E84F729-DFFA-49AA-AD7B-08210D4D32F5}" type="sibTrans" cxnId="{D8C3945E-8CE2-4B9E-AAA1-D682A62D5840}">
      <dgm:prSet/>
      <dgm:spPr/>
      <dgm:t>
        <a:bodyPr/>
        <a:lstStyle/>
        <a:p>
          <a:endParaRPr lang="es-MX"/>
        </a:p>
      </dgm:t>
    </dgm:pt>
    <dgm:pt modelId="{3FFF4F50-AC62-4E67-8EC3-BADF95CF9F6E}">
      <dgm:prSet phldrT="[Text]" custT="1"/>
      <dgm:spPr/>
      <dgm:t>
        <a:bodyPr/>
        <a:lstStyle/>
        <a:p>
          <a:r>
            <a:rPr lang="es-MX" sz="1600"/>
            <a:t>Formulario del Método COSMIC para  requerimientos de servicio que crean o afectan funcionalidad, donde se captura del análisis de los documentos a medir.</a:t>
          </a:r>
        </a:p>
      </dgm:t>
    </dgm:pt>
    <dgm:pt modelId="{49CDCA2C-4D96-478C-8972-50CB4D7DAAAF}" type="parTrans" cxnId="{E5EA7ED1-64A7-4B0A-AA8B-94D3C127301B}">
      <dgm:prSet/>
      <dgm:spPr/>
      <dgm:t>
        <a:bodyPr/>
        <a:lstStyle/>
        <a:p>
          <a:endParaRPr lang="es-MX"/>
        </a:p>
      </dgm:t>
    </dgm:pt>
    <dgm:pt modelId="{82C6C708-8570-4E1E-A260-50BA2A856F57}" type="sibTrans" cxnId="{E5EA7ED1-64A7-4B0A-AA8B-94D3C127301B}">
      <dgm:prSet/>
      <dgm:spPr/>
      <dgm:t>
        <a:bodyPr/>
        <a:lstStyle/>
        <a:p>
          <a:endParaRPr lang="es-MX"/>
        </a:p>
      </dgm:t>
    </dgm:pt>
    <dgm:pt modelId="{0DE586D9-1644-407E-A61F-C787DA7ABF22}">
      <dgm:prSet phldrT="[Text]" custT="1"/>
      <dgm:spPr/>
      <dgm:t>
        <a:bodyPr/>
        <a:lstStyle/>
        <a:p>
          <a:r>
            <a:rPr lang="es-MX" sz="1600"/>
            <a:t>Mostrar el resultado de la estimación con el método utilizado</a:t>
          </a:r>
        </a:p>
      </dgm:t>
    </dgm:pt>
    <dgm:pt modelId="{E9F889DD-B6ED-4832-A6ED-EE1B9910F7C4}" type="parTrans" cxnId="{22BE0C9D-5CF5-4841-9493-CE1F6DE18464}">
      <dgm:prSet/>
      <dgm:spPr/>
      <dgm:t>
        <a:bodyPr/>
        <a:lstStyle/>
        <a:p>
          <a:endParaRPr lang="es-MX"/>
        </a:p>
      </dgm:t>
    </dgm:pt>
    <dgm:pt modelId="{701A7479-8D5A-496A-BD6A-126A86A6AC06}" type="sibTrans" cxnId="{22BE0C9D-5CF5-4841-9493-CE1F6DE18464}">
      <dgm:prSet/>
      <dgm:spPr/>
      <dgm:t>
        <a:bodyPr/>
        <a:lstStyle/>
        <a:p>
          <a:endParaRPr lang="es-MX"/>
        </a:p>
      </dgm:t>
    </dgm:pt>
    <dgm:pt modelId="{64D920EC-588C-4491-B2B0-87F432DA8885}">
      <dgm:prSet phldrT="[Text]" custT="1"/>
      <dgm:spPr/>
      <dgm:t>
        <a:bodyPr/>
        <a:lstStyle/>
        <a:p>
          <a:r>
            <a:rPr lang="es-MX" sz="1600"/>
            <a:t>Juicio de Expertos</a:t>
          </a:r>
          <a:endParaRPr lang="es-MX" sz="1800"/>
        </a:p>
      </dgm:t>
    </dgm:pt>
    <dgm:pt modelId="{7843A9DF-9077-4540-A0B1-A2B8E8872317}" type="parTrans" cxnId="{236DE278-2A49-4272-9617-04DF42B0EB8C}">
      <dgm:prSet/>
      <dgm:spPr/>
      <dgm:t>
        <a:bodyPr/>
        <a:lstStyle/>
        <a:p>
          <a:endParaRPr lang="es-MX"/>
        </a:p>
      </dgm:t>
    </dgm:pt>
    <dgm:pt modelId="{D73E2CE1-E101-4133-95C7-1A84286D4AA9}" type="sibTrans" cxnId="{236DE278-2A49-4272-9617-04DF42B0EB8C}">
      <dgm:prSet/>
      <dgm:spPr/>
      <dgm:t>
        <a:bodyPr/>
        <a:lstStyle/>
        <a:p>
          <a:endParaRPr lang="es-MX"/>
        </a:p>
      </dgm:t>
    </dgm:pt>
    <dgm:pt modelId="{8BBFE9BA-CE95-4EB0-81C6-8E972745779A}">
      <dgm:prSet phldrT="[Text]" custT="1"/>
      <dgm:spPr/>
      <dgm:t>
        <a:bodyPr/>
        <a:lstStyle/>
        <a:p>
          <a:r>
            <a:rPr lang="es-MX" sz="1600"/>
            <a:t>Captura del análisis de los objetos a construir con base en el método de estimación de Juicio de Expertos.</a:t>
          </a:r>
        </a:p>
      </dgm:t>
    </dgm:pt>
    <dgm:pt modelId="{748D516D-230D-412B-9391-F8A3DC2987C3}" type="parTrans" cxnId="{71B6FB1F-844D-46CF-AC8E-2D939ACCD007}">
      <dgm:prSet/>
      <dgm:spPr/>
      <dgm:t>
        <a:bodyPr/>
        <a:lstStyle/>
        <a:p>
          <a:endParaRPr lang="es-MX"/>
        </a:p>
      </dgm:t>
    </dgm:pt>
    <dgm:pt modelId="{39E18383-9C18-4407-BDC9-1032AA2C2EEF}" type="sibTrans" cxnId="{71B6FB1F-844D-46CF-AC8E-2D939ACCD007}">
      <dgm:prSet/>
      <dgm:spPr/>
      <dgm:t>
        <a:bodyPr/>
        <a:lstStyle/>
        <a:p>
          <a:endParaRPr lang="es-MX"/>
        </a:p>
      </dgm:t>
    </dgm:pt>
    <dgm:pt modelId="{766B7CEC-B824-4234-B866-F91FE22A2FAE}">
      <dgm:prSet phldrT="[Text]" custT="1"/>
      <dgm:spPr/>
      <dgm:t>
        <a:bodyPr/>
        <a:lstStyle/>
        <a:p>
          <a:r>
            <a:rPr lang="es-MX" sz="1600"/>
            <a:t>Identificar el ciclo de desarrollo a utilizar, el responsable de la elaboración de la estimación y si el servicio proviene de transferencia de un aplicativo.</a:t>
          </a:r>
        </a:p>
      </dgm:t>
    </dgm:pt>
    <dgm:pt modelId="{6C705FD6-2B43-48D3-A5A7-82B74A4229E4}" type="parTrans" cxnId="{4D11ABD1-AF76-4E0B-8407-F84BF4D10443}">
      <dgm:prSet/>
      <dgm:spPr/>
      <dgm:t>
        <a:bodyPr/>
        <a:lstStyle/>
        <a:p>
          <a:endParaRPr lang="es-ES"/>
        </a:p>
      </dgm:t>
    </dgm:pt>
    <dgm:pt modelId="{7FE8FA4D-D98E-463D-BDD0-F667D86C07A5}" type="sibTrans" cxnId="{4D11ABD1-AF76-4E0B-8407-F84BF4D10443}">
      <dgm:prSet/>
      <dgm:spPr/>
      <dgm:t>
        <a:bodyPr/>
        <a:lstStyle/>
        <a:p>
          <a:endParaRPr lang="es-ES"/>
        </a:p>
      </dgm:t>
    </dgm:pt>
    <dgm:pt modelId="{1CCBD261-9BBA-49FB-8936-4DD6A3F1BC09}" type="pres">
      <dgm:prSet presAssocID="{033F246D-5AE5-46F0-A857-CFBC3F33C326}" presName="Name0" presStyleCnt="0">
        <dgm:presLayoutVars>
          <dgm:dir/>
          <dgm:animLvl val="lvl"/>
          <dgm:resizeHandles val="exact"/>
        </dgm:presLayoutVars>
      </dgm:prSet>
      <dgm:spPr/>
    </dgm:pt>
    <dgm:pt modelId="{84C97B99-8853-40B4-9CD4-2DE2816A027A}" type="pres">
      <dgm:prSet presAssocID="{CE2070AF-A8E7-4AD0-90BB-8463B99FD619}" presName="composite" presStyleCnt="0"/>
      <dgm:spPr/>
    </dgm:pt>
    <dgm:pt modelId="{F43FF2DD-FDCB-4D8D-B11A-88CBCE51431A}" type="pres">
      <dgm:prSet presAssocID="{CE2070AF-A8E7-4AD0-90BB-8463B99FD619}" presName="parTx" presStyleLbl="alignNode1" presStyleIdx="0" presStyleCnt="3" custScaleY="100000" custLinFactNeighborY="-3970">
        <dgm:presLayoutVars>
          <dgm:chMax val="0"/>
          <dgm:chPref val="0"/>
          <dgm:bulletEnabled val="1"/>
        </dgm:presLayoutVars>
      </dgm:prSet>
      <dgm:spPr/>
    </dgm:pt>
    <dgm:pt modelId="{7EBE9C15-E6EF-4D0F-9D4D-04287A930840}" type="pres">
      <dgm:prSet presAssocID="{CE2070AF-A8E7-4AD0-90BB-8463B99FD619}" presName="desTx" presStyleLbl="alignAccFollowNode1" presStyleIdx="0" presStyleCnt="3">
        <dgm:presLayoutVars>
          <dgm:bulletEnabled val="1"/>
        </dgm:presLayoutVars>
      </dgm:prSet>
      <dgm:spPr/>
    </dgm:pt>
    <dgm:pt modelId="{519507C8-AAB0-4D67-B145-7B217854CBEC}" type="pres">
      <dgm:prSet presAssocID="{902E3569-7CE6-4D70-9381-4C8C3EF9BACE}" presName="space" presStyleCnt="0"/>
      <dgm:spPr/>
    </dgm:pt>
    <dgm:pt modelId="{0FC90311-A55C-4C04-80F8-A64CDBF6FF2B}" type="pres">
      <dgm:prSet presAssocID="{9B57EBA6-1A15-4E46-BAB4-69C8434B5578}" presName="composite" presStyleCnt="0"/>
      <dgm:spPr/>
    </dgm:pt>
    <dgm:pt modelId="{3D39B423-07D9-4DFA-85AE-496F107350D2}" type="pres">
      <dgm:prSet presAssocID="{9B57EBA6-1A15-4E46-BAB4-69C8434B5578}" presName="parTx" presStyleLbl="alignNode1" presStyleIdx="1" presStyleCnt="3" custScaleY="100000" custLinFactNeighborY="-3970">
        <dgm:presLayoutVars>
          <dgm:chMax val="0"/>
          <dgm:chPref val="0"/>
          <dgm:bulletEnabled val="1"/>
        </dgm:presLayoutVars>
      </dgm:prSet>
      <dgm:spPr/>
    </dgm:pt>
    <dgm:pt modelId="{080DB3F5-F3A4-47AF-9568-293A688ACBF9}" type="pres">
      <dgm:prSet presAssocID="{9B57EBA6-1A15-4E46-BAB4-69C8434B5578}" presName="desTx" presStyleLbl="alignAccFollowNode1" presStyleIdx="1" presStyleCnt="3">
        <dgm:presLayoutVars>
          <dgm:bulletEnabled val="1"/>
        </dgm:presLayoutVars>
      </dgm:prSet>
      <dgm:spPr/>
    </dgm:pt>
    <dgm:pt modelId="{76D88476-E623-4B7D-8A1B-5AF814E3FE2C}" type="pres">
      <dgm:prSet presAssocID="{0E84F729-DFFA-49AA-AD7B-08210D4D32F5}" presName="space" presStyleCnt="0"/>
      <dgm:spPr/>
    </dgm:pt>
    <dgm:pt modelId="{C06EDFA6-F2C0-412A-84DC-A15C2BE093F8}" type="pres">
      <dgm:prSet presAssocID="{64D920EC-588C-4491-B2B0-87F432DA8885}" presName="composite" presStyleCnt="0"/>
      <dgm:spPr/>
    </dgm:pt>
    <dgm:pt modelId="{9C561758-41B8-41C4-818F-A25ED63039BD}" type="pres">
      <dgm:prSet presAssocID="{64D920EC-588C-4491-B2B0-87F432DA8885}" presName="parTx" presStyleLbl="alignNode1" presStyleIdx="2" presStyleCnt="3" custLinFactNeighborY="-3970">
        <dgm:presLayoutVars>
          <dgm:chMax val="0"/>
          <dgm:chPref val="0"/>
          <dgm:bulletEnabled val="1"/>
        </dgm:presLayoutVars>
      </dgm:prSet>
      <dgm:spPr/>
    </dgm:pt>
    <dgm:pt modelId="{24D5E247-3477-4AFD-AF13-DFABF3BE8649}" type="pres">
      <dgm:prSet presAssocID="{64D920EC-588C-4491-B2B0-87F432DA8885}" presName="desTx" presStyleLbl="alignAccFollowNode1" presStyleIdx="2" presStyleCnt="3">
        <dgm:presLayoutVars>
          <dgm:bulletEnabled val="1"/>
        </dgm:presLayoutVars>
      </dgm:prSet>
      <dgm:spPr/>
    </dgm:pt>
  </dgm:ptLst>
  <dgm:cxnLst>
    <dgm:cxn modelId="{929E1200-6567-439B-9DDA-756474EF261E}" srcId="{033F246D-5AE5-46F0-A857-CFBC3F33C326}" destId="{CE2070AF-A8E7-4AD0-90BB-8463B99FD619}" srcOrd="0" destOrd="0" parTransId="{076245B1-B990-4A22-8DC4-1EEBDD53B375}" sibTransId="{902E3569-7CE6-4D70-9381-4C8C3EF9BACE}"/>
    <dgm:cxn modelId="{14D37004-9AFD-4321-953C-AC5A45B340AB}" type="presOf" srcId="{CE2070AF-A8E7-4AD0-90BB-8463B99FD619}" destId="{F43FF2DD-FDCB-4D8D-B11A-88CBCE51431A}" srcOrd="0" destOrd="0" presId="urn:microsoft.com/office/officeart/2005/8/layout/hList1"/>
    <dgm:cxn modelId="{71B6FB1F-844D-46CF-AC8E-2D939ACCD007}" srcId="{64D920EC-588C-4491-B2B0-87F432DA8885}" destId="{8BBFE9BA-CE95-4EB0-81C6-8E972745779A}" srcOrd="0" destOrd="0" parTransId="{748D516D-230D-412B-9391-F8A3DC2987C3}" sibTransId="{39E18383-9C18-4407-BDC9-1032AA2C2EEF}"/>
    <dgm:cxn modelId="{D8C3945E-8CE2-4B9E-AAA1-D682A62D5840}" srcId="{033F246D-5AE5-46F0-A857-CFBC3F33C326}" destId="{9B57EBA6-1A15-4E46-BAB4-69C8434B5578}" srcOrd="1" destOrd="0" parTransId="{05AF2F5F-7A7F-4917-8AFC-6F459B4246FD}" sibTransId="{0E84F729-DFFA-49AA-AD7B-08210D4D32F5}"/>
    <dgm:cxn modelId="{2515AC66-92C1-40E3-B252-87447D7680E8}" srcId="{CE2070AF-A8E7-4AD0-90BB-8463B99FD619}" destId="{A38A7DFF-7AFC-4A36-87F9-EFEBB3CD46AE}" srcOrd="2" destOrd="0" parTransId="{D424F108-6164-47F6-A9D2-E42CBEE65493}" sibTransId="{4E04BDAF-37DE-49F6-9EDE-9E3B0080A6BA}"/>
    <dgm:cxn modelId="{5056C94C-FEAC-44B5-B5A5-34EA5FC6F51C}" type="presOf" srcId="{0DE586D9-1644-407E-A61F-C787DA7ABF22}" destId="{7EBE9C15-E6EF-4D0F-9D4D-04287A930840}" srcOrd="0" destOrd="3" presId="urn:microsoft.com/office/officeart/2005/8/layout/hList1"/>
    <dgm:cxn modelId="{9EB1B871-7CEE-4BB6-B570-4C6008DCBF35}" type="presOf" srcId="{64D920EC-588C-4491-B2B0-87F432DA8885}" destId="{9C561758-41B8-41C4-818F-A25ED63039BD}" srcOrd="0" destOrd="0" presId="urn:microsoft.com/office/officeart/2005/8/layout/hList1"/>
    <dgm:cxn modelId="{236DE278-2A49-4272-9617-04DF42B0EB8C}" srcId="{033F246D-5AE5-46F0-A857-CFBC3F33C326}" destId="{64D920EC-588C-4491-B2B0-87F432DA8885}" srcOrd="2" destOrd="0" parTransId="{7843A9DF-9077-4540-A0B1-A2B8E8872317}" sibTransId="{D73E2CE1-E101-4133-95C7-1A84286D4AA9}"/>
    <dgm:cxn modelId="{09FB917B-70EE-4587-9C1E-090E43D73584}" type="presOf" srcId="{A38A7DFF-7AFC-4A36-87F9-EFEBB3CD46AE}" destId="{7EBE9C15-E6EF-4D0F-9D4D-04287A930840}" srcOrd="0" destOrd="2" presId="urn:microsoft.com/office/officeart/2005/8/layout/hList1"/>
    <dgm:cxn modelId="{F10D3387-47A6-4F2C-891D-2827DE179BE9}" type="presOf" srcId="{3FFF4F50-AC62-4E67-8EC3-BADF95CF9F6E}" destId="{080DB3F5-F3A4-47AF-9568-293A688ACBF9}" srcOrd="0" destOrd="0" presId="urn:microsoft.com/office/officeart/2005/8/layout/hList1"/>
    <dgm:cxn modelId="{C9B7C189-F3B1-4D31-8BC0-E61664859030}" type="presOf" srcId="{9B57EBA6-1A15-4E46-BAB4-69C8434B5578}" destId="{3D39B423-07D9-4DFA-85AE-496F107350D2}" srcOrd="0" destOrd="0" presId="urn:microsoft.com/office/officeart/2005/8/layout/hList1"/>
    <dgm:cxn modelId="{E6675095-FF9A-4886-9353-0776492125E2}" srcId="{CE2070AF-A8E7-4AD0-90BB-8463B99FD619}" destId="{D8210B0B-626B-4A0D-A1D4-6081A18B0112}" srcOrd="1" destOrd="0" parTransId="{B2EA3D7F-82F3-401F-9C1F-239BEA154068}" sibTransId="{8F7BA265-8EF4-4F5F-8C2B-C0EA0985EE21}"/>
    <dgm:cxn modelId="{1E18AE99-4304-4FC7-954F-95097DD6C2F8}" type="presOf" srcId="{033F246D-5AE5-46F0-A857-CFBC3F33C326}" destId="{1CCBD261-9BBA-49FB-8936-4DD6A3F1BC09}" srcOrd="0" destOrd="0" presId="urn:microsoft.com/office/officeart/2005/8/layout/hList1"/>
    <dgm:cxn modelId="{22BE0C9D-5CF5-4841-9493-CE1F6DE18464}" srcId="{CE2070AF-A8E7-4AD0-90BB-8463B99FD619}" destId="{0DE586D9-1644-407E-A61F-C787DA7ABF22}" srcOrd="3" destOrd="0" parTransId="{E9F889DD-B6ED-4832-A6ED-EE1B9910F7C4}" sibTransId="{701A7479-8D5A-496A-BD6A-126A86A6AC06}"/>
    <dgm:cxn modelId="{8D4C80B4-F412-4712-B84A-41A730CDACB5}" type="presOf" srcId="{8BBFE9BA-CE95-4EB0-81C6-8E972745779A}" destId="{24D5E247-3477-4AFD-AF13-DFABF3BE8649}" srcOrd="0" destOrd="0" presId="urn:microsoft.com/office/officeart/2005/8/layout/hList1"/>
    <dgm:cxn modelId="{7691B3BE-B885-44EC-AF2B-1CCD98033F6C}" type="presOf" srcId="{766B7CEC-B824-4234-B866-F91FE22A2FAE}" destId="{7EBE9C15-E6EF-4D0F-9D4D-04287A930840}" srcOrd="0" destOrd="0" presId="urn:microsoft.com/office/officeart/2005/8/layout/hList1"/>
    <dgm:cxn modelId="{E5EA7ED1-64A7-4B0A-AA8B-94D3C127301B}" srcId="{9B57EBA6-1A15-4E46-BAB4-69C8434B5578}" destId="{3FFF4F50-AC62-4E67-8EC3-BADF95CF9F6E}" srcOrd="0" destOrd="0" parTransId="{49CDCA2C-4D96-478C-8972-50CB4D7DAAAF}" sibTransId="{82C6C708-8570-4E1E-A260-50BA2A856F57}"/>
    <dgm:cxn modelId="{4D11ABD1-AF76-4E0B-8407-F84BF4D10443}" srcId="{CE2070AF-A8E7-4AD0-90BB-8463B99FD619}" destId="{766B7CEC-B824-4234-B866-F91FE22A2FAE}" srcOrd="0" destOrd="0" parTransId="{6C705FD6-2B43-48D3-A5A7-82B74A4229E4}" sibTransId="{7FE8FA4D-D98E-463D-BDD0-F667D86C07A5}"/>
    <dgm:cxn modelId="{305577F2-626D-4D8F-A9A2-05F4186591BA}" type="presOf" srcId="{D8210B0B-626B-4A0D-A1D4-6081A18B0112}" destId="{7EBE9C15-E6EF-4D0F-9D4D-04287A930840}" srcOrd="0" destOrd="1" presId="urn:microsoft.com/office/officeart/2005/8/layout/hList1"/>
    <dgm:cxn modelId="{F6A898FC-ACB5-447C-BA62-8C5531A5EA35}" type="presParOf" srcId="{1CCBD261-9BBA-49FB-8936-4DD6A3F1BC09}" destId="{84C97B99-8853-40B4-9CD4-2DE2816A027A}" srcOrd="0" destOrd="0" presId="urn:microsoft.com/office/officeart/2005/8/layout/hList1"/>
    <dgm:cxn modelId="{B19ADCF6-64F2-468C-9BBE-2325FF269E2A}" type="presParOf" srcId="{84C97B99-8853-40B4-9CD4-2DE2816A027A}" destId="{F43FF2DD-FDCB-4D8D-B11A-88CBCE51431A}" srcOrd="0" destOrd="0" presId="urn:microsoft.com/office/officeart/2005/8/layout/hList1"/>
    <dgm:cxn modelId="{3EA3DB6D-B338-4728-A61A-82E4FA4F9A35}" type="presParOf" srcId="{84C97B99-8853-40B4-9CD4-2DE2816A027A}" destId="{7EBE9C15-E6EF-4D0F-9D4D-04287A930840}" srcOrd="1" destOrd="0" presId="urn:microsoft.com/office/officeart/2005/8/layout/hList1"/>
    <dgm:cxn modelId="{3C653FC1-FA4F-42C9-93A5-A2B0198B91E6}" type="presParOf" srcId="{1CCBD261-9BBA-49FB-8936-4DD6A3F1BC09}" destId="{519507C8-AAB0-4D67-B145-7B217854CBEC}" srcOrd="1" destOrd="0" presId="urn:microsoft.com/office/officeart/2005/8/layout/hList1"/>
    <dgm:cxn modelId="{3505499D-0409-468C-912B-F56542559BF9}" type="presParOf" srcId="{1CCBD261-9BBA-49FB-8936-4DD6A3F1BC09}" destId="{0FC90311-A55C-4C04-80F8-A64CDBF6FF2B}" srcOrd="2" destOrd="0" presId="urn:microsoft.com/office/officeart/2005/8/layout/hList1"/>
    <dgm:cxn modelId="{8B285CBD-D904-4044-8549-E5B1F3730634}" type="presParOf" srcId="{0FC90311-A55C-4C04-80F8-A64CDBF6FF2B}" destId="{3D39B423-07D9-4DFA-85AE-496F107350D2}" srcOrd="0" destOrd="0" presId="urn:microsoft.com/office/officeart/2005/8/layout/hList1"/>
    <dgm:cxn modelId="{86723F4D-4710-4BA0-A713-B233446836B8}" type="presParOf" srcId="{0FC90311-A55C-4C04-80F8-A64CDBF6FF2B}" destId="{080DB3F5-F3A4-47AF-9568-293A688ACBF9}" srcOrd="1" destOrd="0" presId="urn:microsoft.com/office/officeart/2005/8/layout/hList1"/>
    <dgm:cxn modelId="{522CEAB9-2187-46E5-832E-4B86D9E02955}" type="presParOf" srcId="{1CCBD261-9BBA-49FB-8936-4DD6A3F1BC09}" destId="{76D88476-E623-4B7D-8A1B-5AF814E3FE2C}" srcOrd="3" destOrd="0" presId="urn:microsoft.com/office/officeart/2005/8/layout/hList1"/>
    <dgm:cxn modelId="{092FA060-F46D-40BA-B9B0-BE6CF189FCCA}" type="presParOf" srcId="{1CCBD261-9BBA-49FB-8936-4DD6A3F1BC09}" destId="{C06EDFA6-F2C0-412A-84DC-A15C2BE093F8}" srcOrd="4" destOrd="0" presId="urn:microsoft.com/office/officeart/2005/8/layout/hList1"/>
    <dgm:cxn modelId="{E6287EFD-E4B7-4722-86C7-35025FCBF505}" type="presParOf" srcId="{C06EDFA6-F2C0-412A-84DC-A15C2BE093F8}" destId="{9C561758-41B8-41C4-818F-A25ED63039BD}" srcOrd="0" destOrd="0" presId="urn:microsoft.com/office/officeart/2005/8/layout/hList1"/>
    <dgm:cxn modelId="{9A249CB1-B369-403E-BC60-76884EB24A57}" type="presParOf" srcId="{C06EDFA6-F2C0-412A-84DC-A15C2BE093F8}" destId="{24D5E247-3477-4AFD-AF13-DFABF3BE8649}" srcOrd="1" destOrd="0" presId="urn:microsoft.com/office/officeart/2005/8/layout/hList1"/>
  </dgm:cxnLst>
  <dgm:bg/>
  <dgm:whole/>
  <dgm:extLst>
    <a:ext uri="http://schemas.microsoft.com/office/drawing/2008/diagram">
      <dsp:dataModelExt xmlns:dsp="http://schemas.microsoft.com/office/drawing/2008/diagram" relId="rId12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75E041B1-BCAA-4DF6-8E26-E27814020CF7}" type="doc">
      <dgm:prSet loTypeId="urn:microsoft.com/office/officeart/2005/8/layout/hProcess9" loCatId="process" qsTypeId="urn:microsoft.com/office/officeart/2005/8/quickstyle/simple1" qsCatId="simple" csTypeId="urn:microsoft.com/office/officeart/2005/8/colors/accent1_2" csCatId="accent1" phldr="1"/>
      <dgm:spPr/>
    </dgm:pt>
    <dgm:pt modelId="{14BE4783-8B72-4777-80D5-6F57DDCC3EB8}">
      <dgm:prSet phldrT="[Text]"/>
      <dgm:spPr/>
      <dgm:t>
        <a:bodyPr/>
        <a:lstStyle/>
        <a:p>
          <a:r>
            <a:rPr lang="es-MX"/>
            <a:t>Capturar datos generales del Servicio a Estimar (Portada)</a:t>
          </a:r>
        </a:p>
      </dgm:t>
    </dgm:pt>
    <dgm:pt modelId="{7AAE5D3D-5121-48AF-A8E5-A7A45760D6B0}" type="parTrans" cxnId="{1646DE3D-EF12-4038-BD6E-F1A580B4B6A0}">
      <dgm:prSet/>
      <dgm:spPr/>
      <dgm:t>
        <a:bodyPr/>
        <a:lstStyle/>
        <a:p>
          <a:endParaRPr lang="es-MX"/>
        </a:p>
      </dgm:t>
    </dgm:pt>
    <dgm:pt modelId="{E1C18196-BA70-4FBC-BEBD-CF92F51A50A8}" type="sibTrans" cxnId="{1646DE3D-EF12-4038-BD6E-F1A580B4B6A0}">
      <dgm:prSet/>
      <dgm:spPr/>
      <dgm:t>
        <a:bodyPr/>
        <a:lstStyle/>
        <a:p>
          <a:endParaRPr lang="es-MX"/>
        </a:p>
      </dgm:t>
    </dgm:pt>
    <dgm:pt modelId="{9DF43320-E022-4C82-B0AC-6665E7E23E80}">
      <dgm:prSet phldrT="[Text]"/>
      <dgm:spPr/>
      <dgm:t>
        <a:bodyPr/>
        <a:lstStyle/>
        <a:p>
          <a:r>
            <a:rPr lang="es-MX"/>
            <a:t>Capturar datos del aplicativo  </a:t>
          </a:r>
        </a:p>
      </dgm:t>
    </dgm:pt>
    <dgm:pt modelId="{821B5457-E2FC-4AD0-AAE9-446F50976180}" type="parTrans" cxnId="{F9641309-C55D-4CBC-8261-22E113478A4C}">
      <dgm:prSet/>
      <dgm:spPr/>
      <dgm:t>
        <a:bodyPr/>
        <a:lstStyle/>
        <a:p>
          <a:endParaRPr lang="es-MX"/>
        </a:p>
      </dgm:t>
    </dgm:pt>
    <dgm:pt modelId="{87FFED24-65C0-4580-B0EC-E2368FB6561F}" type="sibTrans" cxnId="{F9641309-C55D-4CBC-8261-22E113478A4C}">
      <dgm:prSet/>
      <dgm:spPr/>
      <dgm:t>
        <a:bodyPr/>
        <a:lstStyle/>
        <a:p>
          <a:endParaRPr lang="es-MX"/>
        </a:p>
      </dgm:t>
    </dgm:pt>
    <dgm:pt modelId="{FA816E15-8A17-47ED-845D-5A9B9CF419BA}">
      <dgm:prSet phldrT="[Text]"/>
      <dgm:spPr/>
      <dgm:t>
        <a:bodyPr/>
        <a:lstStyle/>
        <a:p>
          <a:r>
            <a:rPr lang="es-MX"/>
            <a:t>Enlistar los documentos que contienen los FUR a medir (Portada)</a:t>
          </a:r>
        </a:p>
      </dgm:t>
    </dgm:pt>
    <dgm:pt modelId="{1E6CA8F2-810F-4548-B3F2-AFADF00D9D73}" type="parTrans" cxnId="{FEA88715-836F-4BC1-AF11-B899C12A1F8D}">
      <dgm:prSet/>
      <dgm:spPr/>
      <dgm:t>
        <a:bodyPr/>
        <a:lstStyle/>
        <a:p>
          <a:endParaRPr lang="es-MX"/>
        </a:p>
      </dgm:t>
    </dgm:pt>
    <dgm:pt modelId="{5A8167B8-67B7-46B9-9C92-69CCF685F509}" type="sibTrans" cxnId="{FEA88715-836F-4BC1-AF11-B899C12A1F8D}">
      <dgm:prSet/>
      <dgm:spPr/>
      <dgm:t>
        <a:bodyPr/>
        <a:lstStyle/>
        <a:p>
          <a:endParaRPr lang="es-MX"/>
        </a:p>
      </dgm:t>
    </dgm:pt>
    <dgm:pt modelId="{738B5DD3-946B-40E4-A7E4-AECC56E7D76D}">
      <dgm:prSet phldrT="[Text]"/>
      <dgm:spPr/>
      <dgm:t>
        <a:bodyPr/>
        <a:lstStyle/>
        <a:p>
          <a:r>
            <a:rPr lang="es-MX"/>
            <a:t>Ejecutar método de estimación COSMIC (COSMIC)</a:t>
          </a:r>
        </a:p>
      </dgm:t>
    </dgm:pt>
    <dgm:pt modelId="{054E0ADF-FA09-4F02-B85E-203348BF9FF3}" type="parTrans" cxnId="{2DC35DD3-7921-4279-A1F5-A25A7149B7E6}">
      <dgm:prSet/>
      <dgm:spPr/>
      <dgm:t>
        <a:bodyPr/>
        <a:lstStyle/>
        <a:p>
          <a:endParaRPr lang="es-MX"/>
        </a:p>
      </dgm:t>
    </dgm:pt>
    <dgm:pt modelId="{F544F6D2-85A9-4BF1-9798-3CD4328B910D}" type="sibTrans" cxnId="{2DC35DD3-7921-4279-A1F5-A25A7149B7E6}">
      <dgm:prSet/>
      <dgm:spPr/>
      <dgm:t>
        <a:bodyPr/>
        <a:lstStyle/>
        <a:p>
          <a:endParaRPr lang="es-MX"/>
        </a:p>
      </dgm:t>
    </dgm:pt>
    <dgm:pt modelId="{31D07FBF-6DA4-4F56-866A-8CB60246F58A}" type="pres">
      <dgm:prSet presAssocID="{75E041B1-BCAA-4DF6-8E26-E27814020CF7}" presName="CompostProcess" presStyleCnt="0">
        <dgm:presLayoutVars>
          <dgm:dir/>
          <dgm:resizeHandles val="exact"/>
        </dgm:presLayoutVars>
      </dgm:prSet>
      <dgm:spPr/>
    </dgm:pt>
    <dgm:pt modelId="{4A2ADFF7-1CAE-40EC-984D-223CAAC756FA}" type="pres">
      <dgm:prSet presAssocID="{75E041B1-BCAA-4DF6-8E26-E27814020CF7}" presName="arrow" presStyleLbl="bgShp" presStyleIdx="0" presStyleCnt="1"/>
      <dgm:spPr/>
    </dgm:pt>
    <dgm:pt modelId="{DADEB353-459B-48D9-8FD3-24DD80549257}" type="pres">
      <dgm:prSet presAssocID="{75E041B1-BCAA-4DF6-8E26-E27814020CF7}" presName="linearProcess" presStyleCnt="0"/>
      <dgm:spPr/>
    </dgm:pt>
    <dgm:pt modelId="{73B2A952-3107-4D04-919D-B07B8EE86067}" type="pres">
      <dgm:prSet presAssocID="{14BE4783-8B72-4777-80D5-6F57DDCC3EB8}" presName="textNode" presStyleLbl="node1" presStyleIdx="0" presStyleCnt="4" custScaleX="65027" custScaleY="80440">
        <dgm:presLayoutVars>
          <dgm:bulletEnabled val="1"/>
        </dgm:presLayoutVars>
      </dgm:prSet>
      <dgm:spPr/>
    </dgm:pt>
    <dgm:pt modelId="{91E4A8F5-6ED7-41ED-B986-9B2EC26FFF17}" type="pres">
      <dgm:prSet presAssocID="{E1C18196-BA70-4FBC-BEBD-CF92F51A50A8}" presName="sibTrans" presStyleCnt="0"/>
      <dgm:spPr/>
    </dgm:pt>
    <dgm:pt modelId="{6686E171-5C71-4FC8-9832-EA92D53731A4}" type="pres">
      <dgm:prSet presAssocID="{9DF43320-E022-4C82-B0AC-6665E7E23E80}" presName="textNode" presStyleLbl="node1" presStyleIdx="1" presStyleCnt="4" custScaleX="66166" custScaleY="80440">
        <dgm:presLayoutVars>
          <dgm:bulletEnabled val="1"/>
        </dgm:presLayoutVars>
      </dgm:prSet>
      <dgm:spPr/>
    </dgm:pt>
    <dgm:pt modelId="{6E18ACC2-1930-4830-9F57-B87192782C69}" type="pres">
      <dgm:prSet presAssocID="{87FFED24-65C0-4580-B0EC-E2368FB6561F}" presName="sibTrans" presStyleCnt="0"/>
      <dgm:spPr/>
    </dgm:pt>
    <dgm:pt modelId="{5C3C4911-B98A-4199-AA5C-272EEF0FEF3B}" type="pres">
      <dgm:prSet presAssocID="{FA816E15-8A17-47ED-845D-5A9B9CF419BA}" presName="textNode" presStyleLbl="node1" presStyleIdx="2" presStyleCnt="4" custScaleX="71196" custScaleY="80440">
        <dgm:presLayoutVars>
          <dgm:bulletEnabled val="1"/>
        </dgm:presLayoutVars>
      </dgm:prSet>
      <dgm:spPr/>
    </dgm:pt>
    <dgm:pt modelId="{A6EA9D40-F421-49B2-8474-1389D680CC86}" type="pres">
      <dgm:prSet presAssocID="{5A8167B8-67B7-46B9-9C92-69CCF685F509}" presName="sibTrans" presStyleCnt="0"/>
      <dgm:spPr/>
    </dgm:pt>
    <dgm:pt modelId="{1EB36E9C-8B87-43C8-B330-FB75E5ED1A57}" type="pres">
      <dgm:prSet presAssocID="{738B5DD3-946B-40E4-A7E4-AECC56E7D76D}" presName="textNode" presStyleLbl="node1" presStyleIdx="3" presStyleCnt="4" custScaleX="67950" custScaleY="78891">
        <dgm:presLayoutVars>
          <dgm:bulletEnabled val="1"/>
        </dgm:presLayoutVars>
      </dgm:prSet>
      <dgm:spPr/>
    </dgm:pt>
  </dgm:ptLst>
  <dgm:cxnLst>
    <dgm:cxn modelId="{F9641309-C55D-4CBC-8261-22E113478A4C}" srcId="{75E041B1-BCAA-4DF6-8E26-E27814020CF7}" destId="{9DF43320-E022-4C82-B0AC-6665E7E23E80}" srcOrd="1" destOrd="0" parTransId="{821B5457-E2FC-4AD0-AAE9-446F50976180}" sibTransId="{87FFED24-65C0-4580-B0EC-E2368FB6561F}"/>
    <dgm:cxn modelId="{FEA88715-836F-4BC1-AF11-B899C12A1F8D}" srcId="{75E041B1-BCAA-4DF6-8E26-E27814020CF7}" destId="{FA816E15-8A17-47ED-845D-5A9B9CF419BA}" srcOrd="2" destOrd="0" parTransId="{1E6CA8F2-810F-4548-B3F2-AFADF00D9D73}" sibTransId="{5A8167B8-67B7-46B9-9C92-69CCF685F509}"/>
    <dgm:cxn modelId="{1646DE3D-EF12-4038-BD6E-F1A580B4B6A0}" srcId="{75E041B1-BCAA-4DF6-8E26-E27814020CF7}" destId="{14BE4783-8B72-4777-80D5-6F57DDCC3EB8}" srcOrd="0" destOrd="0" parTransId="{7AAE5D3D-5121-48AF-A8E5-A7A45760D6B0}" sibTransId="{E1C18196-BA70-4FBC-BEBD-CF92F51A50A8}"/>
    <dgm:cxn modelId="{26729B42-E4E0-475A-A6D6-47DEB7288916}" type="presOf" srcId="{9DF43320-E022-4C82-B0AC-6665E7E23E80}" destId="{6686E171-5C71-4FC8-9832-EA92D53731A4}" srcOrd="0" destOrd="0" presId="urn:microsoft.com/office/officeart/2005/8/layout/hProcess9"/>
    <dgm:cxn modelId="{E24F4490-A391-4078-A5EB-45949C64E60D}" type="presOf" srcId="{FA816E15-8A17-47ED-845D-5A9B9CF419BA}" destId="{5C3C4911-B98A-4199-AA5C-272EEF0FEF3B}" srcOrd="0" destOrd="0" presId="urn:microsoft.com/office/officeart/2005/8/layout/hProcess9"/>
    <dgm:cxn modelId="{1E1390B8-D58F-4E5D-B85C-C83F84081215}" type="presOf" srcId="{75E041B1-BCAA-4DF6-8E26-E27814020CF7}" destId="{31D07FBF-6DA4-4F56-866A-8CB60246F58A}" srcOrd="0" destOrd="0" presId="urn:microsoft.com/office/officeart/2005/8/layout/hProcess9"/>
    <dgm:cxn modelId="{2DC35DD3-7921-4279-A1F5-A25A7149B7E6}" srcId="{75E041B1-BCAA-4DF6-8E26-E27814020CF7}" destId="{738B5DD3-946B-40E4-A7E4-AECC56E7D76D}" srcOrd="3" destOrd="0" parTransId="{054E0ADF-FA09-4F02-B85E-203348BF9FF3}" sibTransId="{F544F6D2-85A9-4BF1-9798-3CD4328B910D}"/>
    <dgm:cxn modelId="{70CB51E2-96E2-481D-88A8-2EE8CDB22905}" type="presOf" srcId="{738B5DD3-946B-40E4-A7E4-AECC56E7D76D}" destId="{1EB36E9C-8B87-43C8-B330-FB75E5ED1A57}" srcOrd="0" destOrd="0" presId="urn:microsoft.com/office/officeart/2005/8/layout/hProcess9"/>
    <dgm:cxn modelId="{EC1388F7-2D93-4ABE-8D48-EE0EE33E683E}" type="presOf" srcId="{14BE4783-8B72-4777-80D5-6F57DDCC3EB8}" destId="{73B2A952-3107-4D04-919D-B07B8EE86067}" srcOrd="0" destOrd="0" presId="urn:microsoft.com/office/officeart/2005/8/layout/hProcess9"/>
    <dgm:cxn modelId="{3883B96A-65B6-46BC-A7E8-CDEB8214255E}" type="presParOf" srcId="{31D07FBF-6DA4-4F56-866A-8CB60246F58A}" destId="{4A2ADFF7-1CAE-40EC-984D-223CAAC756FA}" srcOrd="0" destOrd="0" presId="urn:microsoft.com/office/officeart/2005/8/layout/hProcess9"/>
    <dgm:cxn modelId="{CC8E9D6C-7D6B-4FFF-BD32-9E244BEED904}" type="presParOf" srcId="{31D07FBF-6DA4-4F56-866A-8CB60246F58A}" destId="{DADEB353-459B-48D9-8FD3-24DD80549257}" srcOrd="1" destOrd="0" presId="urn:microsoft.com/office/officeart/2005/8/layout/hProcess9"/>
    <dgm:cxn modelId="{14892581-0E49-4519-BC2F-8663A75AFDF8}" type="presParOf" srcId="{DADEB353-459B-48D9-8FD3-24DD80549257}" destId="{73B2A952-3107-4D04-919D-B07B8EE86067}" srcOrd="0" destOrd="0" presId="urn:microsoft.com/office/officeart/2005/8/layout/hProcess9"/>
    <dgm:cxn modelId="{8DC2B550-E17B-46BC-AA8A-D10F7904D40F}" type="presParOf" srcId="{DADEB353-459B-48D9-8FD3-24DD80549257}" destId="{91E4A8F5-6ED7-41ED-B986-9B2EC26FFF17}" srcOrd="1" destOrd="0" presId="urn:microsoft.com/office/officeart/2005/8/layout/hProcess9"/>
    <dgm:cxn modelId="{92A0BDCE-2A1B-4E83-A61E-D37CDFDC1FF2}" type="presParOf" srcId="{DADEB353-459B-48D9-8FD3-24DD80549257}" destId="{6686E171-5C71-4FC8-9832-EA92D53731A4}" srcOrd="2" destOrd="0" presId="urn:microsoft.com/office/officeart/2005/8/layout/hProcess9"/>
    <dgm:cxn modelId="{F3CA2A06-C074-4213-B0B1-9644B8093B92}" type="presParOf" srcId="{DADEB353-459B-48D9-8FD3-24DD80549257}" destId="{6E18ACC2-1930-4830-9F57-B87192782C69}" srcOrd="3" destOrd="0" presId="urn:microsoft.com/office/officeart/2005/8/layout/hProcess9"/>
    <dgm:cxn modelId="{A8976ECB-07B9-4FA3-9F01-E3764124DCA0}" type="presParOf" srcId="{DADEB353-459B-48D9-8FD3-24DD80549257}" destId="{5C3C4911-B98A-4199-AA5C-272EEF0FEF3B}" srcOrd="4" destOrd="0" presId="urn:microsoft.com/office/officeart/2005/8/layout/hProcess9"/>
    <dgm:cxn modelId="{C3103338-5744-4511-8986-0382BCB46FE8}" type="presParOf" srcId="{DADEB353-459B-48D9-8FD3-24DD80549257}" destId="{A6EA9D40-F421-49B2-8474-1389D680CC86}" srcOrd="5" destOrd="0" presId="urn:microsoft.com/office/officeart/2005/8/layout/hProcess9"/>
    <dgm:cxn modelId="{D1EBB1E0-678E-4501-BC90-B7DB90D0BAFA}" type="presParOf" srcId="{DADEB353-459B-48D9-8FD3-24DD80549257}" destId="{1EB36E9C-8B87-43C8-B330-FB75E5ED1A57}" srcOrd="6" destOrd="0" presId="urn:microsoft.com/office/officeart/2005/8/layout/hProcess9"/>
  </dgm:cxnLst>
  <dgm:bg/>
  <dgm:whole/>
  <dgm:extLst>
    <a:ext uri="http://schemas.microsoft.com/office/drawing/2008/diagram">
      <dsp:dataModelExt xmlns:dsp="http://schemas.microsoft.com/office/drawing/2008/diagram" relId="rId17" minVer="http://schemas.openxmlformats.org/drawingml/2006/diagram"/>
    </a:ext>
  </dgm:extLst>
</dgm:dataModel>
</file>

<file path=xl/diagrams/data4.xml><?xml version="1.0" encoding="utf-8"?>
<dgm:dataModel xmlns:dgm="http://schemas.openxmlformats.org/drawingml/2006/diagram" xmlns:a="http://schemas.openxmlformats.org/drawingml/2006/main">
  <dgm:ptLst>
    <dgm:pt modelId="{1630B200-8769-4DCA-991E-598AE03A7AD2}" type="doc">
      <dgm:prSet loTypeId="urn:microsoft.com/office/officeart/2005/8/layout/hProcess9" loCatId="process" qsTypeId="urn:microsoft.com/office/officeart/2005/8/quickstyle/simple1" qsCatId="simple" csTypeId="urn:microsoft.com/office/officeart/2005/8/colors/accent1_2" csCatId="accent1" phldr="1"/>
      <dgm:spPr/>
    </dgm:pt>
    <dgm:pt modelId="{D1AA423C-6619-4BD2-92EE-B6EA26826244}">
      <dgm:prSet phldrT="[Text]" custT="1"/>
      <dgm:spPr/>
      <dgm:t>
        <a:bodyPr/>
        <a:lstStyle/>
        <a:p>
          <a:r>
            <a:rPr lang="es-MX" sz="1600"/>
            <a:t>Capturar datos generales del Servicio a Estimar </a:t>
          </a:r>
        </a:p>
        <a:p>
          <a:r>
            <a:rPr lang="es-MX" sz="1300"/>
            <a:t>(</a:t>
          </a:r>
          <a:r>
            <a:rPr lang="es-MX" sz="1600"/>
            <a:t>Portada</a:t>
          </a:r>
          <a:r>
            <a:rPr lang="es-MX" sz="1300"/>
            <a:t>)</a:t>
          </a:r>
        </a:p>
      </dgm:t>
    </dgm:pt>
    <dgm:pt modelId="{2F3EC59E-671A-4BB5-A16B-C4E3EF4A3E36}" type="parTrans" cxnId="{8359FB0C-C83B-4047-BD73-20757AE130CD}">
      <dgm:prSet/>
      <dgm:spPr/>
      <dgm:t>
        <a:bodyPr/>
        <a:lstStyle/>
        <a:p>
          <a:endParaRPr lang="es-MX"/>
        </a:p>
      </dgm:t>
    </dgm:pt>
    <dgm:pt modelId="{4D865BBE-DA3B-4D9D-B463-5EC5721A61A4}" type="sibTrans" cxnId="{8359FB0C-C83B-4047-BD73-20757AE130CD}">
      <dgm:prSet/>
      <dgm:spPr/>
      <dgm:t>
        <a:bodyPr/>
        <a:lstStyle/>
        <a:p>
          <a:endParaRPr lang="es-MX"/>
        </a:p>
      </dgm:t>
    </dgm:pt>
    <dgm:pt modelId="{4186CA5F-3A30-47E6-B12F-3FBDD9E62891}">
      <dgm:prSet phldrT="[Text]" custT="1"/>
      <dgm:spPr/>
      <dgm:t>
        <a:bodyPr/>
        <a:lstStyle/>
        <a:p>
          <a:r>
            <a:rPr lang="es-MX" sz="1600"/>
            <a:t>Capturar datos del aplicativo</a:t>
          </a:r>
        </a:p>
        <a:p>
          <a:r>
            <a:rPr lang="es-MX" sz="1600"/>
            <a:t>(Portada)</a:t>
          </a:r>
        </a:p>
      </dgm:t>
    </dgm:pt>
    <dgm:pt modelId="{5742278E-39E8-40D0-B80F-228A1EEEC2F6}" type="parTrans" cxnId="{97C3F094-1704-4658-AB6F-337823DDFB03}">
      <dgm:prSet/>
      <dgm:spPr/>
      <dgm:t>
        <a:bodyPr/>
        <a:lstStyle/>
        <a:p>
          <a:endParaRPr lang="es-MX"/>
        </a:p>
      </dgm:t>
    </dgm:pt>
    <dgm:pt modelId="{A35FA704-149A-4740-8763-A48059BF8872}" type="sibTrans" cxnId="{97C3F094-1704-4658-AB6F-337823DDFB03}">
      <dgm:prSet/>
      <dgm:spPr/>
      <dgm:t>
        <a:bodyPr/>
        <a:lstStyle/>
        <a:p>
          <a:endParaRPr lang="es-MX"/>
        </a:p>
      </dgm:t>
    </dgm:pt>
    <dgm:pt modelId="{84A16759-5E68-45F5-B07B-4CF79D941D32}">
      <dgm:prSet custT="1"/>
      <dgm:spPr/>
      <dgm:t>
        <a:bodyPr/>
        <a:lstStyle/>
        <a:p>
          <a:r>
            <a:rPr lang="es-MX" sz="1600"/>
            <a:t>Ejecutar método de estimación JE </a:t>
          </a:r>
        </a:p>
        <a:p>
          <a:r>
            <a:rPr lang="es-MX" sz="1600"/>
            <a:t>(Juicio Expertos)</a:t>
          </a:r>
        </a:p>
      </dgm:t>
    </dgm:pt>
    <dgm:pt modelId="{60FDC141-2172-42BE-B2A1-736AF7302D4C}" type="parTrans" cxnId="{176C2003-288D-4CDE-B082-D78C100664E9}">
      <dgm:prSet/>
      <dgm:spPr/>
      <dgm:t>
        <a:bodyPr/>
        <a:lstStyle/>
        <a:p>
          <a:endParaRPr lang="es-MX"/>
        </a:p>
      </dgm:t>
    </dgm:pt>
    <dgm:pt modelId="{67418B75-0D27-4F00-A535-38F69ED168FF}" type="sibTrans" cxnId="{176C2003-288D-4CDE-B082-D78C100664E9}">
      <dgm:prSet/>
      <dgm:spPr/>
      <dgm:t>
        <a:bodyPr/>
        <a:lstStyle/>
        <a:p>
          <a:endParaRPr lang="es-MX"/>
        </a:p>
      </dgm:t>
    </dgm:pt>
    <dgm:pt modelId="{53696BBD-3FDF-4059-ACC7-A43B888B7BAB}" type="pres">
      <dgm:prSet presAssocID="{1630B200-8769-4DCA-991E-598AE03A7AD2}" presName="CompostProcess" presStyleCnt="0">
        <dgm:presLayoutVars>
          <dgm:dir/>
          <dgm:resizeHandles val="exact"/>
        </dgm:presLayoutVars>
      </dgm:prSet>
      <dgm:spPr/>
    </dgm:pt>
    <dgm:pt modelId="{8692B024-FB43-4A8F-9E9F-C6DDEF89BB4A}" type="pres">
      <dgm:prSet presAssocID="{1630B200-8769-4DCA-991E-598AE03A7AD2}" presName="arrow" presStyleLbl="bgShp" presStyleIdx="0" presStyleCnt="1" custLinFactNeighborX="-306"/>
      <dgm:spPr/>
    </dgm:pt>
    <dgm:pt modelId="{6E1C0B6C-CA40-40FD-8832-EC59D4C8AEFE}" type="pres">
      <dgm:prSet presAssocID="{1630B200-8769-4DCA-991E-598AE03A7AD2}" presName="linearProcess" presStyleCnt="0"/>
      <dgm:spPr/>
    </dgm:pt>
    <dgm:pt modelId="{FF01E972-F1A8-41F8-8722-C0234374E5CA}" type="pres">
      <dgm:prSet presAssocID="{D1AA423C-6619-4BD2-92EE-B6EA26826244}" presName="textNode" presStyleLbl="node1" presStyleIdx="0" presStyleCnt="3" custScaleX="88234" custScaleY="75746" custLinFactX="-10310" custLinFactNeighborX="-100000" custLinFactNeighborY="-1116">
        <dgm:presLayoutVars>
          <dgm:bulletEnabled val="1"/>
        </dgm:presLayoutVars>
      </dgm:prSet>
      <dgm:spPr/>
    </dgm:pt>
    <dgm:pt modelId="{C3822202-A6AD-4AF0-A705-ED82D87CE0AB}" type="pres">
      <dgm:prSet presAssocID="{4D865BBE-DA3B-4D9D-B463-5EC5721A61A4}" presName="sibTrans" presStyleCnt="0"/>
      <dgm:spPr/>
    </dgm:pt>
    <dgm:pt modelId="{7CD07D03-B29E-4B1B-AFE6-4E6986838A02}" type="pres">
      <dgm:prSet presAssocID="{4186CA5F-3A30-47E6-B12F-3FBDD9E62891}" presName="textNode" presStyleLbl="node1" presStyleIdx="1" presStyleCnt="3" custScaleX="96157" custScaleY="79955">
        <dgm:presLayoutVars>
          <dgm:bulletEnabled val="1"/>
        </dgm:presLayoutVars>
      </dgm:prSet>
      <dgm:spPr/>
    </dgm:pt>
    <dgm:pt modelId="{5B796B2A-D84E-45B1-AD4F-0E64D8D58441}" type="pres">
      <dgm:prSet presAssocID="{A35FA704-149A-4740-8763-A48059BF8872}" presName="sibTrans" presStyleCnt="0"/>
      <dgm:spPr/>
    </dgm:pt>
    <dgm:pt modelId="{8F0DEDFC-310B-45EF-8B18-D83870942A30}" type="pres">
      <dgm:prSet presAssocID="{84A16759-5E68-45F5-B07B-4CF79D941D32}" presName="textNode" presStyleLbl="node1" presStyleIdx="2" presStyleCnt="3" custScaleX="80247" custScaleY="93796">
        <dgm:presLayoutVars>
          <dgm:bulletEnabled val="1"/>
        </dgm:presLayoutVars>
      </dgm:prSet>
      <dgm:spPr/>
    </dgm:pt>
  </dgm:ptLst>
  <dgm:cxnLst>
    <dgm:cxn modelId="{176C2003-288D-4CDE-B082-D78C100664E9}" srcId="{1630B200-8769-4DCA-991E-598AE03A7AD2}" destId="{84A16759-5E68-45F5-B07B-4CF79D941D32}" srcOrd="2" destOrd="0" parTransId="{60FDC141-2172-42BE-B2A1-736AF7302D4C}" sibTransId="{67418B75-0D27-4F00-A535-38F69ED168FF}"/>
    <dgm:cxn modelId="{8359FB0C-C83B-4047-BD73-20757AE130CD}" srcId="{1630B200-8769-4DCA-991E-598AE03A7AD2}" destId="{D1AA423C-6619-4BD2-92EE-B6EA26826244}" srcOrd="0" destOrd="0" parTransId="{2F3EC59E-671A-4BB5-A16B-C4E3EF4A3E36}" sibTransId="{4D865BBE-DA3B-4D9D-B463-5EC5721A61A4}"/>
    <dgm:cxn modelId="{4B9BED42-4C92-4E9E-8A05-9B37C963272D}" type="presOf" srcId="{1630B200-8769-4DCA-991E-598AE03A7AD2}" destId="{53696BBD-3FDF-4059-ACC7-A43B888B7BAB}" srcOrd="0" destOrd="0" presId="urn:microsoft.com/office/officeart/2005/8/layout/hProcess9"/>
    <dgm:cxn modelId="{A2C67C53-24EC-41EE-945F-2F8D76516AAD}" type="presOf" srcId="{4186CA5F-3A30-47E6-B12F-3FBDD9E62891}" destId="{7CD07D03-B29E-4B1B-AFE6-4E6986838A02}" srcOrd="0" destOrd="0" presId="urn:microsoft.com/office/officeart/2005/8/layout/hProcess9"/>
    <dgm:cxn modelId="{6A6ED373-E7D6-41E1-8C11-FE554D2EF785}" type="presOf" srcId="{84A16759-5E68-45F5-B07B-4CF79D941D32}" destId="{8F0DEDFC-310B-45EF-8B18-D83870942A30}" srcOrd="0" destOrd="0" presId="urn:microsoft.com/office/officeart/2005/8/layout/hProcess9"/>
    <dgm:cxn modelId="{EEA47255-09EB-4DB2-9CBF-76CFA58CCBEB}" type="presOf" srcId="{D1AA423C-6619-4BD2-92EE-B6EA26826244}" destId="{FF01E972-F1A8-41F8-8722-C0234374E5CA}" srcOrd="0" destOrd="0" presId="urn:microsoft.com/office/officeart/2005/8/layout/hProcess9"/>
    <dgm:cxn modelId="{97C3F094-1704-4658-AB6F-337823DDFB03}" srcId="{1630B200-8769-4DCA-991E-598AE03A7AD2}" destId="{4186CA5F-3A30-47E6-B12F-3FBDD9E62891}" srcOrd="1" destOrd="0" parTransId="{5742278E-39E8-40D0-B80F-228A1EEEC2F6}" sibTransId="{A35FA704-149A-4740-8763-A48059BF8872}"/>
    <dgm:cxn modelId="{5CCE11A8-FDD6-4CE9-93CA-27E1789B23E2}" type="presParOf" srcId="{53696BBD-3FDF-4059-ACC7-A43B888B7BAB}" destId="{8692B024-FB43-4A8F-9E9F-C6DDEF89BB4A}" srcOrd="0" destOrd="0" presId="urn:microsoft.com/office/officeart/2005/8/layout/hProcess9"/>
    <dgm:cxn modelId="{2344F1E1-AE2B-4EA3-A989-E4951835C02C}" type="presParOf" srcId="{53696BBD-3FDF-4059-ACC7-A43B888B7BAB}" destId="{6E1C0B6C-CA40-40FD-8832-EC59D4C8AEFE}" srcOrd="1" destOrd="0" presId="urn:microsoft.com/office/officeart/2005/8/layout/hProcess9"/>
    <dgm:cxn modelId="{AD398836-B6C1-4184-8257-0DD900F2C088}" type="presParOf" srcId="{6E1C0B6C-CA40-40FD-8832-EC59D4C8AEFE}" destId="{FF01E972-F1A8-41F8-8722-C0234374E5CA}" srcOrd="0" destOrd="0" presId="urn:microsoft.com/office/officeart/2005/8/layout/hProcess9"/>
    <dgm:cxn modelId="{1E131D5A-C046-4CBD-8C34-8892B167A896}" type="presParOf" srcId="{6E1C0B6C-CA40-40FD-8832-EC59D4C8AEFE}" destId="{C3822202-A6AD-4AF0-A705-ED82D87CE0AB}" srcOrd="1" destOrd="0" presId="urn:microsoft.com/office/officeart/2005/8/layout/hProcess9"/>
    <dgm:cxn modelId="{B138C96C-B42B-474C-9CC8-A144989471DD}" type="presParOf" srcId="{6E1C0B6C-CA40-40FD-8832-EC59D4C8AEFE}" destId="{7CD07D03-B29E-4B1B-AFE6-4E6986838A02}" srcOrd="2" destOrd="0" presId="urn:microsoft.com/office/officeart/2005/8/layout/hProcess9"/>
    <dgm:cxn modelId="{46478ACA-2333-41F0-8A3C-F7FFBD5E7EDD}" type="presParOf" srcId="{6E1C0B6C-CA40-40FD-8832-EC59D4C8AEFE}" destId="{5B796B2A-D84E-45B1-AD4F-0E64D8D58441}" srcOrd="3" destOrd="0" presId="urn:microsoft.com/office/officeart/2005/8/layout/hProcess9"/>
    <dgm:cxn modelId="{CF0DE129-AA1A-40C3-B56E-C64723159164}" type="presParOf" srcId="{6E1C0B6C-CA40-40FD-8832-EC59D4C8AEFE}" destId="{8F0DEDFC-310B-45EF-8B18-D83870942A30}" srcOrd="4" destOrd="0" presId="urn:microsoft.com/office/officeart/2005/8/layout/hProcess9"/>
  </dgm:cxnLst>
  <dgm:bg/>
  <dgm:whole/>
  <dgm:extLst>
    <a:ext uri="http://schemas.microsoft.com/office/drawing/2008/diagram">
      <dsp:dataModelExt xmlns:dsp="http://schemas.microsoft.com/office/drawing/2008/diagram" relId="rId22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D2A34ECC-EDE1-49DD-8BD1-E9DC958A196C}">
      <dsp:nvSpPr>
        <dsp:cNvPr id="0" name=""/>
        <dsp:cNvSpPr/>
      </dsp:nvSpPr>
      <dsp:spPr>
        <a:xfrm>
          <a:off x="862406" y="1228655"/>
          <a:ext cx="2200578" cy="880231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99568" tIns="56896" rIns="99568" bIns="56896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1400" kern="1200"/>
            <a:t>Catálogo de Aplicativos (Oculto)</a:t>
          </a:r>
        </a:p>
      </dsp:txBody>
      <dsp:txXfrm>
        <a:off x="862406" y="1228655"/>
        <a:ext cx="2200578" cy="880231"/>
      </dsp:txXfrm>
    </dsp:sp>
    <dsp:sp modelId="{12DFEB6B-5F65-4F7B-B484-2445E926457F}">
      <dsp:nvSpPr>
        <dsp:cNvPr id="0" name=""/>
        <dsp:cNvSpPr/>
      </dsp:nvSpPr>
      <dsp:spPr>
        <a:xfrm>
          <a:off x="840593" y="2172947"/>
          <a:ext cx="2253891" cy="2854800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85344" tIns="85344" rIns="113792" bIns="128016" numCol="1" spcCol="1270" anchor="t" anchorCtr="0">
          <a:noAutofit/>
        </a:bodyPr>
        <a:lstStyle/>
        <a:p>
          <a:pPr marL="171450" lvl="1" indent="-171450" algn="l" defTabSz="7112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s-MX" sz="1600" kern="1200"/>
            <a:t>Catálogo de Aplicativos del SAT, agrupados por Servicio de Negocio de acuerdo a la matriz de aplicativos del SAT</a:t>
          </a:r>
        </a:p>
      </dsp:txBody>
      <dsp:txXfrm>
        <a:off x="840593" y="2172947"/>
        <a:ext cx="2253891" cy="2854800"/>
      </dsp:txXfrm>
    </dsp:sp>
    <dsp:sp modelId="{103E4D36-2A0F-41CF-AF1B-8BA5FF403920}">
      <dsp:nvSpPr>
        <dsp:cNvPr id="0" name=""/>
        <dsp:cNvSpPr/>
      </dsp:nvSpPr>
      <dsp:spPr>
        <a:xfrm>
          <a:off x="4573720" y="1145014"/>
          <a:ext cx="2484954" cy="993981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3792" tIns="65024" rIns="113792" bIns="65024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1600" kern="1200"/>
            <a:t>Catálogo Técnologías  de Aplicativos (Oculto)</a:t>
          </a:r>
        </a:p>
      </dsp:txBody>
      <dsp:txXfrm>
        <a:off x="4573720" y="1145014"/>
        <a:ext cx="2484954" cy="993981"/>
      </dsp:txXfrm>
    </dsp:sp>
    <dsp:sp modelId="{E50E9323-924B-4FD0-B291-50BA5968C3CE}">
      <dsp:nvSpPr>
        <dsp:cNvPr id="0" name=""/>
        <dsp:cNvSpPr/>
      </dsp:nvSpPr>
      <dsp:spPr>
        <a:xfrm>
          <a:off x="4588680" y="2170300"/>
          <a:ext cx="2456175" cy="2854800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85344" tIns="85344" rIns="113792" bIns="128016" numCol="1" spcCol="1270" anchor="t" anchorCtr="0">
          <a:noAutofit/>
        </a:bodyPr>
        <a:lstStyle/>
        <a:p>
          <a:pPr marL="171450" lvl="1" indent="-171450" algn="l" defTabSz="7112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s-MX" sz="1600" kern="1200"/>
            <a:t>Catálogo de Técnologías del SAT, agrupados por Servicio de Negocio de acuerdo a la matriz de aplicativos del SAT</a:t>
          </a:r>
        </a:p>
      </dsp:txBody>
      <dsp:txXfrm>
        <a:off x="4588680" y="2170300"/>
        <a:ext cx="2456175" cy="2854800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43FF2DD-FDCB-4D8D-B11A-88CBCE51431A}">
      <dsp:nvSpPr>
        <dsp:cNvPr id="0" name=""/>
        <dsp:cNvSpPr/>
      </dsp:nvSpPr>
      <dsp:spPr>
        <a:xfrm>
          <a:off x="2607" y="0"/>
          <a:ext cx="2542282" cy="101691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3792" tIns="65024" rIns="113792" bIns="65024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1600" kern="1200"/>
            <a:t>Portada</a:t>
          </a:r>
          <a:endParaRPr lang="es-MX" sz="1800" kern="1200"/>
        </a:p>
      </dsp:txBody>
      <dsp:txXfrm>
        <a:off x="2607" y="0"/>
        <a:ext cx="2542282" cy="1016912"/>
      </dsp:txXfrm>
    </dsp:sp>
    <dsp:sp modelId="{7EBE9C15-E6EF-4D0F-9D4D-04287A930840}">
      <dsp:nvSpPr>
        <dsp:cNvPr id="0" name=""/>
        <dsp:cNvSpPr/>
      </dsp:nvSpPr>
      <dsp:spPr>
        <a:xfrm>
          <a:off x="2607" y="1029463"/>
          <a:ext cx="2542282" cy="4192987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85344" tIns="85344" rIns="113792" bIns="128016" numCol="1" spcCol="1270" anchor="t" anchorCtr="0">
          <a:noAutofit/>
        </a:bodyPr>
        <a:lstStyle/>
        <a:p>
          <a:pPr marL="171450" lvl="1" indent="-171450" algn="l" defTabSz="7112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s-MX" sz="1600" kern="1200"/>
            <a:t>Identificar el ciclo de desarrollo a utilizar, el responsable de la elaboración de la estimación y si el servicio proviene de transferencia de un aplicativo.</a:t>
          </a:r>
        </a:p>
        <a:p>
          <a:pPr marL="171450" lvl="1" indent="-171450" algn="l" defTabSz="7112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s-MX" sz="1600" kern="1200"/>
            <a:t>Captura de los datos generales de la solución a estimar</a:t>
          </a:r>
        </a:p>
        <a:p>
          <a:pPr marL="171450" lvl="1" indent="-171450" algn="l" defTabSz="7112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s-MX" sz="1600" kern="1200"/>
            <a:t>Captura de los datos específicos del Requerimiento por atender</a:t>
          </a:r>
        </a:p>
        <a:p>
          <a:pPr marL="171450" lvl="1" indent="-171450" algn="l" defTabSz="7112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s-MX" sz="1600" kern="1200"/>
            <a:t>Mostrar el resultado de la estimación con el método utilizado</a:t>
          </a:r>
        </a:p>
      </dsp:txBody>
      <dsp:txXfrm>
        <a:off x="2607" y="1029463"/>
        <a:ext cx="2542282" cy="4192987"/>
      </dsp:txXfrm>
    </dsp:sp>
    <dsp:sp modelId="{3D39B423-07D9-4DFA-85AE-496F107350D2}">
      <dsp:nvSpPr>
        <dsp:cNvPr id="0" name=""/>
        <dsp:cNvSpPr/>
      </dsp:nvSpPr>
      <dsp:spPr>
        <a:xfrm>
          <a:off x="2900808" y="0"/>
          <a:ext cx="2542282" cy="101691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3792" tIns="65024" rIns="113792" bIns="65024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1600" kern="1200"/>
            <a:t>COSMIC</a:t>
          </a:r>
        </a:p>
      </dsp:txBody>
      <dsp:txXfrm>
        <a:off x="2900808" y="0"/>
        <a:ext cx="2542282" cy="1016912"/>
      </dsp:txXfrm>
    </dsp:sp>
    <dsp:sp modelId="{080DB3F5-F3A4-47AF-9568-293A688ACBF9}">
      <dsp:nvSpPr>
        <dsp:cNvPr id="0" name=""/>
        <dsp:cNvSpPr/>
      </dsp:nvSpPr>
      <dsp:spPr>
        <a:xfrm>
          <a:off x="2900808" y="1029463"/>
          <a:ext cx="2542282" cy="4192987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85344" tIns="85344" rIns="113792" bIns="128016" numCol="1" spcCol="1270" anchor="t" anchorCtr="0">
          <a:noAutofit/>
        </a:bodyPr>
        <a:lstStyle/>
        <a:p>
          <a:pPr marL="171450" lvl="1" indent="-171450" algn="l" defTabSz="7112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s-MX" sz="1600" kern="1200"/>
            <a:t>Formulario del Método COSMIC para  requerimientos de servicio que crean o afectan funcionalidad, donde se captura del análisis de los documentos a medir.</a:t>
          </a:r>
        </a:p>
      </dsp:txBody>
      <dsp:txXfrm>
        <a:off x="2900808" y="1029463"/>
        <a:ext cx="2542282" cy="4192987"/>
      </dsp:txXfrm>
    </dsp:sp>
    <dsp:sp modelId="{9C561758-41B8-41C4-818F-A25ED63039BD}">
      <dsp:nvSpPr>
        <dsp:cNvPr id="0" name=""/>
        <dsp:cNvSpPr/>
      </dsp:nvSpPr>
      <dsp:spPr>
        <a:xfrm>
          <a:off x="5799010" y="0"/>
          <a:ext cx="2542282" cy="101691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3792" tIns="65024" rIns="113792" bIns="65024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1600" kern="1200"/>
            <a:t>Juicio de Expertos</a:t>
          </a:r>
          <a:endParaRPr lang="es-MX" sz="1800" kern="1200"/>
        </a:p>
      </dsp:txBody>
      <dsp:txXfrm>
        <a:off x="5799010" y="0"/>
        <a:ext cx="2542282" cy="1016912"/>
      </dsp:txXfrm>
    </dsp:sp>
    <dsp:sp modelId="{24D5E247-3477-4AFD-AF13-DFABF3BE8649}">
      <dsp:nvSpPr>
        <dsp:cNvPr id="0" name=""/>
        <dsp:cNvSpPr/>
      </dsp:nvSpPr>
      <dsp:spPr>
        <a:xfrm>
          <a:off x="5799010" y="1029463"/>
          <a:ext cx="2542282" cy="4192987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85344" tIns="85344" rIns="113792" bIns="128016" numCol="1" spcCol="1270" anchor="t" anchorCtr="0">
          <a:noAutofit/>
        </a:bodyPr>
        <a:lstStyle/>
        <a:p>
          <a:pPr marL="171450" lvl="1" indent="-171450" algn="l" defTabSz="7112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s-MX" sz="1600" kern="1200"/>
            <a:t>Captura del análisis de los objetos a construir con base en el método de estimación de Juicio de Expertos.</a:t>
          </a:r>
        </a:p>
      </dsp:txBody>
      <dsp:txXfrm>
        <a:off x="5799010" y="1029463"/>
        <a:ext cx="2542282" cy="4192987"/>
      </dsp:txXfrm>
    </dsp:sp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4A2ADFF7-1CAE-40EC-984D-223CAAC756FA}">
      <dsp:nvSpPr>
        <dsp:cNvPr id="0" name=""/>
        <dsp:cNvSpPr/>
      </dsp:nvSpPr>
      <dsp:spPr>
        <a:xfrm>
          <a:off x="569050" y="0"/>
          <a:ext cx="6449240" cy="4350548"/>
        </a:xfrm>
        <a:prstGeom prst="rightArrow">
          <a:avLst/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73B2A952-3107-4D04-919D-B07B8EE86067}">
      <dsp:nvSpPr>
        <dsp:cNvPr id="0" name=""/>
        <dsp:cNvSpPr/>
      </dsp:nvSpPr>
      <dsp:spPr>
        <a:xfrm>
          <a:off x="293371" y="1475357"/>
          <a:ext cx="1588073" cy="1399832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1600" kern="1200"/>
            <a:t>Capturar datos generales del Servicio a Estimar (Portada)</a:t>
          </a:r>
        </a:p>
      </dsp:txBody>
      <dsp:txXfrm>
        <a:off x="361705" y="1543691"/>
        <a:ext cx="1451405" cy="1263164"/>
      </dsp:txXfrm>
    </dsp:sp>
    <dsp:sp modelId="{6686E171-5C71-4FC8-9832-EA92D53731A4}">
      <dsp:nvSpPr>
        <dsp:cNvPr id="0" name=""/>
        <dsp:cNvSpPr/>
      </dsp:nvSpPr>
      <dsp:spPr>
        <a:xfrm>
          <a:off x="2014260" y="1475357"/>
          <a:ext cx="1615889" cy="1399832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1600" kern="1200"/>
            <a:t>Capturar datos del aplicativo  </a:t>
          </a:r>
        </a:p>
      </dsp:txBody>
      <dsp:txXfrm>
        <a:off x="2082594" y="1543691"/>
        <a:ext cx="1479221" cy="1263164"/>
      </dsp:txXfrm>
    </dsp:sp>
    <dsp:sp modelId="{5C3C4911-B98A-4199-AA5C-272EEF0FEF3B}">
      <dsp:nvSpPr>
        <dsp:cNvPr id="0" name=""/>
        <dsp:cNvSpPr/>
      </dsp:nvSpPr>
      <dsp:spPr>
        <a:xfrm>
          <a:off x="3762965" y="1475357"/>
          <a:ext cx="1738731" cy="1399832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1600" kern="1200"/>
            <a:t>Enlistar los documentos que contienen los FUR a medir (Portada)</a:t>
          </a:r>
        </a:p>
      </dsp:txBody>
      <dsp:txXfrm>
        <a:off x="3831299" y="1543691"/>
        <a:ext cx="1602063" cy="1263164"/>
      </dsp:txXfrm>
    </dsp:sp>
    <dsp:sp modelId="{1EB36E9C-8B87-43C8-B330-FB75E5ED1A57}">
      <dsp:nvSpPr>
        <dsp:cNvPr id="0" name=""/>
        <dsp:cNvSpPr/>
      </dsp:nvSpPr>
      <dsp:spPr>
        <a:xfrm>
          <a:off x="5634512" y="1488835"/>
          <a:ext cx="1659458" cy="1372876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1600" kern="1200"/>
            <a:t>Ejecutar método de estimación COSMIC (COSMIC)</a:t>
          </a:r>
        </a:p>
      </dsp:txBody>
      <dsp:txXfrm>
        <a:off x="5701530" y="1555853"/>
        <a:ext cx="1525422" cy="1238840"/>
      </dsp:txXfrm>
    </dsp:sp>
  </dsp:spTree>
</dsp:drawing>
</file>

<file path=xl/diagrams/drawing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8692B024-FB43-4A8F-9E9F-C6DDEF89BB4A}">
      <dsp:nvSpPr>
        <dsp:cNvPr id="0" name=""/>
        <dsp:cNvSpPr/>
      </dsp:nvSpPr>
      <dsp:spPr>
        <a:xfrm>
          <a:off x="472893" y="0"/>
          <a:ext cx="5552003" cy="3412332"/>
        </a:xfrm>
        <a:prstGeom prst="rightArrow">
          <a:avLst/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FF01E972-F1A8-41F8-8722-C0234374E5CA}">
      <dsp:nvSpPr>
        <dsp:cNvPr id="0" name=""/>
        <dsp:cNvSpPr/>
      </dsp:nvSpPr>
      <dsp:spPr>
        <a:xfrm>
          <a:off x="0" y="1173992"/>
          <a:ext cx="1994142" cy="1033881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1600" kern="1200"/>
            <a:t>Capturar datos generales del Servicio a Estimar </a:t>
          </a:r>
        </a:p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1300" kern="1200"/>
            <a:t>(</a:t>
          </a:r>
          <a:r>
            <a:rPr lang="es-MX" sz="1600" kern="1200"/>
            <a:t>Portada</a:t>
          </a:r>
          <a:r>
            <a:rPr lang="es-MX" sz="1300" kern="1200"/>
            <a:t>)</a:t>
          </a:r>
        </a:p>
      </dsp:txBody>
      <dsp:txXfrm>
        <a:off x="50470" y="1224462"/>
        <a:ext cx="1893202" cy="932941"/>
      </dsp:txXfrm>
    </dsp:sp>
    <dsp:sp modelId="{7CD07D03-B29E-4B1B-AFE6-4E6986838A02}">
      <dsp:nvSpPr>
        <dsp:cNvPr id="0" name=""/>
        <dsp:cNvSpPr/>
      </dsp:nvSpPr>
      <dsp:spPr>
        <a:xfrm>
          <a:off x="2269536" y="1160499"/>
          <a:ext cx="2173207" cy="1091332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1600" kern="1200"/>
            <a:t>Capturar datos del aplicativo</a:t>
          </a:r>
        </a:p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1600" kern="1200"/>
            <a:t>(Portada)</a:t>
          </a:r>
        </a:p>
      </dsp:txBody>
      <dsp:txXfrm>
        <a:off x="2322810" y="1213773"/>
        <a:ext cx="2066659" cy="984784"/>
      </dsp:txXfrm>
    </dsp:sp>
    <dsp:sp modelId="{8F0DEDFC-310B-45EF-8B18-D83870942A30}">
      <dsp:nvSpPr>
        <dsp:cNvPr id="0" name=""/>
        <dsp:cNvSpPr/>
      </dsp:nvSpPr>
      <dsp:spPr>
        <a:xfrm>
          <a:off x="4715446" y="1066039"/>
          <a:ext cx="1813631" cy="1280252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1600" kern="1200"/>
            <a:t>Ejecutar método de estimación JE </a:t>
          </a:r>
        </a:p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1600" kern="1200"/>
            <a:t>(Juicio Expertos)</a:t>
          </a:r>
        </a:p>
      </dsp:txBody>
      <dsp:txXfrm>
        <a:off x="4777943" y="1128536"/>
        <a:ext cx="1688637" cy="1155258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List1">
  <dgm:title val=""/>
  <dgm:desc val=""/>
  <dgm:catLst>
    <dgm:cat type="list" pri="5000"/>
    <dgm:cat type="convert" pri="5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  <dgm:cxn modelId="13" srcId="1" destId="11" srcOrd="0" destOrd="0"/>
        <dgm:cxn modelId="14" srcId="1" destId="12" srcOrd="1" destOrd="0"/>
        <dgm:cxn modelId="23" srcId="2" destId="21" srcOrd="0" destOrd="0"/>
        <dgm:cxn modelId="24" srcId="2" destId="22" srcOrd="1" destOrd="0"/>
        <dgm:cxn modelId="33" srcId="3" destId="31" srcOrd="0" destOrd="0"/>
        <dgm:cxn modelId="34" srcId="3" destId="32" srcOrd="1" destOrd="0"/>
      </dgm:cxnLst>
      <dgm:bg/>
      <dgm:whole/>
    </dgm:dataModel>
  </dgm:sampData>
  <dgm:styleData>
    <dgm:dataModel>
      <dgm:ptLst>
        <dgm:pt modelId="0" type="doc"/>
        <dgm:pt modelId="1">
          <dgm:prSet phldr="1"/>
        </dgm:pt>
        <dgm:pt modelId="2">
          <dgm:prSet phldr="1"/>
        </dgm:pt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h" for="ch" forName="composite" refType="h"/>
      <dgm:constr type="w" for="ch" forName="composite" refType="w"/>
      <dgm:constr type="w" for="des" forName="parTx"/>
      <dgm:constr type="h" for="des" forName="parTx" op="equ"/>
      <dgm:constr type="w" for="des" forName="desTx"/>
      <dgm:constr type="h" for="des" forName="desTx" op="equ"/>
      <dgm:constr type="primFontSz" for="des" forName="parTx" val="65"/>
      <dgm:constr type="secFontSz" for="des" forName="desTx" refType="primFontSz" refFor="des" refForName="parTx" op="equ"/>
      <dgm:constr type="h" for="des" forName="parTx" refType="primFontSz" refFor="des" refForName="parTx" fact="0.8"/>
      <dgm:constr type="h" for="des" forName="desTx" refType="primFontSz" refFor="des" refForName="parTx" fact="1.22"/>
      <dgm:constr type="w" for="ch" forName="space" refType="w" refFor="ch" refForName="composite" op="equ" fact="0.14"/>
    </dgm:constrLst>
    <dgm:ruleLst>
      <dgm:rule type="w" for="ch" forName="composite" val="0" fact="NaN" max="NaN"/>
      <dgm:rule type="primFontSz" for="des" forName="parTx" val="5" fact="NaN" max="NaN"/>
    </dgm:ruleLst>
    <dgm:forEach name="Name4" axis="ch" ptType="node">
      <dgm:layoutNode name="composite">
        <dgm:alg type="composite"/>
        <dgm:shape xmlns:r="http://schemas.openxmlformats.org/officeDocument/2006/relationships" r:blip="">
          <dgm:adjLst/>
        </dgm:shape>
        <dgm:presOf/>
        <dgm:constrLst>
          <dgm:constr type="l" for="ch" forName="parTx"/>
          <dgm:constr type="w" for="ch" forName="parTx" refType="w"/>
          <dgm:constr type="t" for="ch" forName="parTx"/>
          <dgm:constr type="l" for="ch" forName="desTx"/>
          <dgm:constr type="w" for="ch" forName="desTx" refType="w" refFor="ch" refForName="parTx"/>
          <dgm:constr type="t" for="ch" forName="desTx" refType="h" refFor="ch" refForName="parTx"/>
        </dgm:constrLst>
        <dgm:ruleLst>
          <dgm:rule type="h" val="INF" fact="NaN" max="NaN"/>
        </dgm:ruleLst>
        <dgm:layoutNode name="parTx" styleLbl="alignNode1">
          <dgm:varLst>
            <dgm:chMax val="0"/>
            <dgm:chPref val="0"/>
            <dgm:bulletEnabled val="1"/>
          </dgm:varLst>
          <dgm:alg type="tx"/>
          <dgm:shape xmlns:r="http://schemas.openxmlformats.org/officeDocument/2006/relationships" type="rect" r:blip="">
            <dgm:adjLst/>
          </dgm:shape>
          <dgm:presOf axis="self" ptType="node"/>
          <dgm:constrLst>
            <dgm:constr type="h" refType="w" op="lte" fact="0.4"/>
            <dgm:constr type="h"/>
            <dgm:constr type="tMarg" refType="primFontSz" fact="0.32"/>
            <dgm:constr type="bMarg" refType="primFontSz" fact="0.32"/>
          </dgm:constrLst>
          <dgm:ruleLst>
            <dgm:rule type="h" val="INF" fact="NaN" max="NaN"/>
          </dgm:ruleLst>
        </dgm:layoutNode>
        <dgm:layoutNode name="desTx" styleLbl="alignAccFollowNode1">
          <dgm:varLst>
            <dgm:bulletEnabled val="1"/>
          </dgm:varLst>
          <dgm:alg type="tx">
            <dgm:param type="stBulletLvl" val="1"/>
          </dgm:alg>
          <dgm:shape xmlns:r="http://schemas.openxmlformats.org/officeDocument/2006/relationships" type="rect" r:blip="">
            <dgm:adjLst/>
          </dgm:shape>
          <dgm:presOf axis="des" ptType="node"/>
          <dgm:constrLst>
            <dgm:constr type="secFontSz" val="65"/>
            <dgm:constr type="primFontSz" refType="secFontSz"/>
            <dgm:constr type="h"/>
            <dgm:constr type="lMarg" refType="primFontSz" fact="0.42"/>
            <dgm:constr type="tMarg" refType="primFontSz" fact="0.42"/>
            <dgm:constr type="bMarg" refType="primFontSz" fact="0.63"/>
          </dgm:constrLst>
          <dgm:ruleLst>
            <dgm:rule type="h" val="INF" fact="NaN" max="NaN"/>
          </dgm:ruleLst>
        </dgm:layoutNode>
      </dgm:layoutNode>
      <dgm:forEach name="Name5" axis="followSib" ptType="sibTrans" cnt="1">
        <dgm:layoutNode name="space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hList1">
  <dgm:title val=""/>
  <dgm:desc val=""/>
  <dgm:catLst>
    <dgm:cat type="list" pri="5000"/>
    <dgm:cat type="convert" pri="5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  <dgm:cxn modelId="13" srcId="1" destId="11" srcOrd="0" destOrd="0"/>
        <dgm:cxn modelId="14" srcId="1" destId="12" srcOrd="1" destOrd="0"/>
        <dgm:cxn modelId="23" srcId="2" destId="21" srcOrd="0" destOrd="0"/>
        <dgm:cxn modelId="24" srcId="2" destId="22" srcOrd="1" destOrd="0"/>
        <dgm:cxn modelId="33" srcId="3" destId="31" srcOrd="0" destOrd="0"/>
        <dgm:cxn modelId="34" srcId="3" destId="32" srcOrd="1" destOrd="0"/>
      </dgm:cxnLst>
      <dgm:bg/>
      <dgm:whole/>
    </dgm:dataModel>
  </dgm:sampData>
  <dgm:styleData>
    <dgm:dataModel>
      <dgm:ptLst>
        <dgm:pt modelId="0" type="doc"/>
        <dgm:pt modelId="1">
          <dgm:prSet phldr="1"/>
        </dgm:pt>
        <dgm:pt modelId="2">
          <dgm:prSet phldr="1"/>
        </dgm:pt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h" for="ch" forName="composite" refType="h"/>
      <dgm:constr type="w" for="ch" forName="composite" refType="w"/>
      <dgm:constr type="w" for="des" forName="parTx"/>
      <dgm:constr type="h" for="des" forName="parTx" op="equ"/>
      <dgm:constr type="w" for="des" forName="desTx"/>
      <dgm:constr type="h" for="des" forName="desTx" op="equ"/>
      <dgm:constr type="primFontSz" for="des" forName="parTx" val="65"/>
      <dgm:constr type="secFontSz" for="des" forName="desTx" refType="primFontSz" refFor="des" refForName="parTx" op="equ"/>
      <dgm:constr type="h" for="des" forName="parTx" refType="primFontSz" refFor="des" refForName="parTx" fact="0.8"/>
      <dgm:constr type="h" for="des" forName="desTx" refType="primFontSz" refFor="des" refForName="parTx" fact="1.22"/>
      <dgm:constr type="w" for="ch" forName="space" refType="w" refFor="ch" refForName="composite" op="equ" fact="0.14"/>
    </dgm:constrLst>
    <dgm:ruleLst>
      <dgm:rule type="w" for="ch" forName="composite" val="0" fact="NaN" max="NaN"/>
      <dgm:rule type="primFontSz" for="des" forName="parTx" val="5" fact="NaN" max="NaN"/>
    </dgm:ruleLst>
    <dgm:forEach name="Name4" axis="ch" ptType="node">
      <dgm:layoutNode name="composite">
        <dgm:alg type="composite"/>
        <dgm:shape xmlns:r="http://schemas.openxmlformats.org/officeDocument/2006/relationships" r:blip="">
          <dgm:adjLst/>
        </dgm:shape>
        <dgm:presOf/>
        <dgm:constrLst>
          <dgm:constr type="l" for="ch" forName="parTx"/>
          <dgm:constr type="w" for="ch" forName="parTx" refType="w"/>
          <dgm:constr type="t" for="ch" forName="parTx"/>
          <dgm:constr type="l" for="ch" forName="desTx"/>
          <dgm:constr type="w" for="ch" forName="desTx" refType="w" refFor="ch" refForName="parTx"/>
          <dgm:constr type="t" for="ch" forName="desTx" refType="h" refFor="ch" refForName="parTx"/>
        </dgm:constrLst>
        <dgm:ruleLst>
          <dgm:rule type="h" val="INF" fact="NaN" max="NaN"/>
        </dgm:ruleLst>
        <dgm:layoutNode name="parTx" styleLbl="alignNode1">
          <dgm:varLst>
            <dgm:chMax val="0"/>
            <dgm:chPref val="0"/>
            <dgm:bulletEnabled val="1"/>
          </dgm:varLst>
          <dgm:alg type="tx"/>
          <dgm:shape xmlns:r="http://schemas.openxmlformats.org/officeDocument/2006/relationships" type="rect" r:blip="">
            <dgm:adjLst/>
          </dgm:shape>
          <dgm:presOf axis="self" ptType="node"/>
          <dgm:constrLst>
            <dgm:constr type="h" refType="w" op="lte" fact="0.4"/>
            <dgm:constr type="h"/>
            <dgm:constr type="tMarg" refType="primFontSz" fact="0.32"/>
            <dgm:constr type="bMarg" refType="primFontSz" fact="0.32"/>
          </dgm:constrLst>
          <dgm:ruleLst>
            <dgm:rule type="h" val="INF" fact="NaN" max="NaN"/>
          </dgm:ruleLst>
        </dgm:layoutNode>
        <dgm:layoutNode name="desTx" styleLbl="alignAccFollowNode1">
          <dgm:varLst>
            <dgm:bulletEnabled val="1"/>
          </dgm:varLst>
          <dgm:alg type="tx">
            <dgm:param type="stBulletLvl" val="1"/>
          </dgm:alg>
          <dgm:shape xmlns:r="http://schemas.openxmlformats.org/officeDocument/2006/relationships" type="rect" r:blip="">
            <dgm:adjLst/>
          </dgm:shape>
          <dgm:presOf axis="des" ptType="node"/>
          <dgm:constrLst>
            <dgm:constr type="secFontSz" val="65"/>
            <dgm:constr type="primFontSz" refType="secFontSz"/>
            <dgm:constr type="h"/>
            <dgm:constr type="lMarg" refType="primFontSz" fact="0.42"/>
            <dgm:constr type="tMarg" refType="primFontSz" fact="0.42"/>
            <dgm:constr type="bMarg" refType="primFontSz" fact="0.63"/>
          </dgm:constrLst>
          <dgm:ruleLst>
            <dgm:rule type="h" val="INF" fact="NaN" max="NaN"/>
          </dgm:ruleLst>
        </dgm:layoutNode>
      </dgm:layoutNode>
      <dgm:forEach name="Name5" axis="followSib" ptType="sibTrans" cnt="1">
        <dgm:layoutNode name="space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hProcess9">
  <dgm:title val=""/>
  <dgm:desc val=""/>
  <dgm:catLst>
    <dgm:cat type="process" pri="5000"/>
    <dgm:cat type="convert" pri="13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CompostProcess">
    <dgm:varLst>
      <dgm:dir/>
      <dgm:resizeHandles val="exact"/>
    </dgm:varLst>
    <dgm:alg type="composite">
      <dgm:param type="horzAlign" val="ctr"/>
      <dgm:param type="vertAlign" val="mid"/>
    </dgm:alg>
    <dgm:shape xmlns:r="http://schemas.openxmlformats.org/officeDocument/2006/relationships" r:blip="">
      <dgm:adjLst/>
    </dgm:shape>
    <dgm:presOf/>
    <dgm:constrLst>
      <dgm:constr type="w" for="ch" forName="arrow" refType="w" fact="0.85"/>
      <dgm:constr type="h" for="ch" forName="arrow" refType="h"/>
      <dgm:constr type="ctrX" for="ch" forName="arrow" refType="w" fact="0.5"/>
      <dgm:constr type="ctrY" for="ch" forName="arrow" refType="h" fact="0.5"/>
      <dgm:constr type="w" for="ch" forName="linearProcess" refType="w"/>
      <dgm:constr type="h" for="ch" forName="linearProcess" refType="h" fact="0.4"/>
      <dgm:constr type="ctrX" for="ch" forName="linearProcess" refType="w" fact="0.5"/>
      <dgm:constr type="ctrY" for="ch" forName="linearProcess" refType="h" fact="0.5"/>
    </dgm:constrLst>
    <dgm:ruleLst/>
    <dgm:layoutNode name="arrow" styleLbl="bgShp">
      <dgm:alg type="sp"/>
      <dgm:choose name="Name0">
        <dgm:if name="Name1" func="var" arg="dir" op="equ" val="norm">
          <dgm:shape xmlns:r="http://schemas.openxmlformats.org/officeDocument/2006/relationships" type="rightArrow" r:blip="">
            <dgm:adjLst/>
          </dgm:shape>
        </dgm:if>
        <dgm:else name="Name2">
          <dgm:shape xmlns:r="http://schemas.openxmlformats.org/officeDocument/2006/relationships" type="leftArrow" r:blip="">
            <dgm:adjLst/>
          </dgm:shape>
        </dgm:else>
      </dgm:choose>
      <dgm:presOf/>
      <dgm:constrLst/>
      <dgm:ruleLst/>
    </dgm:layoutNode>
    <dgm:layoutNode name="linearProcess">
      <dgm:choose name="Name3">
        <dgm:if name="Name4" func="var" arg="dir" op="equ" val="norm">
          <dgm:alg type="lin"/>
        </dgm:if>
        <dgm:else name="Name5">
          <dgm:alg type="lin">
            <dgm:param type="linDir" val="fromR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userA" for="ch" ptType="node" refType="w"/>
        <dgm:constr type="h" for="ch" ptType="node" refType="h"/>
        <dgm:constr type="w" for="ch" ptType="node" op="equ"/>
        <dgm:constr type="w" for="ch" forName="sibTrans" refType="w" fact="0.05"/>
        <dgm:constr type="primFontSz" for="ch" ptType="node" op="equ" val="65"/>
      </dgm:constrLst>
      <dgm:ruleLst/>
      <dgm:forEach name="Name6" axis="ch" ptType="node">
        <dgm:layoutNode name="textNode" styleLbl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desOrSelf" ptType="node"/>
          <dgm:constrLst>
            <dgm:constr type="userA"/>
            <dgm:constr type="w" refType="userA" fact="0.3"/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w" val="NaN" fact="1" max="NaN"/>
            <dgm:rule type="primFontSz" val="5" fact="NaN" max="NaN"/>
          </dgm:ruleLst>
        </dgm:layoutNode>
        <dgm:forEach name="Name7" axis="followSib" ptType="sibTrans" cnt="1">
          <dgm:layoutNode name="sibTrans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forEach>
      </dgm:forEach>
    </dgm:layoutNode>
  </dgm:layoutNode>
</dgm:layoutDef>
</file>

<file path=xl/diagrams/layout4.xml><?xml version="1.0" encoding="utf-8"?>
<dgm:layoutDef xmlns:dgm="http://schemas.openxmlformats.org/drawingml/2006/diagram" xmlns:a="http://schemas.openxmlformats.org/drawingml/2006/main" uniqueId="urn:microsoft.com/office/officeart/2005/8/layout/hProcess9">
  <dgm:title val=""/>
  <dgm:desc val=""/>
  <dgm:catLst>
    <dgm:cat type="process" pri="5000"/>
    <dgm:cat type="convert" pri="13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CompostProcess">
    <dgm:varLst>
      <dgm:dir/>
      <dgm:resizeHandles val="exact"/>
    </dgm:varLst>
    <dgm:alg type="composite">
      <dgm:param type="horzAlign" val="ctr"/>
      <dgm:param type="vertAlign" val="mid"/>
    </dgm:alg>
    <dgm:shape xmlns:r="http://schemas.openxmlformats.org/officeDocument/2006/relationships" r:blip="">
      <dgm:adjLst/>
    </dgm:shape>
    <dgm:presOf/>
    <dgm:constrLst>
      <dgm:constr type="w" for="ch" forName="arrow" refType="w" fact="0.85"/>
      <dgm:constr type="h" for="ch" forName="arrow" refType="h"/>
      <dgm:constr type="ctrX" for="ch" forName="arrow" refType="w" fact="0.5"/>
      <dgm:constr type="ctrY" for="ch" forName="arrow" refType="h" fact="0.5"/>
      <dgm:constr type="w" for="ch" forName="linearProcess" refType="w"/>
      <dgm:constr type="h" for="ch" forName="linearProcess" refType="h" fact="0.4"/>
      <dgm:constr type="ctrX" for="ch" forName="linearProcess" refType="w" fact="0.5"/>
      <dgm:constr type="ctrY" for="ch" forName="linearProcess" refType="h" fact="0.5"/>
    </dgm:constrLst>
    <dgm:ruleLst/>
    <dgm:layoutNode name="arrow" styleLbl="bgShp">
      <dgm:alg type="sp"/>
      <dgm:choose name="Name0">
        <dgm:if name="Name1" func="var" arg="dir" op="equ" val="norm">
          <dgm:shape xmlns:r="http://schemas.openxmlformats.org/officeDocument/2006/relationships" type="rightArrow" r:blip="">
            <dgm:adjLst/>
          </dgm:shape>
        </dgm:if>
        <dgm:else name="Name2">
          <dgm:shape xmlns:r="http://schemas.openxmlformats.org/officeDocument/2006/relationships" type="leftArrow" r:blip="">
            <dgm:adjLst/>
          </dgm:shape>
        </dgm:else>
      </dgm:choose>
      <dgm:presOf/>
      <dgm:constrLst/>
      <dgm:ruleLst/>
    </dgm:layoutNode>
    <dgm:layoutNode name="linearProcess">
      <dgm:choose name="Name3">
        <dgm:if name="Name4" func="var" arg="dir" op="equ" val="norm">
          <dgm:alg type="lin"/>
        </dgm:if>
        <dgm:else name="Name5">
          <dgm:alg type="lin">
            <dgm:param type="linDir" val="fromR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userA" for="ch" ptType="node" refType="w"/>
        <dgm:constr type="h" for="ch" ptType="node" refType="h"/>
        <dgm:constr type="w" for="ch" ptType="node" op="equ"/>
        <dgm:constr type="w" for="ch" forName="sibTrans" refType="w" fact="0.05"/>
        <dgm:constr type="primFontSz" for="ch" ptType="node" op="equ" val="65"/>
      </dgm:constrLst>
      <dgm:ruleLst/>
      <dgm:forEach name="Name6" axis="ch" ptType="node">
        <dgm:layoutNode name="textNode" styleLbl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desOrSelf" ptType="node"/>
          <dgm:constrLst>
            <dgm:constr type="userA"/>
            <dgm:constr type="w" refType="userA" fact="0.3"/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w" val="NaN" fact="1" max="NaN"/>
            <dgm:rule type="primFontSz" val="5" fact="NaN" max="NaN"/>
          </dgm:ruleLst>
        </dgm:layoutNode>
        <dgm:forEach name="Name7" axis="followSib" ptType="sibTrans" cnt="1">
          <dgm:layoutNode name="sibTrans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forEach>
      </dgm:forEach>
    </dgm:layoutNod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diagramData" Target="../diagrams/data2.xml"/><Relationship Id="rId13" Type="http://schemas.openxmlformats.org/officeDocument/2006/relationships/diagramData" Target="../diagrams/data3.xml"/><Relationship Id="rId18" Type="http://schemas.openxmlformats.org/officeDocument/2006/relationships/diagramData" Target="../diagrams/data4.xml"/><Relationship Id="rId3" Type="http://schemas.openxmlformats.org/officeDocument/2006/relationships/diagramQuickStyle" Target="../diagrams/quickStyle1.xml"/><Relationship Id="rId21" Type="http://schemas.openxmlformats.org/officeDocument/2006/relationships/diagramColors" Target="../diagrams/colors4.xml"/><Relationship Id="rId7" Type="http://schemas.openxmlformats.org/officeDocument/2006/relationships/image" Target="../media/image3.jpeg"/><Relationship Id="rId12" Type="http://schemas.microsoft.com/office/2007/relationships/diagramDrawing" Target="../diagrams/drawing2.xml"/><Relationship Id="rId17" Type="http://schemas.microsoft.com/office/2007/relationships/diagramDrawing" Target="../diagrams/drawing3.xml"/><Relationship Id="rId2" Type="http://schemas.openxmlformats.org/officeDocument/2006/relationships/diagramLayout" Target="../diagrams/layout1.xml"/><Relationship Id="rId16" Type="http://schemas.openxmlformats.org/officeDocument/2006/relationships/diagramColors" Target="../diagrams/colors3.xml"/><Relationship Id="rId20" Type="http://schemas.openxmlformats.org/officeDocument/2006/relationships/diagramQuickStyle" Target="../diagrams/quickStyle4.xml"/><Relationship Id="rId1" Type="http://schemas.openxmlformats.org/officeDocument/2006/relationships/diagramData" Target="../diagrams/data1.xml"/><Relationship Id="rId6" Type="http://schemas.openxmlformats.org/officeDocument/2006/relationships/image" Target="../media/image1.jpeg"/><Relationship Id="rId11" Type="http://schemas.openxmlformats.org/officeDocument/2006/relationships/diagramColors" Target="../diagrams/colors2.xml"/><Relationship Id="rId5" Type="http://schemas.microsoft.com/office/2007/relationships/diagramDrawing" Target="../diagrams/drawing1.xml"/><Relationship Id="rId15" Type="http://schemas.openxmlformats.org/officeDocument/2006/relationships/diagramQuickStyle" Target="../diagrams/quickStyle3.xml"/><Relationship Id="rId10" Type="http://schemas.openxmlformats.org/officeDocument/2006/relationships/diagramQuickStyle" Target="../diagrams/quickStyle2.xml"/><Relationship Id="rId19" Type="http://schemas.openxmlformats.org/officeDocument/2006/relationships/diagramLayout" Target="../diagrams/layout4.xml"/><Relationship Id="rId4" Type="http://schemas.openxmlformats.org/officeDocument/2006/relationships/diagramColors" Target="../diagrams/colors1.xml"/><Relationship Id="rId9" Type="http://schemas.openxmlformats.org/officeDocument/2006/relationships/diagramLayout" Target="../diagrams/layout2.xml"/><Relationship Id="rId14" Type="http://schemas.openxmlformats.org/officeDocument/2006/relationships/diagramLayout" Target="../diagrams/layout3.xml"/><Relationship Id="rId22" Type="http://schemas.microsoft.com/office/2007/relationships/diagramDrawing" Target="../diagrams/drawing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4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5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6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7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57150</xdr:colOff>
      <xdr:row>1</xdr:row>
      <xdr:rowOff>114299</xdr:rowOff>
    </xdr:from>
    <xdr:to>
      <xdr:col>10</xdr:col>
      <xdr:colOff>521935</xdr:colOff>
      <xdr:row>4</xdr:row>
      <xdr:rowOff>152399</xdr:rowOff>
    </xdr:to>
    <xdr:pic>
      <xdr:nvPicPr>
        <xdr:cNvPr id="2" name="4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34100" y="276224"/>
          <a:ext cx="198878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161925</xdr:colOff>
      <xdr:row>1</xdr:row>
      <xdr:rowOff>85725</xdr:rowOff>
    </xdr:from>
    <xdr:to>
      <xdr:col>2</xdr:col>
      <xdr:colOff>828675</xdr:colOff>
      <xdr:row>5</xdr:row>
      <xdr:rowOff>9525</xdr:rowOff>
    </xdr:to>
    <xdr:pic>
      <xdr:nvPicPr>
        <xdr:cNvPr id="3" name="Imagen 2" descr="C:\Users\GAGC692D\Pictures\SHCP_horizontal_color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161" b="13515"/>
        <a:stretch>
          <a:fillRect/>
        </a:stretch>
      </xdr:blipFill>
      <xdr:spPr bwMode="auto">
        <a:xfrm>
          <a:off x="771525" y="247650"/>
          <a:ext cx="14478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979714</xdr:colOff>
      <xdr:row>21</xdr:row>
      <xdr:rowOff>136071</xdr:rowOff>
    </xdr:from>
    <xdr:to>
      <xdr:col>12</xdr:col>
      <xdr:colOff>544285</xdr:colOff>
      <xdr:row>37</xdr:row>
      <xdr:rowOff>149658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 editAs="oneCell">
    <xdr:from>
      <xdr:col>10</xdr:col>
      <xdr:colOff>414334</xdr:colOff>
      <xdr:row>0</xdr:row>
      <xdr:rowOff>137198</xdr:rowOff>
    </xdr:from>
    <xdr:to>
      <xdr:col>15</xdr:col>
      <xdr:colOff>297657</xdr:colOff>
      <xdr:row>6</xdr:row>
      <xdr:rowOff>17196</xdr:rowOff>
    </xdr:to>
    <xdr:pic>
      <xdr:nvPicPr>
        <xdr:cNvPr id="6" name="4 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0522" y="137198"/>
          <a:ext cx="2919416" cy="8801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45245</xdr:colOff>
      <xdr:row>0</xdr:row>
      <xdr:rowOff>0</xdr:rowOff>
    </xdr:from>
    <xdr:to>
      <xdr:col>2</xdr:col>
      <xdr:colOff>273843</xdr:colOff>
      <xdr:row>6</xdr:row>
      <xdr:rowOff>83344</xdr:rowOff>
    </xdr:to>
    <xdr:pic>
      <xdr:nvPicPr>
        <xdr:cNvPr id="7" name="Imagen 2" descr="C:\Users\GAGC692D\Pictures\SHCP_horizontal_color.jpg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161" b="13515"/>
        <a:stretch>
          <a:fillRect/>
        </a:stretch>
      </xdr:blipFill>
      <xdr:spPr bwMode="auto">
        <a:xfrm>
          <a:off x="45245" y="0"/>
          <a:ext cx="2645567" cy="10834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757920</xdr:colOff>
      <xdr:row>10</xdr:row>
      <xdr:rowOff>113966</xdr:rowOff>
    </xdr:from>
    <xdr:to>
      <xdr:col>12</xdr:col>
      <xdr:colOff>272145</xdr:colOff>
      <xdr:row>23</xdr:row>
      <xdr:rowOff>272143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8" r:lo="rId9" r:qs="rId10" r:cs="rId11"/>
        </a:graphicData>
      </a:graphic>
    </xdr:graphicFrame>
    <xdr:clientData/>
  </xdr:twoCellAnchor>
  <xdr:twoCellAnchor>
    <xdr:from>
      <xdr:col>0</xdr:col>
      <xdr:colOff>1165113</xdr:colOff>
      <xdr:row>37</xdr:row>
      <xdr:rowOff>21427</xdr:rowOff>
    </xdr:from>
    <xdr:to>
      <xdr:col>11</xdr:col>
      <xdr:colOff>532380</xdr:colOff>
      <xdr:row>64</xdr:row>
      <xdr:rowOff>0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3" r:lo="rId14" r:qs="rId15" r:cs="rId16"/>
        </a:graphicData>
      </a:graphic>
    </xdr:graphicFrame>
    <xdr:clientData/>
  </xdr:twoCellAnchor>
  <xdr:twoCellAnchor>
    <xdr:from>
      <xdr:col>1</xdr:col>
      <xdr:colOff>261937</xdr:colOff>
      <xdr:row>71</xdr:row>
      <xdr:rowOff>95248</xdr:rowOff>
    </xdr:from>
    <xdr:to>
      <xdr:col>10</xdr:col>
      <xdr:colOff>535781</xdr:colOff>
      <xdr:row>92</xdr:row>
      <xdr:rowOff>107155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8" r:lo="rId19" r:qs="rId20" r:cs="rId2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138392</xdr:colOff>
      <xdr:row>0</xdr:row>
      <xdr:rowOff>136712</xdr:rowOff>
    </xdr:from>
    <xdr:to>
      <xdr:col>23</xdr:col>
      <xdr:colOff>1147980</xdr:colOff>
      <xdr:row>6</xdr:row>
      <xdr:rowOff>50987</xdr:rowOff>
    </xdr:to>
    <xdr:pic>
      <xdr:nvPicPr>
        <xdr:cNvPr id="2" name="4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186" y="136712"/>
          <a:ext cx="3402667" cy="8555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581025</xdr:colOff>
      <xdr:row>0</xdr:row>
      <xdr:rowOff>64994</xdr:rowOff>
    </xdr:from>
    <xdr:to>
      <xdr:col>1</xdr:col>
      <xdr:colOff>3025588</xdr:colOff>
      <xdr:row>6</xdr:row>
      <xdr:rowOff>84044</xdr:rowOff>
    </xdr:to>
    <xdr:pic>
      <xdr:nvPicPr>
        <xdr:cNvPr id="3" name="Imagen 2" descr="C:\Users\GAGC692D\Pictures\SHCP_horizontal_color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161" b="13515"/>
        <a:stretch>
          <a:fillRect/>
        </a:stretch>
      </xdr:blipFill>
      <xdr:spPr bwMode="auto">
        <a:xfrm>
          <a:off x="581025" y="64994"/>
          <a:ext cx="2444563" cy="9603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693206</xdr:colOff>
      <xdr:row>23</xdr:row>
      <xdr:rowOff>63499</xdr:rowOff>
    </xdr:from>
    <xdr:to>
      <xdr:col>26</xdr:col>
      <xdr:colOff>163286</xdr:colOff>
      <xdr:row>28</xdr:row>
      <xdr:rowOff>1439332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256055</xdr:colOff>
      <xdr:row>1</xdr:row>
      <xdr:rowOff>22411</xdr:rowOff>
    </xdr:from>
    <xdr:to>
      <xdr:col>0</xdr:col>
      <xdr:colOff>2667001</xdr:colOff>
      <xdr:row>6</xdr:row>
      <xdr:rowOff>75977</xdr:rowOff>
    </xdr:to>
    <xdr:pic>
      <xdr:nvPicPr>
        <xdr:cNvPr id="4" name="Imagen 2" descr="C:\Users\GAGC692D\Pictures\SHCP_horizontal_color.jp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161" b="13515"/>
        <a:stretch>
          <a:fillRect/>
        </a:stretch>
      </xdr:blipFill>
      <xdr:spPr bwMode="auto">
        <a:xfrm>
          <a:off x="256055" y="22411"/>
          <a:ext cx="2410946" cy="8631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285750</xdr:colOff>
      <xdr:row>0</xdr:row>
      <xdr:rowOff>138393</xdr:rowOff>
    </xdr:from>
    <xdr:to>
      <xdr:col>14</xdr:col>
      <xdr:colOff>337293</xdr:colOff>
      <xdr:row>5</xdr:row>
      <xdr:rowOff>174343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0" y="138393"/>
          <a:ext cx="3099543" cy="988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278467</xdr:colOff>
      <xdr:row>0</xdr:row>
      <xdr:rowOff>78440</xdr:rowOff>
    </xdr:from>
    <xdr:to>
      <xdr:col>0</xdr:col>
      <xdr:colOff>2689413</xdr:colOff>
      <xdr:row>4</xdr:row>
      <xdr:rowOff>146013</xdr:rowOff>
    </xdr:to>
    <xdr:pic>
      <xdr:nvPicPr>
        <xdr:cNvPr id="3" name="Imagen 2" descr="C:\Users\GAGC692D\Pictures\SHCP_horizontal_color.jpg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161" b="13515"/>
        <a:stretch>
          <a:fillRect/>
        </a:stretch>
      </xdr:blipFill>
      <xdr:spPr bwMode="auto">
        <a:xfrm>
          <a:off x="278467" y="78440"/>
          <a:ext cx="2410946" cy="8631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1367118</xdr:colOff>
      <xdr:row>0</xdr:row>
      <xdr:rowOff>134471</xdr:rowOff>
    </xdr:from>
    <xdr:to>
      <xdr:col>11</xdr:col>
      <xdr:colOff>2096057</xdr:colOff>
      <xdr:row>5</xdr:row>
      <xdr:rowOff>51846</xdr:rowOff>
    </xdr:to>
    <xdr:pic>
      <xdr:nvPicPr>
        <xdr:cNvPr id="6" name="4 Imagen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46442" y="134471"/>
          <a:ext cx="3171821" cy="869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810987</xdr:colOff>
      <xdr:row>0</xdr:row>
      <xdr:rowOff>73478</xdr:rowOff>
    </xdr:from>
    <xdr:ext cx="2801077" cy="1008000"/>
    <xdr:pic>
      <xdr:nvPicPr>
        <xdr:cNvPr id="2" name="Imagen 2" descr="C:\Users\GAGC692D\Pictures\SHCP_horizontal_color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161" b="13515"/>
        <a:stretch>
          <a:fillRect/>
        </a:stretch>
      </xdr:blipFill>
      <xdr:spPr bwMode="auto">
        <a:xfrm>
          <a:off x="810987" y="73478"/>
          <a:ext cx="2801077" cy="100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742149</xdr:colOff>
      <xdr:row>0</xdr:row>
      <xdr:rowOff>88126</xdr:rowOff>
    </xdr:from>
    <xdr:ext cx="3181350" cy="885825"/>
    <xdr:pic>
      <xdr:nvPicPr>
        <xdr:cNvPr id="3" name="4 Imagen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7325" y="88126"/>
          <a:ext cx="318135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1649554</xdr:colOff>
      <xdr:row>106</xdr:row>
      <xdr:rowOff>116463</xdr:rowOff>
    </xdr:from>
    <xdr:to>
      <xdr:col>11</xdr:col>
      <xdr:colOff>1238250</xdr:colOff>
      <xdr:row>148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24</xdr:col>
      <xdr:colOff>0</xdr:colOff>
      <xdr:row>1</xdr:row>
      <xdr:rowOff>0</xdr:rowOff>
    </xdr:from>
    <xdr:ext cx="87993" cy="968375"/>
    <xdr:sp macro="" textlink="">
      <xdr:nvSpPr>
        <xdr:cNvPr id="3" name="Text Box 75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1</xdr:row>
      <xdr:rowOff>0</xdr:rowOff>
    </xdr:from>
    <xdr:ext cx="87993" cy="968375"/>
    <xdr:sp macro="" textlink="">
      <xdr:nvSpPr>
        <xdr:cNvPr id="4" name="Text Box 75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1</xdr:row>
      <xdr:rowOff>0</xdr:rowOff>
    </xdr:from>
    <xdr:ext cx="87993" cy="968375"/>
    <xdr:sp macro="" textlink="">
      <xdr:nvSpPr>
        <xdr:cNvPr id="5" name="Text Box 75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1</xdr:row>
      <xdr:rowOff>0</xdr:rowOff>
    </xdr:from>
    <xdr:ext cx="87993" cy="968375"/>
    <xdr:sp macro="" textlink="">
      <xdr:nvSpPr>
        <xdr:cNvPr id="6" name="Text Box 7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1</xdr:row>
      <xdr:rowOff>0</xdr:rowOff>
    </xdr:from>
    <xdr:ext cx="87993" cy="968375"/>
    <xdr:sp macro="" textlink="">
      <xdr:nvSpPr>
        <xdr:cNvPr id="7" name="Text Box 75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1</xdr:row>
      <xdr:rowOff>0</xdr:rowOff>
    </xdr:from>
    <xdr:ext cx="87993" cy="968375"/>
    <xdr:sp macro="" textlink="">
      <xdr:nvSpPr>
        <xdr:cNvPr id="8" name="Text Box 75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1</xdr:row>
      <xdr:rowOff>0</xdr:rowOff>
    </xdr:from>
    <xdr:ext cx="87993" cy="968375"/>
    <xdr:sp macro="" textlink="">
      <xdr:nvSpPr>
        <xdr:cNvPr id="9" name="Text Box 75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1</xdr:row>
      <xdr:rowOff>0</xdr:rowOff>
    </xdr:from>
    <xdr:ext cx="87993" cy="968375"/>
    <xdr:sp macro="" textlink="">
      <xdr:nvSpPr>
        <xdr:cNvPr id="10" name="Text Box 75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1</xdr:row>
      <xdr:rowOff>0</xdr:rowOff>
    </xdr:from>
    <xdr:ext cx="87993" cy="968375"/>
    <xdr:sp macro="" textlink="">
      <xdr:nvSpPr>
        <xdr:cNvPr id="11" name="Text Box 75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1</xdr:row>
      <xdr:rowOff>0</xdr:rowOff>
    </xdr:from>
    <xdr:ext cx="87993" cy="968375"/>
    <xdr:sp macro="" textlink="">
      <xdr:nvSpPr>
        <xdr:cNvPr id="12" name="Text Box 75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1</xdr:row>
      <xdr:rowOff>0</xdr:rowOff>
    </xdr:from>
    <xdr:ext cx="87993" cy="968375"/>
    <xdr:sp macro="" textlink="">
      <xdr:nvSpPr>
        <xdr:cNvPr id="13" name="Text Box 75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1</xdr:row>
      <xdr:rowOff>0</xdr:rowOff>
    </xdr:from>
    <xdr:ext cx="87993" cy="968375"/>
    <xdr:sp macro="" textlink="">
      <xdr:nvSpPr>
        <xdr:cNvPr id="14" name="Text Box 75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1</xdr:row>
      <xdr:rowOff>0</xdr:rowOff>
    </xdr:from>
    <xdr:ext cx="87993" cy="968375"/>
    <xdr:sp macro="" textlink="">
      <xdr:nvSpPr>
        <xdr:cNvPr id="15" name="Text Box 75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1</xdr:row>
      <xdr:rowOff>0</xdr:rowOff>
    </xdr:from>
    <xdr:ext cx="87993" cy="968375"/>
    <xdr:sp macro="" textlink="">
      <xdr:nvSpPr>
        <xdr:cNvPr id="16" name="Text Box 7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1</xdr:row>
      <xdr:rowOff>0</xdr:rowOff>
    </xdr:from>
    <xdr:ext cx="87993" cy="968375"/>
    <xdr:sp macro="" textlink="">
      <xdr:nvSpPr>
        <xdr:cNvPr id="17" name="Text Box 75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1</xdr:row>
      <xdr:rowOff>0</xdr:rowOff>
    </xdr:from>
    <xdr:ext cx="87993" cy="968375"/>
    <xdr:sp macro="" textlink="">
      <xdr:nvSpPr>
        <xdr:cNvPr id="18" name="Text Box 75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1</xdr:row>
      <xdr:rowOff>0</xdr:rowOff>
    </xdr:from>
    <xdr:ext cx="87993" cy="968375"/>
    <xdr:sp macro="" textlink="">
      <xdr:nvSpPr>
        <xdr:cNvPr id="19" name="Text Box 75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1</xdr:row>
      <xdr:rowOff>0</xdr:rowOff>
    </xdr:from>
    <xdr:ext cx="87993" cy="968375"/>
    <xdr:sp macro="" textlink="">
      <xdr:nvSpPr>
        <xdr:cNvPr id="20" name="Text Box 75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1</xdr:row>
      <xdr:rowOff>0</xdr:rowOff>
    </xdr:from>
    <xdr:ext cx="87993" cy="968375"/>
    <xdr:sp macro="" textlink="">
      <xdr:nvSpPr>
        <xdr:cNvPr id="21" name="Text Box 75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1</xdr:row>
      <xdr:rowOff>0</xdr:rowOff>
    </xdr:from>
    <xdr:ext cx="87993" cy="968375"/>
    <xdr:sp macro="" textlink="">
      <xdr:nvSpPr>
        <xdr:cNvPr id="22" name="Text Box 75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1</xdr:row>
      <xdr:rowOff>0</xdr:rowOff>
    </xdr:from>
    <xdr:ext cx="87993" cy="968375"/>
    <xdr:sp macro="" textlink="">
      <xdr:nvSpPr>
        <xdr:cNvPr id="23" name="Text Box 75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1</xdr:row>
      <xdr:rowOff>0</xdr:rowOff>
    </xdr:from>
    <xdr:ext cx="87993" cy="968375"/>
    <xdr:sp macro="" textlink="">
      <xdr:nvSpPr>
        <xdr:cNvPr id="24" name="Text Box 75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1</xdr:row>
      <xdr:rowOff>0</xdr:rowOff>
    </xdr:from>
    <xdr:ext cx="87993" cy="968375"/>
    <xdr:sp macro="" textlink="">
      <xdr:nvSpPr>
        <xdr:cNvPr id="25" name="Text Box 75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1</xdr:row>
      <xdr:rowOff>0</xdr:rowOff>
    </xdr:from>
    <xdr:ext cx="87993" cy="968375"/>
    <xdr:sp macro="" textlink="">
      <xdr:nvSpPr>
        <xdr:cNvPr id="26" name="Text Box 75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1</xdr:row>
      <xdr:rowOff>0</xdr:rowOff>
    </xdr:from>
    <xdr:ext cx="87993" cy="968375"/>
    <xdr:sp macro="" textlink="">
      <xdr:nvSpPr>
        <xdr:cNvPr id="27" name="Text Box 75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1</xdr:row>
      <xdr:rowOff>0</xdr:rowOff>
    </xdr:from>
    <xdr:ext cx="87993" cy="968375"/>
    <xdr:sp macro="" textlink="">
      <xdr:nvSpPr>
        <xdr:cNvPr id="28" name="Text Box 75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1</xdr:row>
      <xdr:rowOff>0</xdr:rowOff>
    </xdr:from>
    <xdr:ext cx="87993" cy="968375"/>
    <xdr:sp macro="" textlink="">
      <xdr:nvSpPr>
        <xdr:cNvPr id="29" name="Text Box 75">
          <a:extLst>
            <a:ext uri="{FF2B5EF4-FFF2-40B4-BE49-F238E27FC236}">
              <a16:creationId xmlns:a16="http://schemas.microsoft.com/office/drawing/2014/main" id="{00000000-0008-0000-0A00-00001D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24</xdr:col>
      <xdr:colOff>0</xdr:colOff>
      <xdr:row>1</xdr:row>
      <xdr:rowOff>0</xdr:rowOff>
    </xdr:from>
    <xdr:ext cx="87993" cy="968375"/>
    <xdr:sp macro="" textlink="">
      <xdr:nvSpPr>
        <xdr:cNvPr id="30" name="Text Box 75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</xdr:row>
      <xdr:rowOff>0</xdr:rowOff>
    </xdr:from>
    <xdr:ext cx="87993" cy="968375"/>
    <xdr:sp macro="" textlink="">
      <xdr:nvSpPr>
        <xdr:cNvPr id="59" name="Text Box 75">
          <a:extLst>
            <a:ext uri="{FF2B5EF4-FFF2-40B4-BE49-F238E27FC236}">
              <a16:creationId xmlns:a16="http://schemas.microsoft.com/office/drawing/2014/main" id="{00000000-0008-0000-0A00-00003B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</xdr:row>
      <xdr:rowOff>0</xdr:rowOff>
    </xdr:from>
    <xdr:ext cx="87993" cy="968375"/>
    <xdr:sp macro="" textlink="">
      <xdr:nvSpPr>
        <xdr:cNvPr id="60" name="Text Box 75">
          <a:extLst>
            <a:ext uri="{FF2B5EF4-FFF2-40B4-BE49-F238E27FC236}">
              <a16:creationId xmlns:a16="http://schemas.microsoft.com/office/drawing/2014/main" id="{00000000-0008-0000-0A00-00003C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</xdr:row>
      <xdr:rowOff>0</xdr:rowOff>
    </xdr:from>
    <xdr:ext cx="87993" cy="968375"/>
    <xdr:sp macro="" textlink="">
      <xdr:nvSpPr>
        <xdr:cNvPr id="61" name="Text Box 75">
          <a:extLst>
            <a:ext uri="{FF2B5EF4-FFF2-40B4-BE49-F238E27FC236}">
              <a16:creationId xmlns:a16="http://schemas.microsoft.com/office/drawing/2014/main" id="{00000000-0008-0000-0A00-00003D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</xdr:row>
      <xdr:rowOff>0</xdr:rowOff>
    </xdr:from>
    <xdr:ext cx="87993" cy="968375"/>
    <xdr:sp macro="" textlink="">
      <xdr:nvSpPr>
        <xdr:cNvPr id="62" name="Text Box 75">
          <a:extLst>
            <a:ext uri="{FF2B5EF4-FFF2-40B4-BE49-F238E27FC236}">
              <a16:creationId xmlns:a16="http://schemas.microsoft.com/office/drawing/2014/main" id="{00000000-0008-0000-0A00-00003E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</xdr:row>
      <xdr:rowOff>0</xdr:rowOff>
    </xdr:from>
    <xdr:ext cx="87993" cy="968375"/>
    <xdr:sp macro="" textlink="">
      <xdr:nvSpPr>
        <xdr:cNvPr id="63" name="Text Box 75">
          <a:extLst>
            <a:ext uri="{FF2B5EF4-FFF2-40B4-BE49-F238E27FC236}">
              <a16:creationId xmlns:a16="http://schemas.microsoft.com/office/drawing/2014/main" id="{00000000-0008-0000-0A00-00003F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</xdr:row>
      <xdr:rowOff>0</xdr:rowOff>
    </xdr:from>
    <xdr:ext cx="87993" cy="968375"/>
    <xdr:sp macro="" textlink="">
      <xdr:nvSpPr>
        <xdr:cNvPr id="64" name="Text Box 75">
          <a:extLst>
            <a:ext uri="{FF2B5EF4-FFF2-40B4-BE49-F238E27FC236}">
              <a16:creationId xmlns:a16="http://schemas.microsoft.com/office/drawing/2014/main" id="{00000000-0008-0000-0A00-000040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</xdr:row>
      <xdr:rowOff>0</xdr:rowOff>
    </xdr:from>
    <xdr:ext cx="87993" cy="968375"/>
    <xdr:sp macro="" textlink="">
      <xdr:nvSpPr>
        <xdr:cNvPr id="65" name="Text Box 75">
          <a:extLst>
            <a:ext uri="{FF2B5EF4-FFF2-40B4-BE49-F238E27FC236}">
              <a16:creationId xmlns:a16="http://schemas.microsoft.com/office/drawing/2014/main" id="{00000000-0008-0000-0A00-000041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</xdr:row>
      <xdr:rowOff>0</xdr:rowOff>
    </xdr:from>
    <xdr:ext cx="87993" cy="968375"/>
    <xdr:sp macro="" textlink="">
      <xdr:nvSpPr>
        <xdr:cNvPr id="66" name="Text Box 75">
          <a:extLst>
            <a:ext uri="{FF2B5EF4-FFF2-40B4-BE49-F238E27FC236}">
              <a16:creationId xmlns:a16="http://schemas.microsoft.com/office/drawing/2014/main" id="{00000000-0008-0000-0A00-000042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</xdr:row>
      <xdr:rowOff>0</xdr:rowOff>
    </xdr:from>
    <xdr:ext cx="87993" cy="968375"/>
    <xdr:sp macro="" textlink="">
      <xdr:nvSpPr>
        <xdr:cNvPr id="67" name="Text Box 75">
          <a:extLst>
            <a:ext uri="{FF2B5EF4-FFF2-40B4-BE49-F238E27FC236}">
              <a16:creationId xmlns:a16="http://schemas.microsoft.com/office/drawing/2014/main" id="{00000000-0008-0000-0A00-000043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</xdr:row>
      <xdr:rowOff>0</xdr:rowOff>
    </xdr:from>
    <xdr:ext cx="87993" cy="968375"/>
    <xdr:sp macro="" textlink="">
      <xdr:nvSpPr>
        <xdr:cNvPr id="68" name="Text Box 75">
          <a:extLst>
            <a:ext uri="{FF2B5EF4-FFF2-40B4-BE49-F238E27FC236}">
              <a16:creationId xmlns:a16="http://schemas.microsoft.com/office/drawing/2014/main" id="{00000000-0008-0000-0A00-000044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</xdr:row>
      <xdr:rowOff>0</xdr:rowOff>
    </xdr:from>
    <xdr:ext cx="87993" cy="968375"/>
    <xdr:sp macro="" textlink="">
      <xdr:nvSpPr>
        <xdr:cNvPr id="69" name="Text Box 75">
          <a:extLst>
            <a:ext uri="{FF2B5EF4-FFF2-40B4-BE49-F238E27FC236}">
              <a16:creationId xmlns:a16="http://schemas.microsoft.com/office/drawing/2014/main" id="{00000000-0008-0000-0A00-000045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</xdr:row>
      <xdr:rowOff>0</xdr:rowOff>
    </xdr:from>
    <xdr:ext cx="87993" cy="968375"/>
    <xdr:sp macro="" textlink="">
      <xdr:nvSpPr>
        <xdr:cNvPr id="70" name="Text Box 75">
          <a:extLst>
            <a:ext uri="{FF2B5EF4-FFF2-40B4-BE49-F238E27FC236}">
              <a16:creationId xmlns:a16="http://schemas.microsoft.com/office/drawing/2014/main" id="{00000000-0008-0000-0A00-000046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</xdr:row>
      <xdr:rowOff>0</xdr:rowOff>
    </xdr:from>
    <xdr:ext cx="87993" cy="968375"/>
    <xdr:sp macro="" textlink="">
      <xdr:nvSpPr>
        <xdr:cNvPr id="71" name="Text Box 75">
          <a:extLst>
            <a:ext uri="{FF2B5EF4-FFF2-40B4-BE49-F238E27FC236}">
              <a16:creationId xmlns:a16="http://schemas.microsoft.com/office/drawing/2014/main" id="{00000000-0008-0000-0A00-000047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</xdr:row>
      <xdr:rowOff>0</xdr:rowOff>
    </xdr:from>
    <xdr:ext cx="87993" cy="968375"/>
    <xdr:sp macro="" textlink="">
      <xdr:nvSpPr>
        <xdr:cNvPr id="72" name="Text Box 75">
          <a:extLst>
            <a:ext uri="{FF2B5EF4-FFF2-40B4-BE49-F238E27FC236}">
              <a16:creationId xmlns:a16="http://schemas.microsoft.com/office/drawing/2014/main" id="{00000000-0008-0000-0A00-000048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</xdr:row>
      <xdr:rowOff>0</xdr:rowOff>
    </xdr:from>
    <xdr:ext cx="87993" cy="968375"/>
    <xdr:sp macro="" textlink="">
      <xdr:nvSpPr>
        <xdr:cNvPr id="73" name="Text Box 75">
          <a:extLst>
            <a:ext uri="{FF2B5EF4-FFF2-40B4-BE49-F238E27FC236}">
              <a16:creationId xmlns:a16="http://schemas.microsoft.com/office/drawing/2014/main" id="{00000000-0008-0000-0A00-000049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</xdr:row>
      <xdr:rowOff>0</xdr:rowOff>
    </xdr:from>
    <xdr:ext cx="87993" cy="968375"/>
    <xdr:sp macro="" textlink="">
      <xdr:nvSpPr>
        <xdr:cNvPr id="74" name="Text Box 75">
          <a:extLst>
            <a:ext uri="{FF2B5EF4-FFF2-40B4-BE49-F238E27FC236}">
              <a16:creationId xmlns:a16="http://schemas.microsoft.com/office/drawing/2014/main" id="{00000000-0008-0000-0A00-00004A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</xdr:row>
      <xdr:rowOff>0</xdr:rowOff>
    </xdr:from>
    <xdr:ext cx="87993" cy="968375"/>
    <xdr:sp macro="" textlink="">
      <xdr:nvSpPr>
        <xdr:cNvPr id="75" name="Text Box 75">
          <a:extLst>
            <a:ext uri="{FF2B5EF4-FFF2-40B4-BE49-F238E27FC236}">
              <a16:creationId xmlns:a16="http://schemas.microsoft.com/office/drawing/2014/main" id="{00000000-0008-0000-0A00-00004B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</xdr:row>
      <xdr:rowOff>0</xdr:rowOff>
    </xdr:from>
    <xdr:ext cx="87993" cy="968375"/>
    <xdr:sp macro="" textlink="">
      <xdr:nvSpPr>
        <xdr:cNvPr id="76" name="Text Box 75">
          <a:extLst>
            <a:ext uri="{FF2B5EF4-FFF2-40B4-BE49-F238E27FC236}">
              <a16:creationId xmlns:a16="http://schemas.microsoft.com/office/drawing/2014/main" id="{00000000-0008-0000-0A00-00004C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</xdr:row>
      <xdr:rowOff>0</xdr:rowOff>
    </xdr:from>
    <xdr:ext cx="87993" cy="968375"/>
    <xdr:sp macro="" textlink="">
      <xdr:nvSpPr>
        <xdr:cNvPr id="77" name="Text Box 75">
          <a:extLst>
            <a:ext uri="{FF2B5EF4-FFF2-40B4-BE49-F238E27FC236}">
              <a16:creationId xmlns:a16="http://schemas.microsoft.com/office/drawing/2014/main" id="{00000000-0008-0000-0A00-00004D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</xdr:row>
      <xdr:rowOff>0</xdr:rowOff>
    </xdr:from>
    <xdr:ext cx="87993" cy="968375"/>
    <xdr:sp macro="" textlink="">
      <xdr:nvSpPr>
        <xdr:cNvPr id="78" name="Text Box 75">
          <a:extLst>
            <a:ext uri="{FF2B5EF4-FFF2-40B4-BE49-F238E27FC236}">
              <a16:creationId xmlns:a16="http://schemas.microsoft.com/office/drawing/2014/main" id="{00000000-0008-0000-0A00-00004E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</xdr:row>
      <xdr:rowOff>0</xdr:rowOff>
    </xdr:from>
    <xdr:ext cx="87993" cy="968375"/>
    <xdr:sp macro="" textlink="">
      <xdr:nvSpPr>
        <xdr:cNvPr id="79" name="Text Box 75">
          <a:extLst>
            <a:ext uri="{FF2B5EF4-FFF2-40B4-BE49-F238E27FC236}">
              <a16:creationId xmlns:a16="http://schemas.microsoft.com/office/drawing/2014/main" id="{00000000-0008-0000-0A00-00004F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</xdr:row>
      <xdr:rowOff>0</xdr:rowOff>
    </xdr:from>
    <xdr:ext cx="87993" cy="968375"/>
    <xdr:sp macro="" textlink="">
      <xdr:nvSpPr>
        <xdr:cNvPr id="80" name="Text Box 75">
          <a:extLst>
            <a:ext uri="{FF2B5EF4-FFF2-40B4-BE49-F238E27FC236}">
              <a16:creationId xmlns:a16="http://schemas.microsoft.com/office/drawing/2014/main" id="{00000000-0008-0000-0A00-000050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</xdr:row>
      <xdr:rowOff>0</xdr:rowOff>
    </xdr:from>
    <xdr:ext cx="87993" cy="968375"/>
    <xdr:sp macro="" textlink="">
      <xdr:nvSpPr>
        <xdr:cNvPr id="81" name="Text Box 75">
          <a:extLst>
            <a:ext uri="{FF2B5EF4-FFF2-40B4-BE49-F238E27FC236}">
              <a16:creationId xmlns:a16="http://schemas.microsoft.com/office/drawing/2014/main" id="{00000000-0008-0000-0A00-000051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</xdr:row>
      <xdr:rowOff>0</xdr:rowOff>
    </xdr:from>
    <xdr:ext cx="87993" cy="968375"/>
    <xdr:sp macro="" textlink="">
      <xdr:nvSpPr>
        <xdr:cNvPr id="82" name="Text Box 75">
          <a:extLst>
            <a:ext uri="{FF2B5EF4-FFF2-40B4-BE49-F238E27FC236}">
              <a16:creationId xmlns:a16="http://schemas.microsoft.com/office/drawing/2014/main" id="{00000000-0008-0000-0A00-000052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</xdr:row>
      <xdr:rowOff>0</xdr:rowOff>
    </xdr:from>
    <xdr:ext cx="87993" cy="968375"/>
    <xdr:sp macro="" textlink="">
      <xdr:nvSpPr>
        <xdr:cNvPr id="83" name="Text Box 75">
          <a:extLst>
            <a:ext uri="{FF2B5EF4-FFF2-40B4-BE49-F238E27FC236}">
              <a16:creationId xmlns:a16="http://schemas.microsoft.com/office/drawing/2014/main" id="{00000000-0008-0000-0A00-000053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</xdr:row>
      <xdr:rowOff>0</xdr:rowOff>
    </xdr:from>
    <xdr:ext cx="87993" cy="968375"/>
    <xdr:sp macro="" textlink="">
      <xdr:nvSpPr>
        <xdr:cNvPr id="84" name="Text Box 75">
          <a:extLst>
            <a:ext uri="{FF2B5EF4-FFF2-40B4-BE49-F238E27FC236}">
              <a16:creationId xmlns:a16="http://schemas.microsoft.com/office/drawing/2014/main" id="{00000000-0008-0000-0A00-000054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</xdr:row>
      <xdr:rowOff>0</xdr:rowOff>
    </xdr:from>
    <xdr:ext cx="87993" cy="968375"/>
    <xdr:sp macro="" textlink="">
      <xdr:nvSpPr>
        <xdr:cNvPr id="85" name="Text Box 75">
          <a:extLst>
            <a:ext uri="{FF2B5EF4-FFF2-40B4-BE49-F238E27FC236}">
              <a16:creationId xmlns:a16="http://schemas.microsoft.com/office/drawing/2014/main" id="{00000000-0008-0000-0A00-000055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</xdr:row>
      <xdr:rowOff>0</xdr:rowOff>
    </xdr:from>
    <xdr:ext cx="87993" cy="968375"/>
    <xdr:sp macro="" textlink="">
      <xdr:nvSpPr>
        <xdr:cNvPr id="86" name="Text Box 75">
          <a:extLst>
            <a:ext uri="{FF2B5EF4-FFF2-40B4-BE49-F238E27FC236}">
              <a16:creationId xmlns:a16="http://schemas.microsoft.com/office/drawing/2014/main" id="{00000000-0008-0000-0A00-000056000000}"/>
            </a:ext>
          </a:extLst>
        </xdr:cNvPr>
        <xdr:cNvSpPr txBox="1">
          <a:spLocks noChangeArrowheads="1"/>
        </xdr:cNvSpPr>
      </xdr:nvSpPr>
      <xdr:spPr bwMode="auto">
        <a:xfrm>
          <a:off x="2200275" y="0"/>
          <a:ext cx="87993" cy="96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atportal.dssat.sat.gob.mx/DOCUME~1/ADMINI~1/LOCALS~1/Temp/AutoFPAv3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stim%20Enhan%20CFP%20-%20MDA%20plantilla%20dividido%20X%20grupos%20v1.03%20610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itlePage"/>
      <sheetName val="Project Details"/>
      <sheetName val="Comments"/>
      <sheetName val="Defects"/>
      <sheetName val="IFPUG Summary"/>
      <sheetName val="FSI"/>
      <sheetName val="GSC"/>
      <sheetName val="UFP"/>
      <sheetName val="QRQ"/>
      <sheetName val="MkII Log.Trx."/>
      <sheetName val="ILF"/>
      <sheetName val="EIF"/>
      <sheetName val="EI"/>
      <sheetName val="EO"/>
      <sheetName val="EO Rpts"/>
      <sheetName val="EQ"/>
      <sheetName val="Study Statistics"/>
    </sheetNames>
    <sheetDataSet>
      <sheetData sheetId="0" refreshError="1"/>
      <sheetData sheetId="1" refreshError="1"/>
      <sheetData sheetId="2">
        <row r="2">
          <cell r="J2" t="str">
            <v>enter date</v>
          </cell>
        </row>
        <row r="4">
          <cell r="D4" t="str">
            <v>enter organisation name</v>
          </cell>
        </row>
        <row r="5">
          <cell r="D5" t="str">
            <v>enter project name</v>
          </cell>
        </row>
        <row r="6">
          <cell r="D6" t="str">
            <v>enter name of related sub-project</v>
          </cell>
        </row>
        <row r="7">
          <cell r="D7" t="str">
            <v>enter your name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o"/>
      <sheetName val="ElementosConteo"/>
      <sheetName val="AlcanceFuncionalDetallado"/>
      <sheetName val="ResumenConteo-Evidencia"/>
      <sheetName val="Alcance Funcional"/>
      <sheetName val="RiesgosAceler"/>
      <sheetName val="Arq. Tecnológica"/>
      <sheetName val="Esfuerzo IngSw"/>
      <sheetName val="Sheet2"/>
      <sheetName val="Distr EfzoProd"/>
    </sheetNames>
    <sheetDataSet>
      <sheetData sheetId="0" refreshError="1"/>
      <sheetData sheetId="1">
        <row r="7">
          <cell r="B7" t="str">
            <v>Consultar Ordenes</v>
          </cell>
        </row>
        <row r="8">
          <cell r="B8" t="str">
            <v>Consultar Histórico de Listas de Verificación -Ordenes</v>
          </cell>
        </row>
        <row r="9">
          <cell r="B9" t="str">
            <v>Añadir Nuevo Perfil</v>
          </cell>
        </row>
        <row r="10">
          <cell r="B10" t="str">
            <v>Consultar requisitos</v>
          </cell>
        </row>
        <row r="11">
          <cell r="B11" t="str">
            <v>Mostrar resultados requisitos</v>
          </cell>
        </row>
        <row r="12">
          <cell r="B12" t="str">
            <v>Consultar Reasignar responsable (actual y a sustituir)</v>
          </cell>
        </row>
        <row r="13">
          <cell r="B13" t="str">
            <v>Modificar reasignar responsable</v>
          </cell>
        </row>
        <row r="14">
          <cell r="B14" t="str">
            <v>Consultar tipo de revisión y orden de acuerdo al responsable actual</v>
          </cell>
        </row>
        <row r="15">
          <cell r="B15" t="str">
            <v>insertar actividad</v>
          </cell>
        </row>
        <row r="16">
          <cell r="B16" t="str">
            <v>Presentar Pantalla de "Evaluación" para Preguntas y Respuestas (Perfil de Seguimiento)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52" displayName="Tabla52" ref="B1:AC96" totalsRowCount="1" headerRowDxfId="115" dataDxfId="114" totalsRowDxfId="113">
  <autoFilter ref="B1:AC95" xr:uid="{00000000-0009-0000-0100-000001000000}"/>
  <tableColumns count="28">
    <tableColumn id="1" xr3:uid="{00000000-0010-0000-0000-000001000000}" name="Administración del Riesgo" totalsRowFunction="custom" dataDxfId="112" totalsRowDxfId="111">
      <totalsRowFormula xml:space="preserve"> COUNTIF(Tabla52[Administración del Riesgo],"*")</totalsRowFormula>
    </tableColumn>
    <tableColumn id="22" xr3:uid="{00000000-0010-0000-0000-000016000000}" name="Al Contribuyente" totalsRowFunction="custom" dataDxfId="110" totalsRowDxfId="109">
      <totalsRowFormula xml:space="preserve"> COUNTIF(Tabla52[Al Contribuyente],"*")</totalsRowFormula>
    </tableColumn>
    <tableColumn id="2" xr3:uid="{00000000-0010-0000-0000-000002000000}" name="Cobranza" totalsRowFunction="custom" dataDxfId="108" totalsRowDxfId="107">
      <totalsRowFormula xml:space="preserve"> COUNTIF(Tabla52[Cobranza],"*")</totalsRowFormula>
    </tableColumn>
    <tableColumn id="25" xr3:uid="{00000000-0010-0000-0000-000019000000}" name="Comercio Exterior - Despacho" totalsRowFunction="custom" dataDxfId="106" totalsRowDxfId="105">
      <totalsRowFormula xml:space="preserve"> COUNTIF(Tabla52[Comercio Exterior - Despacho],"*")</totalsRowFormula>
    </tableColumn>
    <tableColumn id="8" xr3:uid="{00000000-0010-0000-0000-000008000000}" name="Comercio exterior - Pre-despacho" totalsRowFunction="custom" dataDxfId="104" totalsRowDxfId="103">
      <totalsRowFormula xml:space="preserve"> COUNTIF(Tabla52[Comercio exterior - Pre-despacho],"*")</totalsRowFormula>
    </tableColumn>
    <tableColumn id="24" xr3:uid="{00000000-0010-0000-0000-000018000000}" name="Comercio Exterior - Soporte a la Operación" totalsRowFunction="custom" dataDxfId="102" totalsRowDxfId="101">
      <totalsRowFormula xml:space="preserve"> COUNTIF(Tabla52[Comercio Exterior - Soporte a la Operación],"*")</totalsRowFormula>
    </tableColumn>
    <tableColumn id="4" xr3:uid="{00000000-0010-0000-0000-000004000000}" name="Control de Obligaciones" totalsRowFunction="custom" dataDxfId="100" totalsRowDxfId="99">
      <totalsRowFormula xml:space="preserve"> COUNTIF(Tabla52[Control de Obligaciones],"*")</totalsRowFormula>
    </tableColumn>
    <tableColumn id="5" xr3:uid="{00000000-0010-0000-0000-000005000000}" name="Declaraciones y Pagos (Documentos Digitales)" totalsRowFunction="custom" dataDxfId="98" totalsRowDxfId="97">
      <totalsRowFormula xml:space="preserve"> COUNTIF(Tabla52[Declaraciones y Pagos (Documentos Digitales)],"*")</totalsRowFormula>
    </tableColumn>
    <tableColumn id="14" xr3:uid="{00000000-0010-0000-0000-00000E000000}" name="Declaraciones y Pagos (Informativas y Pagos Provisionales)" totalsRowFunction="custom" dataDxfId="96" totalsRowDxfId="95">
      <totalsRowFormula xml:space="preserve"> COUNTIF(Tabla52[Declaraciones y Pagos (Informativas y Pagos Provisionales)],"*")</totalsRowFormula>
    </tableColumn>
    <tableColumn id="27" xr3:uid="{00000000-0010-0000-0000-00001B000000}" name="Declaraciones y Pagos (Legados y Declaraciones anuales)" totalsRowFunction="custom" dataDxfId="94" totalsRowDxfId="93">
      <totalsRowFormula xml:space="preserve"> COUNTIF(Tabla52[Declaraciones y Pagos (Legados y Declaraciones anuales)],"*")</totalsRowFormula>
    </tableColumn>
    <tableColumn id="7" xr3:uid="{00000000-0010-0000-0000-000007000000}" name="Devoluciones y Compensaciones" totalsRowFunction="custom" dataDxfId="92" totalsRowDxfId="91">
      <totalsRowFormula xml:space="preserve"> COUNTIF(Tabla52[Devoluciones y Compensaciones],"*")</totalsRowFormula>
    </tableColumn>
    <tableColumn id="28" xr3:uid="{00000000-0010-0000-0000-00001C000000}" name="e.Firma" totalsRowFunction="custom" dataDxfId="90" totalsRowDxfId="89">
      <totalsRowFormula xml:space="preserve"> COUNTIF(Tabla52[e.Firma],"*")</totalsRowFormula>
    </tableColumn>
    <tableColumn id="15" xr3:uid="{00000000-0010-0000-0000-00000F000000}" name="Entidades Federativas" dataDxfId="88" totalsRowDxfId="87"/>
    <tableColumn id="6" xr3:uid="{00000000-0010-0000-0000-000006000000}" name="Factura Electrónica" totalsRowFunction="custom" dataDxfId="86" totalsRowDxfId="85">
      <totalsRowFormula xml:space="preserve"> COUNTIF(Tabla52[Factura Electrónica],"*")</totalsRowFormula>
    </tableColumn>
    <tableColumn id="9" xr3:uid="{00000000-0010-0000-0000-000009000000}" name="Fiscalización" totalsRowFunction="custom" dataDxfId="84" totalsRowDxfId="83">
      <totalsRowFormula xml:space="preserve"> COUNTIF(Tabla52[Fiscalización],"*")</totalsRowFormula>
    </tableColumn>
    <tableColumn id="32" xr3:uid="{00000000-0010-0000-0000-000020000000}" name="MAT - Comercio Exterior" totalsRowFunction="custom" dataDxfId="82" totalsRowDxfId="81">
      <totalsRowFormula xml:space="preserve"> COUNTIF(Tabla52[MAT - Comercio Exterior],"*")</totalsRowFormula>
    </tableColumn>
    <tableColumn id="10" xr3:uid="{00000000-0010-0000-0000-00000A000000}" name="Notificación Verificación" totalsRowFunction="custom" dataDxfId="80" totalsRowDxfId="79">
      <totalsRowFormula xml:space="preserve"> COUNTIF(Tabla52[Notificación Verificación],"*")</totalsRowFormula>
    </tableColumn>
    <tableColumn id="16" xr3:uid="{00000000-0010-0000-0000-000010000000}" name="Planeación" totalsRowFunction="custom" dataDxfId="78" totalsRowDxfId="77">
      <totalsRowFormula xml:space="preserve"> COUNTIF(Tabla52[Planeación],"*")</totalsRowFormula>
    </tableColumn>
    <tableColumn id="33" xr3:uid="{00000000-0010-0000-0000-000021000000}" name="Portales Móviles" totalsRowFunction="custom" dataDxfId="76" totalsRowDxfId="75">
      <totalsRowFormula xml:space="preserve"> COUNTIF(Tabla52[Portales Móviles],"*")</totalsRowFormula>
    </tableColumn>
    <tableColumn id="11" xr3:uid="{00000000-0010-0000-0000-00000B000000}" name="Portales Transaccionales" totalsRowFunction="custom" dataDxfId="74" totalsRowDxfId="73">
      <totalsRowFormula xml:space="preserve"> COUNTIF(Tabla52[Portales Transaccionales],"*")</totalsRowFormula>
    </tableColumn>
    <tableColumn id="12" xr3:uid="{00000000-0010-0000-0000-00000C000000}" name="Recursos y Servicios" totalsRowFunction="custom" dataDxfId="72" totalsRowDxfId="71">
      <totalsRowFormula xml:space="preserve"> COUNTIF(Tabla52[Recursos y Servicios],"*")</totalsRowFormula>
    </tableColumn>
    <tableColumn id="13" xr3:uid="{00000000-0010-0000-0000-00000D000000}" name="Registro Contable" totalsRowFunction="custom" dataDxfId="70" totalsRowDxfId="69">
      <totalsRowFormula xml:space="preserve"> COUNTIF(Tabla52[Registro Contable],"*")</totalsRowFormula>
    </tableColumn>
    <tableColumn id="17" xr3:uid="{00000000-0010-0000-0000-000011000000}" name="Identificación del Contribuyente" totalsRowFunction="custom" dataDxfId="68" totalsRowDxfId="67">
      <totalsRowFormula xml:space="preserve"> COUNTIF(Tabla52[Identificación del Contribuyente],"*")</totalsRowFormula>
    </tableColumn>
    <tableColumn id="18" xr3:uid="{00000000-0010-0000-0000-000012000000}" name="Internos de Control" totalsRowFunction="custom" dataDxfId="66" totalsRowDxfId="65">
      <totalsRowFormula xml:space="preserve"> COUNTIF(Tabla52[Internos de Control],"*")</totalsRowFormula>
    </tableColumn>
    <tableColumn id="19" xr3:uid="{00000000-0010-0000-0000-000013000000}" name="Jurídicos" totalsRowFunction="custom" dataDxfId="64" totalsRowDxfId="63">
      <totalsRowFormula xml:space="preserve"> COUNTIF(Tabla52[Jurídicos],"*")</totalsRowFormula>
    </tableColumn>
    <tableColumn id="20" xr3:uid="{00000000-0010-0000-0000-000014000000}" name="Transversales de TI" totalsRowFunction="custom" dataDxfId="62" totalsRowDxfId="61">
      <totalsRowFormula xml:space="preserve"> COUNTIF(Tabla52[Transversales de TI],"*")</totalsRowFormula>
    </tableColumn>
    <tableColumn id="21" xr3:uid="{00000000-0010-0000-0000-000015000000}" name="Total" totalsRowFunction="custom" dataDxfId="60" totalsRowDxfId="59">
      <totalsRowFormula>SUM(Tabla52[[#Totals],[Administración del Riesgo]:[Transversales de TI]])</totalsRowFormula>
    </tableColumn>
    <tableColumn id="3" xr3:uid="{00000000-0010-0000-0000-000003000000}" name="Column1" dataDxfId="58" totalsRowDxfId="5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523" displayName="Tabla523" ref="B1:AB32" totalsRowCount="1" headerRowDxfId="56" dataDxfId="55" totalsRowDxfId="54">
  <autoFilter ref="B1:AB31" xr:uid="{00000000-0009-0000-0100-000002000000}"/>
  <tableColumns count="27">
    <tableColumn id="1" xr3:uid="{00000000-0010-0000-0100-000001000000}" name="Administración del Riesgo" totalsRowFunction="custom" dataDxfId="53" totalsRowDxfId="52">
      <totalsRowFormula xml:space="preserve"> COUNTIF(Tabla523[Administración del Riesgo],"*")</totalsRowFormula>
    </tableColumn>
    <tableColumn id="2" xr3:uid="{00000000-0010-0000-0100-000002000000}" name="Cobranza" totalsRowFunction="custom" dataDxfId="51" totalsRowDxfId="50">
      <totalsRowFormula xml:space="preserve"> COUNTIF(Tabla523[Cobranza],"*")</totalsRowFormula>
    </tableColumn>
    <tableColumn id="25" xr3:uid="{00000000-0010-0000-0100-000019000000}" name="Comercio Exterior - Despacho" totalsRowFunction="custom" dataDxfId="49" totalsRowDxfId="48">
      <totalsRowFormula xml:space="preserve"> COUNTIF(Tabla523[Comercio Exterior - Despacho],"*")</totalsRowFormula>
    </tableColumn>
    <tableColumn id="8" xr3:uid="{00000000-0010-0000-0100-000008000000}" name="Comercio exterior - Pre-despacho" totalsRowFunction="custom" dataDxfId="47" totalsRowDxfId="46">
      <totalsRowFormula xml:space="preserve"> COUNTIF(Tabla523[Comercio exterior - Pre-despacho],"*")</totalsRowFormula>
    </tableColumn>
    <tableColumn id="24" xr3:uid="{00000000-0010-0000-0100-000018000000}" name="Comercio Exterior - Soporte a la Operación" totalsRowFunction="custom" dataDxfId="45" totalsRowDxfId="44">
      <totalsRowFormula xml:space="preserve"> COUNTIF(Tabla523[Comercio Exterior - Soporte a la Operación],"*")</totalsRowFormula>
    </tableColumn>
    <tableColumn id="4" xr3:uid="{00000000-0010-0000-0100-000004000000}" name="Control de Obligaciones" totalsRowFunction="custom" dataDxfId="43" totalsRowDxfId="42">
      <totalsRowFormula xml:space="preserve"> COUNTIF(Tabla523[Control de Obligaciones],"*")</totalsRowFormula>
    </tableColumn>
    <tableColumn id="3" xr3:uid="{00000000-0010-0000-0100-000003000000}" name="Declaraciones y Pagos (Documentos Digitales)" totalsRowFunction="custom" dataDxfId="41" totalsRowDxfId="40">
      <totalsRowFormula xml:space="preserve"> COUNTIF(Tabla523[Declaraciones y Pagos (Documentos Digitales)],"*")</totalsRowFormula>
    </tableColumn>
    <tableColumn id="5" xr3:uid="{00000000-0010-0000-0100-000005000000}" name="Declaraciones y Pagos (Informativas y Pagos Provisionales)" totalsRowFunction="custom" dataDxfId="39" totalsRowDxfId="38">
      <totalsRowFormula xml:space="preserve"> COUNTIF(Tabla523[Declaraciones y Pagos (Informativas y Pagos Provisionales)],"*")</totalsRowFormula>
    </tableColumn>
    <tableColumn id="27" xr3:uid="{00000000-0010-0000-0100-00001B000000}" name="Declaraciones y Pagos (Legados y Declaraciones anuales)" totalsRowFunction="custom" dataDxfId="37" totalsRowDxfId="36">
      <totalsRowFormula xml:space="preserve"> COUNTIF(Tabla523[Declaraciones y Pagos (Legados y Declaraciones anuales)],"*")</totalsRowFormula>
    </tableColumn>
    <tableColumn id="7" xr3:uid="{00000000-0010-0000-0100-000007000000}" name="Devoluciones y Compensaciones" totalsRowFunction="custom" dataDxfId="35" totalsRowDxfId="34">
      <totalsRowFormula xml:space="preserve"> COUNTIF(Tabla523[Devoluciones y Compensaciones],"*")</totalsRowFormula>
    </tableColumn>
    <tableColumn id="28" xr3:uid="{00000000-0010-0000-0100-00001C000000}" name="e.Firma" totalsRowFunction="custom" dataDxfId="33" totalsRowDxfId="32">
      <totalsRowFormula xml:space="preserve"> COUNTIF(Tabla523[e.Firma],"*")</totalsRowFormula>
    </tableColumn>
    <tableColumn id="22" xr3:uid="{00000000-0010-0000-0100-000016000000}" name="Entidades Federativas" dataDxfId="31" totalsRowDxfId="30"/>
    <tableColumn id="6" xr3:uid="{00000000-0010-0000-0100-000006000000}" name="Factura Eléctronica" dataDxfId="29" totalsRowDxfId="28"/>
    <tableColumn id="9" xr3:uid="{00000000-0010-0000-0100-000009000000}" name="Fiscalización" totalsRowFunction="custom" dataDxfId="27" totalsRowDxfId="26">
      <totalsRowFormula xml:space="preserve"> COUNTIF(Tabla523[Fiscalización],"*")</totalsRowFormula>
    </tableColumn>
    <tableColumn id="14" xr3:uid="{00000000-0010-0000-0100-00000E000000}" name="MAT-Comercio Exterior" totalsRowFunction="custom" dataDxfId="25" totalsRowDxfId="24">
      <totalsRowFormula xml:space="preserve"> COUNTIF(Tabla523[MAT-Comercio Exterior],"*")</totalsRowFormula>
    </tableColumn>
    <tableColumn id="10" xr3:uid="{00000000-0010-0000-0100-00000A000000}" name="Notificación Verificación" totalsRowFunction="custom" dataDxfId="23" totalsRowDxfId="22">
      <totalsRowFormula xml:space="preserve"> COUNTIF(Tabla523[Notificación Verificación],"*")</totalsRowFormula>
    </tableColumn>
    <tableColumn id="16" xr3:uid="{00000000-0010-0000-0100-000010000000}" name="Planeación" dataDxfId="21" totalsRowDxfId="20"/>
    <tableColumn id="33" xr3:uid="{00000000-0010-0000-0100-000021000000}" name="Portales Móviles" totalsRowFunction="custom" dataDxfId="19" totalsRowDxfId="18">
      <totalsRowFormula xml:space="preserve"> COUNTIF(Tabla523[Portales Móviles],"*")</totalsRowFormula>
    </tableColumn>
    <tableColumn id="11" xr3:uid="{00000000-0010-0000-0100-00000B000000}" name="Portales Transaccionales" totalsRowFunction="custom" dataDxfId="17" totalsRowDxfId="16">
      <totalsRowFormula xml:space="preserve"> COUNTIF(Tabla523[Portales Transaccionales],"*")</totalsRowFormula>
    </tableColumn>
    <tableColumn id="12" xr3:uid="{00000000-0010-0000-0100-00000C000000}" name="Recursos y Servicios" totalsRowFunction="custom" dataDxfId="15" totalsRowDxfId="14">
      <totalsRowFormula xml:space="preserve"> COUNTIF(Tabla523[Recursos y Servicios],"*")</totalsRowFormula>
    </tableColumn>
    <tableColumn id="13" xr3:uid="{00000000-0010-0000-0100-00000D000000}" name="Registro Contable" totalsRowFunction="custom" dataDxfId="13" totalsRowDxfId="12">
      <totalsRowFormula xml:space="preserve"> COUNTIF(Tabla523[Registro Contable],"*")</totalsRowFormula>
    </tableColumn>
    <tableColumn id="17" xr3:uid="{00000000-0010-0000-0100-000011000000}" name="Identificación del Contribuyente" totalsRowFunction="custom" dataDxfId="11" totalsRowDxfId="10">
      <totalsRowFormula xml:space="preserve"> COUNTIF(Tabla523[Identificación del Contribuyente],"*")</totalsRowFormula>
    </tableColumn>
    <tableColumn id="15" xr3:uid="{00000000-0010-0000-0100-00000F000000}" name="Al Contribuyente" totalsRowFunction="custom" dataDxfId="9" totalsRowDxfId="8">
      <totalsRowFormula xml:space="preserve"> COUNTIF(Tabla523[Al Contribuyente],"*")</totalsRowFormula>
    </tableColumn>
    <tableColumn id="18" xr3:uid="{00000000-0010-0000-0100-000012000000}" name="Internos de Control" totalsRowFunction="custom" dataDxfId="7" totalsRowDxfId="6">
      <totalsRowFormula xml:space="preserve"> COUNTIF(Tabla523[Internos de Control],"*")</totalsRowFormula>
    </tableColumn>
    <tableColumn id="19" xr3:uid="{00000000-0010-0000-0100-000013000000}" name="Jurídicos" totalsRowFunction="custom" dataDxfId="5" totalsRowDxfId="4">
      <totalsRowFormula xml:space="preserve"> COUNTIF(Tabla523[Jurídicos],"*")</totalsRowFormula>
    </tableColumn>
    <tableColumn id="20" xr3:uid="{00000000-0010-0000-0100-000014000000}" name="Transversales de TI" totalsRowFunction="custom" dataDxfId="3" totalsRowDxfId="2">
      <totalsRowFormula xml:space="preserve"> COUNTIF(Tabla523[Transversales de TI],"*")</totalsRowFormula>
    </tableColumn>
    <tableColumn id="21" xr3:uid="{00000000-0010-0000-0100-000015000000}" name="Total" totalsRowFunction="custom" dataDxfId="1" totalsRowDxfId="0">
      <totalsRowFormula>SUM(Tabla523[[#Totals],[Administración del Riesgo]:[Transversales de TI]])</totalsRow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3"/>
  <dimension ref="A1:L29"/>
  <sheetViews>
    <sheetView showGridLines="0" topLeftCell="A13" zoomScaleNormal="100" workbookViewId="0">
      <selection activeCell="C35" sqref="C35"/>
    </sheetView>
  </sheetViews>
  <sheetFormatPr baseColWidth="10" defaultColWidth="11.42578125" defaultRowHeight="12.75" x14ac:dyDescent="0.2"/>
  <cols>
    <col min="1" max="1" width="9.140625" style="16" customWidth="1"/>
    <col min="2" max="2" width="11.7109375" style="16" customWidth="1"/>
    <col min="3" max="3" width="14" style="16" customWidth="1"/>
    <col min="4" max="4" width="10.85546875" style="16" customWidth="1"/>
    <col min="5" max="5" width="11.140625" style="16" customWidth="1"/>
    <col min="6" max="10" width="11.42578125" style="16" customWidth="1"/>
    <col min="11" max="11" width="9.28515625" style="16" customWidth="1"/>
    <col min="12" max="256" width="11.42578125" style="16"/>
    <col min="257" max="257" width="9.140625" style="16" customWidth="1"/>
    <col min="258" max="258" width="11.7109375" style="16" customWidth="1"/>
    <col min="259" max="259" width="14" style="16" customWidth="1"/>
    <col min="260" max="260" width="10.85546875" style="16" customWidth="1"/>
    <col min="261" max="261" width="11.140625" style="16" customWidth="1"/>
    <col min="262" max="266" width="11.42578125" style="16" customWidth="1"/>
    <col min="267" max="267" width="7.5703125" style="16" customWidth="1"/>
    <col min="268" max="512" width="11.42578125" style="16"/>
    <col min="513" max="513" width="9.140625" style="16" customWidth="1"/>
    <col min="514" max="514" width="11.7109375" style="16" customWidth="1"/>
    <col min="515" max="515" width="14" style="16" customWidth="1"/>
    <col min="516" max="516" width="10.85546875" style="16" customWidth="1"/>
    <col min="517" max="517" width="11.140625" style="16" customWidth="1"/>
    <col min="518" max="522" width="11.42578125" style="16" customWidth="1"/>
    <col min="523" max="523" width="7.5703125" style="16" customWidth="1"/>
    <col min="524" max="768" width="11.42578125" style="16"/>
    <col min="769" max="769" width="9.140625" style="16" customWidth="1"/>
    <col min="770" max="770" width="11.7109375" style="16" customWidth="1"/>
    <col min="771" max="771" width="14" style="16" customWidth="1"/>
    <col min="772" max="772" width="10.85546875" style="16" customWidth="1"/>
    <col min="773" max="773" width="11.140625" style="16" customWidth="1"/>
    <col min="774" max="778" width="11.42578125" style="16" customWidth="1"/>
    <col min="779" max="779" width="7.5703125" style="16" customWidth="1"/>
    <col min="780" max="1024" width="11.42578125" style="16"/>
    <col min="1025" max="1025" width="9.140625" style="16" customWidth="1"/>
    <col min="1026" max="1026" width="11.7109375" style="16" customWidth="1"/>
    <col min="1027" max="1027" width="14" style="16" customWidth="1"/>
    <col min="1028" max="1028" width="10.85546875" style="16" customWidth="1"/>
    <col min="1029" max="1029" width="11.140625" style="16" customWidth="1"/>
    <col min="1030" max="1034" width="11.42578125" style="16" customWidth="1"/>
    <col min="1035" max="1035" width="7.5703125" style="16" customWidth="1"/>
    <col min="1036" max="1280" width="11.42578125" style="16"/>
    <col min="1281" max="1281" width="9.140625" style="16" customWidth="1"/>
    <col min="1282" max="1282" width="11.7109375" style="16" customWidth="1"/>
    <col min="1283" max="1283" width="14" style="16" customWidth="1"/>
    <col min="1284" max="1284" width="10.85546875" style="16" customWidth="1"/>
    <col min="1285" max="1285" width="11.140625" style="16" customWidth="1"/>
    <col min="1286" max="1290" width="11.42578125" style="16" customWidth="1"/>
    <col min="1291" max="1291" width="7.5703125" style="16" customWidth="1"/>
    <col min="1292" max="1536" width="11.42578125" style="16"/>
    <col min="1537" max="1537" width="9.140625" style="16" customWidth="1"/>
    <col min="1538" max="1538" width="11.7109375" style="16" customWidth="1"/>
    <col min="1539" max="1539" width="14" style="16" customWidth="1"/>
    <col min="1540" max="1540" width="10.85546875" style="16" customWidth="1"/>
    <col min="1541" max="1541" width="11.140625" style="16" customWidth="1"/>
    <col min="1542" max="1546" width="11.42578125" style="16" customWidth="1"/>
    <col min="1547" max="1547" width="7.5703125" style="16" customWidth="1"/>
    <col min="1548" max="1792" width="11.42578125" style="16"/>
    <col min="1793" max="1793" width="9.140625" style="16" customWidth="1"/>
    <col min="1794" max="1794" width="11.7109375" style="16" customWidth="1"/>
    <col min="1795" max="1795" width="14" style="16" customWidth="1"/>
    <col min="1796" max="1796" width="10.85546875" style="16" customWidth="1"/>
    <col min="1797" max="1797" width="11.140625" style="16" customWidth="1"/>
    <col min="1798" max="1802" width="11.42578125" style="16" customWidth="1"/>
    <col min="1803" max="1803" width="7.5703125" style="16" customWidth="1"/>
    <col min="1804" max="2048" width="11.42578125" style="16"/>
    <col min="2049" max="2049" width="9.140625" style="16" customWidth="1"/>
    <col min="2050" max="2050" width="11.7109375" style="16" customWidth="1"/>
    <col min="2051" max="2051" width="14" style="16" customWidth="1"/>
    <col min="2052" max="2052" width="10.85546875" style="16" customWidth="1"/>
    <col min="2053" max="2053" width="11.140625" style="16" customWidth="1"/>
    <col min="2054" max="2058" width="11.42578125" style="16" customWidth="1"/>
    <col min="2059" max="2059" width="7.5703125" style="16" customWidth="1"/>
    <col min="2060" max="2304" width="11.42578125" style="16"/>
    <col min="2305" max="2305" width="9.140625" style="16" customWidth="1"/>
    <col min="2306" max="2306" width="11.7109375" style="16" customWidth="1"/>
    <col min="2307" max="2307" width="14" style="16" customWidth="1"/>
    <col min="2308" max="2308" width="10.85546875" style="16" customWidth="1"/>
    <col min="2309" max="2309" width="11.140625" style="16" customWidth="1"/>
    <col min="2310" max="2314" width="11.42578125" style="16" customWidth="1"/>
    <col min="2315" max="2315" width="7.5703125" style="16" customWidth="1"/>
    <col min="2316" max="2560" width="11.42578125" style="16"/>
    <col min="2561" max="2561" width="9.140625" style="16" customWidth="1"/>
    <col min="2562" max="2562" width="11.7109375" style="16" customWidth="1"/>
    <col min="2563" max="2563" width="14" style="16" customWidth="1"/>
    <col min="2564" max="2564" width="10.85546875" style="16" customWidth="1"/>
    <col min="2565" max="2565" width="11.140625" style="16" customWidth="1"/>
    <col min="2566" max="2570" width="11.42578125" style="16" customWidth="1"/>
    <col min="2571" max="2571" width="7.5703125" style="16" customWidth="1"/>
    <col min="2572" max="2816" width="11.42578125" style="16"/>
    <col min="2817" max="2817" width="9.140625" style="16" customWidth="1"/>
    <col min="2818" max="2818" width="11.7109375" style="16" customWidth="1"/>
    <col min="2819" max="2819" width="14" style="16" customWidth="1"/>
    <col min="2820" max="2820" width="10.85546875" style="16" customWidth="1"/>
    <col min="2821" max="2821" width="11.140625" style="16" customWidth="1"/>
    <col min="2822" max="2826" width="11.42578125" style="16" customWidth="1"/>
    <col min="2827" max="2827" width="7.5703125" style="16" customWidth="1"/>
    <col min="2828" max="3072" width="11.42578125" style="16"/>
    <col min="3073" max="3073" width="9.140625" style="16" customWidth="1"/>
    <col min="3074" max="3074" width="11.7109375" style="16" customWidth="1"/>
    <col min="3075" max="3075" width="14" style="16" customWidth="1"/>
    <col min="3076" max="3076" width="10.85546875" style="16" customWidth="1"/>
    <col min="3077" max="3077" width="11.140625" style="16" customWidth="1"/>
    <col min="3078" max="3082" width="11.42578125" style="16" customWidth="1"/>
    <col min="3083" max="3083" width="7.5703125" style="16" customWidth="1"/>
    <col min="3084" max="3328" width="11.42578125" style="16"/>
    <col min="3329" max="3329" width="9.140625" style="16" customWidth="1"/>
    <col min="3330" max="3330" width="11.7109375" style="16" customWidth="1"/>
    <col min="3331" max="3331" width="14" style="16" customWidth="1"/>
    <col min="3332" max="3332" width="10.85546875" style="16" customWidth="1"/>
    <col min="3333" max="3333" width="11.140625" style="16" customWidth="1"/>
    <col min="3334" max="3338" width="11.42578125" style="16" customWidth="1"/>
    <col min="3339" max="3339" width="7.5703125" style="16" customWidth="1"/>
    <col min="3340" max="3584" width="11.42578125" style="16"/>
    <col min="3585" max="3585" width="9.140625" style="16" customWidth="1"/>
    <col min="3586" max="3586" width="11.7109375" style="16" customWidth="1"/>
    <col min="3587" max="3587" width="14" style="16" customWidth="1"/>
    <col min="3588" max="3588" width="10.85546875" style="16" customWidth="1"/>
    <col min="3589" max="3589" width="11.140625" style="16" customWidth="1"/>
    <col min="3590" max="3594" width="11.42578125" style="16" customWidth="1"/>
    <col min="3595" max="3595" width="7.5703125" style="16" customWidth="1"/>
    <col min="3596" max="3840" width="11.42578125" style="16"/>
    <col min="3841" max="3841" width="9.140625" style="16" customWidth="1"/>
    <col min="3842" max="3842" width="11.7109375" style="16" customWidth="1"/>
    <col min="3843" max="3843" width="14" style="16" customWidth="1"/>
    <col min="3844" max="3844" width="10.85546875" style="16" customWidth="1"/>
    <col min="3845" max="3845" width="11.140625" style="16" customWidth="1"/>
    <col min="3846" max="3850" width="11.42578125" style="16" customWidth="1"/>
    <col min="3851" max="3851" width="7.5703125" style="16" customWidth="1"/>
    <col min="3852" max="4096" width="11.42578125" style="16"/>
    <col min="4097" max="4097" width="9.140625" style="16" customWidth="1"/>
    <col min="4098" max="4098" width="11.7109375" style="16" customWidth="1"/>
    <col min="4099" max="4099" width="14" style="16" customWidth="1"/>
    <col min="4100" max="4100" width="10.85546875" style="16" customWidth="1"/>
    <col min="4101" max="4101" width="11.140625" style="16" customWidth="1"/>
    <col min="4102" max="4106" width="11.42578125" style="16" customWidth="1"/>
    <col min="4107" max="4107" width="7.5703125" style="16" customWidth="1"/>
    <col min="4108" max="4352" width="11.42578125" style="16"/>
    <col min="4353" max="4353" width="9.140625" style="16" customWidth="1"/>
    <col min="4354" max="4354" width="11.7109375" style="16" customWidth="1"/>
    <col min="4355" max="4355" width="14" style="16" customWidth="1"/>
    <col min="4356" max="4356" width="10.85546875" style="16" customWidth="1"/>
    <col min="4357" max="4357" width="11.140625" style="16" customWidth="1"/>
    <col min="4358" max="4362" width="11.42578125" style="16" customWidth="1"/>
    <col min="4363" max="4363" width="7.5703125" style="16" customWidth="1"/>
    <col min="4364" max="4608" width="11.42578125" style="16"/>
    <col min="4609" max="4609" width="9.140625" style="16" customWidth="1"/>
    <col min="4610" max="4610" width="11.7109375" style="16" customWidth="1"/>
    <col min="4611" max="4611" width="14" style="16" customWidth="1"/>
    <col min="4612" max="4612" width="10.85546875" style="16" customWidth="1"/>
    <col min="4613" max="4613" width="11.140625" style="16" customWidth="1"/>
    <col min="4614" max="4618" width="11.42578125" style="16" customWidth="1"/>
    <col min="4619" max="4619" width="7.5703125" style="16" customWidth="1"/>
    <col min="4620" max="4864" width="11.42578125" style="16"/>
    <col min="4865" max="4865" width="9.140625" style="16" customWidth="1"/>
    <col min="4866" max="4866" width="11.7109375" style="16" customWidth="1"/>
    <col min="4867" max="4867" width="14" style="16" customWidth="1"/>
    <col min="4868" max="4868" width="10.85546875" style="16" customWidth="1"/>
    <col min="4869" max="4869" width="11.140625" style="16" customWidth="1"/>
    <col min="4870" max="4874" width="11.42578125" style="16" customWidth="1"/>
    <col min="4875" max="4875" width="7.5703125" style="16" customWidth="1"/>
    <col min="4876" max="5120" width="11.42578125" style="16"/>
    <col min="5121" max="5121" width="9.140625" style="16" customWidth="1"/>
    <col min="5122" max="5122" width="11.7109375" style="16" customWidth="1"/>
    <col min="5123" max="5123" width="14" style="16" customWidth="1"/>
    <col min="5124" max="5124" width="10.85546875" style="16" customWidth="1"/>
    <col min="5125" max="5125" width="11.140625" style="16" customWidth="1"/>
    <col min="5126" max="5130" width="11.42578125" style="16" customWidth="1"/>
    <col min="5131" max="5131" width="7.5703125" style="16" customWidth="1"/>
    <col min="5132" max="5376" width="11.42578125" style="16"/>
    <col min="5377" max="5377" width="9.140625" style="16" customWidth="1"/>
    <col min="5378" max="5378" width="11.7109375" style="16" customWidth="1"/>
    <col min="5379" max="5379" width="14" style="16" customWidth="1"/>
    <col min="5380" max="5380" width="10.85546875" style="16" customWidth="1"/>
    <col min="5381" max="5381" width="11.140625" style="16" customWidth="1"/>
    <col min="5382" max="5386" width="11.42578125" style="16" customWidth="1"/>
    <col min="5387" max="5387" width="7.5703125" style="16" customWidth="1"/>
    <col min="5388" max="5632" width="11.42578125" style="16"/>
    <col min="5633" max="5633" width="9.140625" style="16" customWidth="1"/>
    <col min="5634" max="5634" width="11.7109375" style="16" customWidth="1"/>
    <col min="5635" max="5635" width="14" style="16" customWidth="1"/>
    <col min="5636" max="5636" width="10.85546875" style="16" customWidth="1"/>
    <col min="5637" max="5637" width="11.140625" style="16" customWidth="1"/>
    <col min="5638" max="5642" width="11.42578125" style="16" customWidth="1"/>
    <col min="5643" max="5643" width="7.5703125" style="16" customWidth="1"/>
    <col min="5644" max="5888" width="11.42578125" style="16"/>
    <col min="5889" max="5889" width="9.140625" style="16" customWidth="1"/>
    <col min="5890" max="5890" width="11.7109375" style="16" customWidth="1"/>
    <col min="5891" max="5891" width="14" style="16" customWidth="1"/>
    <col min="5892" max="5892" width="10.85546875" style="16" customWidth="1"/>
    <col min="5893" max="5893" width="11.140625" style="16" customWidth="1"/>
    <col min="5894" max="5898" width="11.42578125" style="16" customWidth="1"/>
    <col min="5899" max="5899" width="7.5703125" style="16" customWidth="1"/>
    <col min="5900" max="6144" width="11.42578125" style="16"/>
    <col min="6145" max="6145" width="9.140625" style="16" customWidth="1"/>
    <col min="6146" max="6146" width="11.7109375" style="16" customWidth="1"/>
    <col min="6147" max="6147" width="14" style="16" customWidth="1"/>
    <col min="6148" max="6148" width="10.85546875" style="16" customWidth="1"/>
    <col min="6149" max="6149" width="11.140625" style="16" customWidth="1"/>
    <col min="6150" max="6154" width="11.42578125" style="16" customWidth="1"/>
    <col min="6155" max="6155" width="7.5703125" style="16" customWidth="1"/>
    <col min="6156" max="6400" width="11.42578125" style="16"/>
    <col min="6401" max="6401" width="9.140625" style="16" customWidth="1"/>
    <col min="6402" max="6402" width="11.7109375" style="16" customWidth="1"/>
    <col min="6403" max="6403" width="14" style="16" customWidth="1"/>
    <col min="6404" max="6404" width="10.85546875" style="16" customWidth="1"/>
    <col min="6405" max="6405" width="11.140625" style="16" customWidth="1"/>
    <col min="6406" max="6410" width="11.42578125" style="16" customWidth="1"/>
    <col min="6411" max="6411" width="7.5703125" style="16" customWidth="1"/>
    <col min="6412" max="6656" width="11.42578125" style="16"/>
    <col min="6657" max="6657" width="9.140625" style="16" customWidth="1"/>
    <col min="6658" max="6658" width="11.7109375" style="16" customWidth="1"/>
    <col min="6659" max="6659" width="14" style="16" customWidth="1"/>
    <col min="6660" max="6660" width="10.85546875" style="16" customWidth="1"/>
    <col min="6661" max="6661" width="11.140625" style="16" customWidth="1"/>
    <col min="6662" max="6666" width="11.42578125" style="16" customWidth="1"/>
    <col min="6667" max="6667" width="7.5703125" style="16" customWidth="1"/>
    <col min="6668" max="6912" width="11.42578125" style="16"/>
    <col min="6913" max="6913" width="9.140625" style="16" customWidth="1"/>
    <col min="6914" max="6914" width="11.7109375" style="16" customWidth="1"/>
    <col min="6915" max="6915" width="14" style="16" customWidth="1"/>
    <col min="6916" max="6916" width="10.85546875" style="16" customWidth="1"/>
    <col min="6917" max="6917" width="11.140625" style="16" customWidth="1"/>
    <col min="6918" max="6922" width="11.42578125" style="16" customWidth="1"/>
    <col min="6923" max="6923" width="7.5703125" style="16" customWidth="1"/>
    <col min="6924" max="7168" width="11.42578125" style="16"/>
    <col min="7169" max="7169" width="9.140625" style="16" customWidth="1"/>
    <col min="7170" max="7170" width="11.7109375" style="16" customWidth="1"/>
    <col min="7171" max="7171" width="14" style="16" customWidth="1"/>
    <col min="7172" max="7172" width="10.85546875" style="16" customWidth="1"/>
    <col min="7173" max="7173" width="11.140625" style="16" customWidth="1"/>
    <col min="7174" max="7178" width="11.42578125" style="16" customWidth="1"/>
    <col min="7179" max="7179" width="7.5703125" style="16" customWidth="1"/>
    <col min="7180" max="7424" width="11.42578125" style="16"/>
    <col min="7425" max="7425" width="9.140625" style="16" customWidth="1"/>
    <col min="7426" max="7426" width="11.7109375" style="16" customWidth="1"/>
    <col min="7427" max="7427" width="14" style="16" customWidth="1"/>
    <col min="7428" max="7428" width="10.85546875" style="16" customWidth="1"/>
    <col min="7429" max="7429" width="11.140625" style="16" customWidth="1"/>
    <col min="7430" max="7434" width="11.42578125" style="16" customWidth="1"/>
    <col min="7435" max="7435" width="7.5703125" style="16" customWidth="1"/>
    <col min="7436" max="7680" width="11.42578125" style="16"/>
    <col min="7681" max="7681" width="9.140625" style="16" customWidth="1"/>
    <col min="7682" max="7682" width="11.7109375" style="16" customWidth="1"/>
    <col min="7683" max="7683" width="14" style="16" customWidth="1"/>
    <col min="7684" max="7684" width="10.85546875" style="16" customWidth="1"/>
    <col min="7685" max="7685" width="11.140625" style="16" customWidth="1"/>
    <col min="7686" max="7690" width="11.42578125" style="16" customWidth="1"/>
    <col min="7691" max="7691" width="7.5703125" style="16" customWidth="1"/>
    <col min="7692" max="7936" width="11.42578125" style="16"/>
    <col min="7937" max="7937" width="9.140625" style="16" customWidth="1"/>
    <col min="7938" max="7938" width="11.7109375" style="16" customWidth="1"/>
    <col min="7939" max="7939" width="14" style="16" customWidth="1"/>
    <col min="7940" max="7940" width="10.85546875" style="16" customWidth="1"/>
    <col min="7941" max="7941" width="11.140625" style="16" customWidth="1"/>
    <col min="7942" max="7946" width="11.42578125" style="16" customWidth="1"/>
    <col min="7947" max="7947" width="7.5703125" style="16" customWidth="1"/>
    <col min="7948" max="8192" width="11.42578125" style="16"/>
    <col min="8193" max="8193" width="9.140625" style="16" customWidth="1"/>
    <col min="8194" max="8194" width="11.7109375" style="16" customWidth="1"/>
    <col min="8195" max="8195" width="14" style="16" customWidth="1"/>
    <col min="8196" max="8196" width="10.85546875" style="16" customWidth="1"/>
    <col min="8197" max="8197" width="11.140625" style="16" customWidth="1"/>
    <col min="8198" max="8202" width="11.42578125" style="16" customWidth="1"/>
    <col min="8203" max="8203" width="7.5703125" style="16" customWidth="1"/>
    <col min="8204" max="8448" width="11.42578125" style="16"/>
    <col min="8449" max="8449" width="9.140625" style="16" customWidth="1"/>
    <col min="8450" max="8450" width="11.7109375" style="16" customWidth="1"/>
    <col min="8451" max="8451" width="14" style="16" customWidth="1"/>
    <col min="8452" max="8452" width="10.85546875" style="16" customWidth="1"/>
    <col min="8453" max="8453" width="11.140625" style="16" customWidth="1"/>
    <col min="8454" max="8458" width="11.42578125" style="16" customWidth="1"/>
    <col min="8459" max="8459" width="7.5703125" style="16" customWidth="1"/>
    <col min="8460" max="8704" width="11.42578125" style="16"/>
    <col min="8705" max="8705" width="9.140625" style="16" customWidth="1"/>
    <col min="8706" max="8706" width="11.7109375" style="16" customWidth="1"/>
    <col min="8707" max="8707" width="14" style="16" customWidth="1"/>
    <col min="8708" max="8708" width="10.85546875" style="16" customWidth="1"/>
    <col min="8709" max="8709" width="11.140625" style="16" customWidth="1"/>
    <col min="8710" max="8714" width="11.42578125" style="16" customWidth="1"/>
    <col min="8715" max="8715" width="7.5703125" style="16" customWidth="1"/>
    <col min="8716" max="8960" width="11.42578125" style="16"/>
    <col min="8961" max="8961" width="9.140625" style="16" customWidth="1"/>
    <col min="8962" max="8962" width="11.7109375" style="16" customWidth="1"/>
    <col min="8963" max="8963" width="14" style="16" customWidth="1"/>
    <col min="8964" max="8964" width="10.85546875" style="16" customWidth="1"/>
    <col min="8965" max="8965" width="11.140625" style="16" customWidth="1"/>
    <col min="8966" max="8970" width="11.42578125" style="16" customWidth="1"/>
    <col min="8971" max="8971" width="7.5703125" style="16" customWidth="1"/>
    <col min="8972" max="9216" width="11.42578125" style="16"/>
    <col min="9217" max="9217" width="9.140625" style="16" customWidth="1"/>
    <col min="9218" max="9218" width="11.7109375" style="16" customWidth="1"/>
    <col min="9219" max="9219" width="14" style="16" customWidth="1"/>
    <col min="9220" max="9220" width="10.85546875" style="16" customWidth="1"/>
    <col min="9221" max="9221" width="11.140625" style="16" customWidth="1"/>
    <col min="9222" max="9226" width="11.42578125" style="16" customWidth="1"/>
    <col min="9227" max="9227" width="7.5703125" style="16" customWidth="1"/>
    <col min="9228" max="9472" width="11.42578125" style="16"/>
    <col min="9473" max="9473" width="9.140625" style="16" customWidth="1"/>
    <col min="9474" max="9474" width="11.7109375" style="16" customWidth="1"/>
    <col min="9475" max="9475" width="14" style="16" customWidth="1"/>
    <col min="9476" max="9476" width="10.85546875" style="16" customWidth="1"/>
    <col min="9477" max="9477" width="11.140625" style="16" customWidth="1"/>
    <col min="9478" max="9482" width="11.42578125" style="16" customWidth="1"/>
    <col min="9483" max="9483" width="7.5703125" style="16" customWidth="1"/>
    <col min="9484" max="9728" width="11.42578125" style="16"/>
    <col min="9729" max="9729" width="9.140625" style="16" customWidth="1"/>
    <col min="9730" max="9730" width="11.7109375" style="16" customWidth="1"/>
    <col min="9731" max="9731" width="14" style="16" customWidth="1"/>
    <col min="9732" max="9732" width="10.85546875" style="16" customWidth="1"/>
    <col min="9733" max="9733" width="11.140625" style="16" customWidth="1"/>
    <col min="9734" max="9738" width="11.42578125" style="16" customWidth="1"/>
    <col min="9739" max="9739" width="7.5703125" style="16" customWidth="1"/>
    <col min="9740" max="9984" width="11.42578125" style="16"/>
    <col min="9985" max="9985" width="9.140625" style="16" customWidth="1"/>
    <col min="9986" max="9986" width="11.7109375" style="16" customWidth="1"/>
    <col min="9987" max="9987" width="14" style="16" customWidth="1"/>
    <col min="9988" max="9988" width="10.85546875" style="16" customWidth="1"/>
    <col min="9989" max="9989" width="11.140625" style="16" customWidth="1"/>
    <col min="9990" max="9994" width="11.42578125" style="16" customWidth="1"/>
    <col min="9995" max="9995" width="7.5703125" style="16" customWidth="1"/>
    <col min="9996" max="10240" width="11.42578125" style="16"/>
    <col min="10241" max="10241" width="9.140625" style="16" customWidth="1"/>
    <col min="10242" max="10242" width="11.7109375" style="16" customWidth="1"/>
    <col min="10243" max="10243" width="14" style="16" customWidth="1"/>
    <col min="10244" max="10244" width="10.85546875" style="16" customWidth="1"/>
    <col min="10245" max="10245" width="11.140625" style="16" customWidth="1"/>
    <col min="10246" max="10250" width="11.42578125" style="16" customWidth="1"/>
    <col min="10251" max="10251" width="7.5703125" style="16" customWidth="1"/>
    <col min="10252" max="10496" width="11.42578125" style="16"/>
    <col min="10497" max="10497" width="9.140625" style="16" customWidth="1"/>
    <col min="10498" max="10498" width="11.7109375" style="16" customWidth="1"/>
    <col min="10499" max="10499" width="14" style="16" customWidth="1"/>
    <col min="10500" max="10500" width="10.85546875" style="16" customWidth="1"/>
    <col min="10501" max="10501" width="11.140625" style="16" customWidth="1"/>
    <col min="10502" max="10506" width="11.42578125" style="16" customWidth="1"/>
    <col min="10507" max="10507" width="7.5703125" style="16" customWidth="1"/>
    <col min="10508" max="10752" width="11.42578125" style="16"/>
    <col min="10753" max="10753" width="9.140625" style="16" customWidth="1"/>
    <col min="10754" max="10754" width="11.7109375" style="16" customWidth="1"/>
    <col min="10755" max="10755" width="14" style="16" customWidth="1"/>
    <col min="10756" max="10756" width="10.85546875" style="16" customWidth="1"/>
    <col min="10757" max="10757" width="11.140625" style="16" customWidth="1"/>
    <col min="10758" max="10762" width="11.42578125" style="16" customWidth="1"/>
    <col min="10763" max="10763" width="7.5703125" style="16" customWidth="1"/>
    <col min="10764" max="11008" width="11.42578125" style="16"/>
    <col min="11009" max="11009" width="9.140625" style="16" customWidth="1"/>
    <col min="11010" max="11010" width="11.7109375" style="16" customWidth="1"/>
    <col min="11011" max="11011" width="14" style="16" customWidth="1"/>
    <col min="11012" max="11012" width="10.85546875" style="16" customWidth="1"/>
    <col min="11013" max="11013" width="11.140625" style="16" customWidth="1"/>
    <col min="11014" max="11018" width="11.42578125" style="16" customWidth="1"/>
    <col min="11019" max="11019" width="7.5703125" style="16" customWidth="1"/>
    <col min="11020" max="11264" width="11.42578125" style="16"/>
    <col min="11265" max="11265" width="9.140625" style="16" customWidth="1"/>
    <col min="11266" max="11266" width="11.7109375" style="16" customWidth="1"/>
    <col min="11267" max="11267" width="14" style="16" customWidth="1"/>
    <col min="11268" max="11268" width="10.85546875" style="16" customWidth="1"/>
    <col min="11269" max="11269" width="11.140625" style="16" customWidth="1"/>
    <col min="11270" max="11274" width="11.42578125" style="16" customWidth="1"/>
    <col min="11275" max="11275" width="7.5703125" style="16" customWidth="1"/>
    <col min="11276" max="11520" width="11.42578125" style="16"/>
    <col min="11521" max="11521" width="9.140625" style="16" customWidth="1"/>
    <col min="11522" max="11522" width="11.7109375" style="16" customWidth="1"/>
    <col min="11523" max="11523" width="14" style="16" customWidth="1"/>
    <col min="11524" max="11524" width="10.85546875" style="16" customWidth="1"/>
    <col min="11525" max="11525" width="11.140625" style="16" customWidth="1"/>
    <col min="11526" max="11530" width="11.42578125" style="16" customWidth="1"/>
    <col min="11531" max="11531" width="7.5703125" style="16" customWidth="1"/>
    <col min="11532" max="11776" width="11.42578125" style="16"/>
    <col min="11777" max="11777" width="9.140625" style="16" customWidth="1"/>
    <col min="11778" max="11778" width="11.7109375" style="16" customWidth="1"/>
    <col min="11779" max="11779" width="14" style="16" customWidth="1"/>
    <col min="11780" max="11780" width="10.85546875" style="16" customWidth="1"/>
    <col min="11781" max="11781" width="11.140625" style="16" customWidth="1"/>
    <col min="11782" max="11786" width="11.42578125" style="16" customWidth="1"/>
    <col min="11787" max="11787" width="7.5703125" style="16" customWidth="1"/>
    <col min="11788" max="12032" width="11.42578125" style="16"/>
    <col min="12033" max="12033" width="9.140625" style="16" customWidth="1"/>
    <col min="12034" max="12034" width="11.7109375" style="16" customWidth="1"/>
    <col min="12035" max="12035" width="14" style="16" customWidth="1"/>
    <col min="12036" max="12036" width="10.85546875" style="16" customWidth="1"/>
    <col min="12037" max="12037" width="11.140625" style="16" customWidth="1"/>
    <col min="12038" max="12042" width="11.42578125" style="16" customWidth="1"/>
    <col min="12043" max="12043" width="7.5703125" style="16" customWidth="1"/>
    <col min="12044" max="12288" width="11.42578125" style="16"/>
    <col min="12289" max="12289" width="9.140625" style="16" customWidth="1"/>
    <col min="12290" max="12290" width="11.7109375" style="16" customWidth="1"/>
    <col min="12291" max="12291" width="14" style="16" customWidth="1"/>
    <col min="12292" max="12292" width="10.85546875" style="16" customWidth="1"/>
    <col min="12293" max="12293" width="11.140625" style="16" customWidth="1"/>
    <col min="12294" max="12298" width="11.42578125" style="16" customWidth="1"/>
    <col min="12299" max="12299" width="7.5703125" style="16" customWidth="1"/>
    <col min="12300" max="12544" width="11.42578125" style="16"/>
    <col min="12545" max="12545" width="9.140625" style="16" customWidth="1"/>
    <col min="12546" max="12546" width="11.7109375" style="16" customWidth="1"/>
    <col min="12547" max="12547" width="14" style="16" customWidth="1"/>
    <col min="12548" max="12548" width="10.85546875" style="16" customWidth="1"/>
    <col min="12549" max="12549" width="11.140625" style="16" customWidth="1"/>
    <col min="12550" max="12554" width="11.42578125" style="16" customWidth="1"/>
    <col min="12555" max="12555" width="7.5703125" style="16" customWidth="1"/>
    <col min="12556" max="12800" width="11.42578125" style="16"/>
    <col min="12801" max="12801" width="9.140625" style="16" customWidth="1"/>
    <col min="12802" max="12802" width="11.7109375" style="16" customWidth="1"/>
    <col min="12803" max="12803" width="14" style="16" customWidth="1"/>
    <col min="12804" max="12804" width="10.85546875" style="16" customWidth="1"/>
    <col min="12805" max="12805" width="11.140625" style="16" customWidth="1"/>
    <col min="12806" max="12810" width="11.42578125" style="16" customWidth="1"/>
    <col min="12811" max="12811" width="7.5703125" style="16" customWidth="1"/>
    <col min="12812" max="13056" width="11.42578125" style="16"/>
    <col min="13057" max="13057" width="9.140625" style="16" customWidth="1"/>
    <col min="13058" max="13058" width="11.7109375" style="16" customWidth="1"/>
    <col min="13059" max="13059" width="14" style="16" customWidth="1"/>
    <col min="13060" max="13060" width="10.85546875" style="16" customWidth="1"/>
    <col min="13061" max="13061" width="11.140625" style="16" customWidth="1"/>
    <col min="13062" max="13066" width="11.42578125" style="16" customWidth="1"/>
    <col min="13067" max="13067" width="7.5703125" style="16" customWidth="1"/>
    <col min="13068" max="13312" width="11.42578125" style="16"/>
    <col min="13313" max="13313" width="9.140625" style="16" customWidth="1"/>
    <col min="13314" max="13314" width="11.7109375" style="16" customWidth="1"/>
    <col min="13315" max="13315" width="14" style="16" customWidth="1"/>
    <col min="13316" max="13316" width="10.85546875" style="16" customWidth="1"/>
    <col min="13317" max="13317" width="11.140625" style="16" customWidth="1"/>
    <col min="13318" max="13322" width="11.42578125" style="16" customWidth="1"/>
    <col min="13323" max="13323" width="7.5703125" style="16" customWidth="1"/>
    <col min="13324" max="13568" width="11.42578125" style="16"/>
    <col min="13569" max="13569" width="9.140625" style="16" customWidth="1"/>
    <col min="13570" max="13570" width="11.7109375" style="16" customWidth="1"/>
    <col min="13571" max="13571" width="14" style="16" customWidth="1"/>
    <col min="13572" max="13572" width="10.85546875" style="16" customWidth="1"/>
    <col min="13573" max="13573" width="11.140625" style="16" customWidth="1"/>
    <col min="13574" max="13578" width="11.42578125" style="16" customWidth="1"/>
    <col min="13579" max="13579" width="7.5703125" style="16" customWidth="1"/>
    <col min="13580" max="13824" width="11.42578125" style="16"/>
    <col min="13825" max="13825" width="9.140625" style="16" customWidth="1"/>
    <col min="13826" max="13826" width="11.7109375" style="16" customWidth="1"/>
    <col min="13827" max="13827" width="14" style="16" customWidth="1"/>
    <col min="13828" max="13828" width="10.85546875" style="16" customWidth="1"/>
    <col min="13829" max="13829" width="11.140625" style="16" customWidth="1"/>
    <col min="13830" max="13834" width="11.42578125" style="16" customWidth="1"/>
    <col min="13835" max="13835" width="7.5703125" style="16" customWidth="1"/>
    <col min="13836" max="14080" width="11.42578125" style="16"/>
    <col min="14081" max="14081" width="9.140625" style="16" customWidth="1"/>
    <col min="14082" max="14082" width="11.7109375" style="16" customWidth="1"/>
    <col min="14083" max="14083" width="14" style="16" customWidth="1"/>
    <col min="14084" max="14084" width="10.85546875" style="16" customWidth="1"/>
    <col min="14085" max="14085" width="11.140625" style="16" customWidth="1"/>
    <col min="14086" max="14090" width="11.42578125" style="16" customWidth="1"/>
    <col min="14091" max="14091" width="7.5703125" style="16" customWidth="1"/>
    <col min="14092" max="14336" width="11.42578125" style="16"/>
    <col min="14337" max="14337" width="9.140625" style="16" customWidth="1"/>
    <col min="14338" max="14338" width="11.7109375" style="16" customWidth="1"/>
    <col min="14339" max="14339" width="14" style="16" customWidth="1"/>
    <col min="14340" max="14340" width="10.85546875" style="16" customWidth="1"/>
    <col min="14341" max="14341" width="11.140625" style="16" customWidth="1"/>
    <col min="14342" max="14346" width="11.42578125" style="16" customWidth="1"/>
    <col min="14347" max="14347" width="7.5703125" style="16" customWidth="1"/>
    <col min="14348" max="14592" width="11.42578125" style="16"/>
    <col min="14593" max="14593" width="9.140625" style="16" customWidth="1"/>
    <col min="14594" max="14594" width="11.7109375" style="16" customWidth="1"/>
    <col min="14595" max="14595" width="14" style="16" customWidth="1"/>
    <col min="14596" max="14596" width="10.85546875" style="16" customWidth="1"/>
    <col min="14597" max="14597" width="11.140625" style="16" customWidth="1"/>
    <col min="14598" max="14602" width="11.42578125" style="16" customWidth="1"/>
    <col min="14603" max="14603" width="7.5703125" style="16" customWidth="1"/>
    <col min="14604" max="14848" width="11.42578125" style="16"/>
    <col min="14849" max="14849" width="9.140625" style="16" customWidth="1"/>
    <col min="14850" max="14850" width="11.7109375" style="16" customWidth="1"/>
    <col min="14851" max="14851" width="14" style="16" customWidth="1"/>
    <col min="14852" max="14852" width="10.85546875" style="16" customWidth="1"/>
    <col min="14853" max="14853" width="11.140625" style="16" customWidth="1"/>
    <col min="14854" max="14858" width="11.42578125" style="16" customWidth="1"/>
    <col min="14859" max="14859" width="7.5703125" style="16" customWidth="1"/>
    <col min="14860" max="15104" width="11.42578125" style="16"/>
    <col min="15105" max="15105" width="9.140625" style="16" customWidth="1"/>
    <col min="15106" max="15106" width="11.7109375" style="16" customWidth="1"/>
    <col min="15107" max="15107" width="14" style="16" customWidth="1"/>
    <col min="15108" max="15108" width="10.85546875" style="16" customWidth="1"/>
    <col min="15109" max="15109" width="11.140625" style="16" customWidth="1"/>
    <col min="15110" max="15114" width="11.42578125" style="16" customWidth="1"/>
    <col min="15115" max="15115" width="7.5703125" style="16" customWidth="1"/>
    <col min="15116" max="15360" width="11.42578125" style="16"/>
    <col min="15361" max="15361" width="9.140625" style="16" customWidth="1"/>
    <col min="15362" max="15362" width="11.7109375" style="16" customWidth="1"/>
    <col min="15363" max="15363" width="14" style="16" customWidth="1"/>
    <col min="15364" max="15364" width="10.85546875" style="16" customWidth="1"/>
    <col min="15365" max="15365" width="11.140625" style="16" customWidth="1"/>
    <col min="15366" max="15370" width="11.42578125" style="16" customWidth="1"/>
    <col min="15371" max="15371" width="7.5703125" style="16" customWidth="1"/>
    <col min="15372" max="15616" width="11.42578125" style="16"/>
    <col min="15617" max="15617" width="9.140625" style="16" customWidth="1"/>
    <col min="15618" max="15618" width="11.7109375" style="16" customWidth="1"/>
    <col min="15619" max="15619" width="14" style="16" customWidth="1"/>
    <col min="15620" max="15620" width="10.85546875" style="16" customWidth="1"/>
    <col min="15621" max="15621" width="11.140625" style="16" customWidth="1"/>
    <col min="15622" max="15626" width="11.42578125" style="16" customWidth="1"/>
    <col min="15627" max="15627" width="7.5703125" style="16" customWidth="1"/>
    <col min="15628" max="15872" width="11.42578125" style="16"/>
    <col min="15873" max="15873" width="9.140625" style="16" customWidth="1"/>
    <col min="15874" max="15874" width="11.7109375" style="16" customWidth="1"/>
    <col min="15875" max="15875" width="14" style="16" customWidth="1"/>
    <col min="15876" max="15876" width="10.85546875" style="16" customWidth="1"/>
    <col min="15877" max="15877" width="11.140625" style="16" customWidth="1"/>
    <col min="15878" max="15882" width="11.42578125" style="16" customWidth="1"/>
    <col min="15883" max="15883" width="7.5703125" style="16" customWidth="1"/>
    <col min="15884" max="16128" width="11.42578125" style="16"/>
    <col min="16129" max="16129" width="9.140625" style="16" customWidth="1"/>
    <col min="16130" max="16130" width="11.7109375" style="16" customWidth="1"/>
    <col min="16131" max="16131" width="14" style="16" customWidth="1"/>
    <col min="16132" max="16132" width="10.85546875" style="16" customWidth="1"/>
    <col min="16133" max="16133" width="11.140625" style="16" customWidth="1"/>
    <col min="16134" max="16138" width="11.42578125" style="16" customWidth="1"/>
    <col min="16139" max="16139" width="7.5703125" style="16" customWidth="1"/>
    <col min="16140" max="16384" width="11.42578125" style="16"/>
  </cols>
  <sheetData>
    <row r="1" spans="1:12" x14ac:dyDescent="0.2">
      <c r="A1" s="15"/>
      <c r="B1" s="381"/>
      <c r="C1" s="381"/>
      <c r="D1" s="382" t="s">
        <v>28</v>
      </c>
      <c r="E1" s="383"/>
      <c r="F1" s="383"/>
      <c r="G1" s="383"/>
      <c r="H1" s="384"/>
      <c r="I1" s="381"/>
      <c r="J1" s="381"/>
      <c r="K1" s="381"/>
      <c r="L1" s="15"/>
    </row>
    <row r="2" spans="1:12" x14ac:dyDescent="0.2">
      <c r="A2" s="15"/>
      <c r="B2" s="381"/>
      <c r="C2" s="381"/>
      <c r="D2" s="385"/>
      <c r="E2" s="386"/>
      <c r="F2" s="386"/>
      <c r="G2" s="386"/>
      <c r="H2" s="387"/>
      <c r="I2" s="381"/>
      <c r="J2" s="381"/>
      <c r="K2" s="381"/>
      <c r="L2" s="15"/>
    </row>
    <row r="3" spans="1:12" x14ac:dyDescent="0.2">
      <c r="A3" s="15"/>
      <c r="B3" s="381"/>
      <c r="C3" s="381"/>
      <c r="D3" s="385"/>
      <c r="E3" s="386"/>
      <c r="F3" s="386"/>
      <c r="G3" s="386"/>
      <c r="H3" s="387"/>
      <c r="I3" s="381"/>
      <c r="J3" s="381"/>
      <c r="K3" s="381"/>
      <c r="L3" s="15"/>
    </row>
    <row r="4" spans="1:12" x14ac:dyDescent="0.2">
      <c r="A4" s="15"/>
      <c r="B4" s="381"/>
      <c r="C4" s="381"/>
      <c r="D4" s="385"/>
      <c r="E4" s="386"/>
      <c r="F4" s="386"/>
      <c r="G4" s="386"/>
      <c r="H4" s="387"/>
      <c r="I4" s="381"/>
      <c r="J4" s="381"/>
      <c r="K4" s="381"/>
      <c r="L4" s="15"/>
    </row>
    <row r="5" spans="1:12" x14ac:dyDescent="0.2">
      <c r="A5" s="15"/>
      <c r="B5" s="381"/>
      <c r="C5" s="381"/>
      <c r="D5" s="388"/>
      <c r="E5" s="389"/>
      <c r="F5" s="389"/>
      <c r="G5" s="389"/>
      <c r="H5" s="390"/>
      <c r="I5" s="381"/>
      <c r="J5" s="381"/>
      <c r="K5" s="381"/>
      <c r="L5" s="15"/>
    </row>
    <row r="6" spans="1:12" ht="12.75" customHeight="1" x14ac:dyDescent="0.2">
      <c r="A6" s="15"/>
      <c r="B6" s="381"/>
      <c r="C6" s="381"/>
      <c r="D6" s="370" t="s">
        <v>162</v>
      </c>
      <c r="E6" s="371"/>
      <c r="F6" s="371"/>
      <c r="G6" s="371"/>
      <c r="H6" s="372"/>
      <c r="I6" s="381"/>
      <c r="J6" s="381"/>
      <c r="K6" s="381"/>
      <c r="L6" s="15"/>
    </row>
    <row r="7" spans="1:12" x14ac:dyDescent="0.2">
      <c r="A7" s="15"/>
      <c r="B7" s="381"/>
      <c r="C7" s="381"/>
      <c r="D7" s="373"/>
      <c r="E7" s="374"/>
      <c r="F7" s="374"/>
      <c r="G7" s="374"/>
      <c r="H7" s="375"/>
      <c r="I7" s="381"/>
      <c r="J7" s="381"/>
      <c r="K7" s="381"/>
      <c r="L7" s="15"/>
    </row>
    <row r="8" spans="1:12" ht="12.75" customHeight="1" x14ac:dyDescent="0.2">
      <c r="A8" s="15"/>
      <c r="B8" s="391" t="s">
        <v>791</v>
      </c>
      <c r="C8" s="391"/>
      <c r="D8" s="373"/>
      <c r="E8" s="374"/>
      <c r="F8" s="374"/>
      <c r="G8" s="374"/>
      <c r="H8" s="375"/>
      <c r="I8" s="392" t="s">
        <v>792</v>
      </c>
      <c r="J8" s="392"/>
      <c r="K8" s="392"/>
      <c r="L8" s="15"/>
    </row>
    <row r="9" spans="1:12" x14ac:dyDescent="0.2">
      <c r="A9" s="15"/>
      <c r="B9" s="391"/>
      <c r="C9" s="391"/>
      <c r="D9" s="376"/>
      <c r="E9" s="377"/>
      <c r="F9" s="377"/>
      <c r="G9" s="377"/>
      <c r="H9" s="378"/>
      <c r="I9" s="392"/>
      <c r="J9" s="392"/>
      <c r="K9" s="392"/>
      <c r="L9" s="15"/>
    </row>
    <row r="10" spans="1:12" x14ac:dyDescent="0.2">
      <c r="A10" s="15"/>
      <c r="B10" s="17"/>
      <c r="C10" s="17"/>
      <c r="D10" s="18"/>
      <c r="E10" s="18"/>
      <c r="F10" s="18"/>
      <c r="G10" s="18"/>
      <c r="H10" s="18"/>
      <c r="I10" s="18"/>
      <c r="J10" s="18"/>
      <c r="K10" s="18"/>
      <c r="L10" s="15"/>
    </row>
    <row r="11" spans="1:12" x14ac:dyDescent="0.2">
      <c r="A11" s="15"/>
      <c r="B11" s="17"/>
      <c r="C11" s="17"/>
      <c r="D11" s="18"/>
      <c r="E11" s="18"/>
      <c r="F11" s="18"/>
      <c r="G11" s="18"/>
      <c r="H11" s="18"/>
      <c r="I11" s="18"/>
      <c r="J11" s="18"/>
      <c r="K11" s="18"/>
      <c r="L11" s="15"/>
    </row>
    <row r="12" spans="1:12" ht="18" x14ac:dyDescent="0.25">
      <c r="A12" s="15"/>
      <c r="B12" s="393" t="s">
        <v>29</v>
      </c>
      <c r="C12" s="393"/>
      <c r="D12" s="393"/>
      <c r="E12" s="393"/>
      <c r="F12" s="393"/>
      <c r="G12" s="393"/>
      <c r="H12" s="393"/>
      <c r="I12" s="393"/>
      <c r="J12" s="393"/>
      <c r="K12" s="393"/>
      <c r="L12" s="15"/>
    </row>
    <row r="13" spans="1:12" x14ac:dyDescent="0.2">
      <c r="A13" s="15"/>
      <c r="B13" s="15"/>
      <c r="C13" s="15"/>
      <c r="D13" s="15"/>
      <c r="E13" s="15"/>
      <c r="F13" s="15"/>
      <c r="G13" s="19"/>
      <c r="H13" s="15"/>
      <c r="I13" s="15"/>
      <c r="J13" s="15"/>
      <c r="K13" s="19"/>
      <c r="L13" s="15"/>
    </row>
    <row r="14" spans="1:12" x14ac:dyDescent="0.2">
      <c r="A14" s="20"/>
      <c r="B14" s="21" t="s">
        <v>30</v>
      </c>
      <c r="C14" s="21" t="s">
        <v>31</v>
      </c>
      <c r="D14" s="394" t="s">
        <v>32</v>
      </c>
      <c r="E14" s="394"/>
      <c r="F14" s="394"/>
      <c r="G14" s="394"/>
      <c r="H14" s="394" t="s">
        <v>33</v>
      </c>
      <c r="I14" s="394"/>
      <c r="J14" s="394"/>
      <c r="K14" s="394"/>
      <c r="L14" s="20"/>
    </row>
    <row r="15" spans="1:12" x14ac:dyDescent="0.2">
      <c r="A15" s="22"/>
      <c r="B15" s="353">
        <v>3</v>
      </c>
      <c r="C15" s="354">
        <v>43290</v>
      </c>
      <c r="D15" s="379" t="s">
        <v>579</v>
      </c>
      <c r="E15" s="379"/>
      <c r="F15" s="379"/>
      <c r="G15" s="379"/>
      <c r="H15" s="380" t="s">
        <v>805</v>
      </c>
      <c r="I15" s="380"/>
      <c r="J15" s="380"/>
      <c r="K15" s="380"/>
      <c r="L15" s="22"/>
    </row>
    <row r="16" spans="1:12" x14ac:dyDescent="0.2">
      <c r="B16" s="353">
        <v>4</v>
      </c>
      <c r="C16" s="360">
        <v>43319</v>
      </c>
      <c r="D16" s="367" t="s">
        <v>579</v>
      </c>
      <c r="E16" s="368"/>
      <c r="F16" s="368"/>
      <c r="G16" s="368"/>
      <c r="H16" s="369" t="s">
        <v>890</v>
      </c>
      <c r="I16" s="369"/>
      <c r="J16" s="369"/>
      <c r="K16" s="369"/>
    </row>
    <row r="17" spans="2:11" x14ac:dyDescent="0.2">
      <c r="B17" s="353">
        <v>5</v>
      </c>
      <c r="C17" s="360">
        <v>43343</v>
      </c>
      <c r="D17" s="367" t="s">
        <v>579</v>
      </c>
      <c r="E17" s="368"/>
      <c r="F17" s="368"/>
      <c r="G17" s="368"/>
      <c r="H17" s="369" t="s">
        <v>891</v>
      </c>
      <c r="I17" s="369"/>
      <c r="J17" s="369"/>
      <c r="K17" s="369"/>
    </row>
    <row r="18" spans="2:11" x14ac:dyDescent="0.2">
      <c r="B18" s="353">
        <v>6</v>
      </c>
      <c r="C18" s="360">
        <v>43364</v>
      </c>
      <c r="D18" s="367" t="s">
        <v>579</v>
      </c>
      <c r="E18" s="368"/>
      <c r="F18" s="368"/>
      <c r="G18" s="368"/>
      <c r="H18" s="369" t="s">
        <v>892</v>
      </c>
      <c r="I18" s="369"/>
      <c r="J18" s="369"/>
      <c r="K18" s="369"/>
    </row>
    <row r="19" spans="2:11" x14ac:dyDescent="0.2">
      <c r="B19" s="353">
        <v>7</v>
      </c>
      <c r="C19" s="360">
        <v>43382</v>
      </c>
      <c r="D19" s="367" t="s">
        <v>579</v>
      </c>
      <c r="E19" s="368"/>
      <c r="F19" s="368"/>
      <c r="G19" s="368"/>
      <c r="H19" s="369" t="s">
        <v>893</v>
      </c>
      <c r="I19" s="369"/>
      <c r="J19" s="369"/>
      <c r="K19" s="369"/>
    </row>
    <row r="20" spans="2:11" x14ac:dyDescent="0.2">
      <c r="B20" s="353">
        <v>8</v>
      </c>
      <c r="C20" s="360">
        <v>43392</v>
      </c>
      <c r="D20" s="367" t="s">
        <v>579</v>
      </c>
      <c r="E20" s="368"/>
      <c r="F20" s="368"/>
      <c r="G20" s="368"/>
      <c r="H20" s="369" t="s">
        <v>893</v>
      </c>
      <c r="I20" s="369"/>
      <c r="J20" s="369"/>
      <c r="K20" s="369"/>
    </row>
    <row r="21" spans="2:11" x14ac:dyDescent="0.2">
      <c r="B21" s="353">
        <v>9</v>
      </c>
      <c r="C21" s="360">
        <v>43432</v>
      </c>
      <c r="D21" s="367" t="s">
        <v>579</v>
      </c>
      <c r="E21" s="368"/>
      <c r="F21" s="368"/>
      <c r="G21" s="368"/>
      <c r="H21" s="369" t="s">
        <v>894</v>
      </c>
      <c r="I21" s="369"/>
      <c r="J21" s="369"/>
      <c r="K21" s="369"/>
    </row>
    <row r="22" spans="2:11" x14ac:dyDescent="0.2">
      <c r="B22" s="353">
        <v>10</v>
      </c>
      <c r="C22" s="360">
        <v>43448</v>
      </c>
      <c r="D22" s="367" t="s">
        <v>579</v>
      </c>
      <c r="E22" s="368"/>
      <c r="F22" s="368"/>
      <c r="G22" s="368"/>
      <c r="H22" s="369" t="s">
        <v>895</v>
      </c>
      <c r="I22" s="369"/>
      <c r="J22" s="369"/>
      <c r="K22" s="369"/>
    </row>
    <row r="23" spans="2:11" x14ac:dyDescent="0.2">
      <c r="B23" s="353">
        <v>11</v>
      </c>
      <c r="C23" s="360">
        <v>43453</v>
      </c>
      <c r="D23" s="367" t="s">
        <v>579</v>
      </c>
      <c r="E23" s="368"/>
      <c r="F23" s="368"/>
      <c r="G23" s="368"/>
      <c r="H23" s="369" t="s">
        <v>895</v>
      </c>
      <c r="I23" s="369"/>
      <c r="J23" s="369"/>
      <c r="K23" s="369"/>
    </row>
    <row r="24" spans="2:11" x14ac:dyDescent="0.2">
      <c r="B24" s="353">
        <v>12</v>
      </c>
      <c r="C24" s="360">
        <v>43465</v>
      </c>
      <c r="D24" s="367" t="s">
        <v>579</v>
      </c>
      <c r="E24" s="368"/>
      <c r="F24" s="368"/>
      <c r="G24" s="368"/>
      <c r="H24" s="369" t="s">
        <v>895</v>
      </c>
      <c r="I24" s="369"/>
      <c r="J24" s="369"/>
      <c r="K24" s="369"/>
    </row>
    <row r="25" spans="2:11" x14ac:dyDescent="0.2">
      <c r="B25" s="353">
        <v>13</v>
      </c>
      <c r="C25" s="360">
        <v>43474</v>
      </c>
      <c r="D25" s="367" t="s">
        <v>579</v>
      </c>
      <c r="E25" s="368"/>
      <c r="F25" s="368"/>
      <c r="G25" s="368"/>
      <c r="H25" s="369" t="s">
        <v>900</v>
      </c>
      <c r="I25" s="369"/>
      <c r="J25" s="369"/>
      <c r="K25" s="369"/>
    </row>
    <row r="26" spans="2:11" x14ac:dyDescent="0.2">
      <c r="B26" s="353">
        <v>14</v>
      </c>
      <c r="C26" s="360">
        <v>43482</v>
      </c>
      <c r="D26" s="367" t="s">
        <v>579</v>
      </c>
      <c r="E26" s="368"/>
      <c r="F26" s="368"/>
      <c r="G26" s="368"/>
      <c r="H26" s="369" t="s">
        <v>900</v>
      </c>
      <c r="I26" s="369"/>
      <c r="J26" s="369"/>
      <c r="K26" s="369"/>
    </row>
    <row r="27" spans="2:11" x14ac:dyDescent="0.2">
      <c r="B27" s="353">
        <v>15</v>
      </c>
      <c r="C27" s="360">
        <v>43495</v>
      </c>
      <c r="D27" s="367" t="s">
        <v>579</v>
      </c>
      <c r="E27" s="368"/>
      <c r="F27" s="368"/>
      <c r="G27" s="368"/>
      <c r="H27" s="369" t="s">
        <v>900</v>
      </c>
      <c r="I27" s="369"/>
      <c r="J27" s="369"/>
      <c r="K27" s="369"/>
    </row>
    <row r="28" spans="2:11" x14ac:dyDescent="0.2">
      <c r="B28" s="353">
        <v>16</v>
      </c>
      <c r="C28" s="360">
        <v>43523</v>
      </c>
      <c r="D28" s="367" t="s">
        <v>579</v>
      </c>
      <c r="E28" s="368"/>
      <c r="F28" s="368"/>
      <c r="G28" s="368"/>
      <c r="H28" s="369" t="s">
        <v>905</v>
      </c>
      <c r="I28" s="369"/>
      <c r="J28" s="369"/>
      <c r="K28" s="369"/>
    </row>
    <row r="29" spans="2:11" x14ac:dyDescent="0.2">
      <c r="B29" s="353">
        <v>17</v>
      </c>
      <c r="C29" s="360">
        <v>43552</v>
      </c>
      <c r="D29" s="367" t="s">
        <v>579</v>
      </c>
      <c r="E29" s="368"/>
      <c r="F29" s="368"/>
      <c r="G29" s="368"/>
      <c r="H29" s="369" t="s">
        <v>912</v>
      </c>
      <c r="I29" s="369"/>
      <c r="J29" s="369"/>
      <c r="K29" s="369"/>
    </row>
  </sheetData>
  <sheetProtection algorithmName="SHA-512" hashValue="dzp4dxeyTsdkpmXB4fbdc3wMCo6UAjopQU2PTye8Y9SEFhLQoQIZo/QOyxyoKGmEMn469rQgGV2AOZGOEgSOXQ==" saltValue="v32NYqwi49dNrrHzCEvwjA==" spinCount="100000" sheet="1" objects="1" scenarios="1"/>
  <mergeCells count="39">
    <mergeCell ref="D29:G29"/>
    <mergeCell ref="H29:K29"/>
    <mergeCell ref="D23:G23"/>
    <mergeCell ref="H23:K23"/>
    <mergeCell ref="D26:G26"/>
    <mergeCell ref="H26:K26"/>
    <mergeCell ref="D25:G25"/>
    <mergeCell ref="H25:K25"/>
    <mergeCell ref="D24:G24"/>
    <mergeCell ref="D28:G28"/>
    <mergeCell ref="H28:K28"/>
    <mergeCell ref="D27:G27"/>
    <mergeCell ref="H27:K27"/>
    <mergeCell ref="D6:H9"/>
    <mergeCell ref="D15:G15"/>
    <mergeCell ref="H15:K15"/>
    <mergeCell ref="B1:C7"/>
    <mergeCell ref="D1:H5"/>
    <mergeCell ref="I1:K7"/>
    <mergeCell ref="B8:C9"/>
    <mergeCell ref="I8:K9"/>
    <mergeCell ref="B12:K12"/>
    <mergeCell ref="D14:G14"/>
    <mergeCell ref="H14:K14"/>
    <mergeCell ref="D16:G16"/>
    <mergeCell ref="H16:K16"/>
    <mergeCell ref="D17:G17"/>
    <mergeCell ref="H17:K17"/>
    <mergeCell ref="D18:G18"/>
    <mergeCell ref="H18:K18"/>
    <mergeCell ref="D19:G19"/>
    <mergeCell ref="H24:K24"/>
    <mergeCell ref="D22:G22"/>
    <mergeCell ref="H22:K22"/>
    <mergeCell ref="H19:K19"/>
    <mergeCell ref="D20:G20"/>
    <mergeCell ref="H20:K20"/>
    <mergeCell ref="D21:G21"/>
    <mergeCell ref="H21:K21"/>
  </mergeCells>
  <printOptions horizontalCentered="1"/>
  <pageMargins left="0.98425196850393704" right="0.78740157480314965" top="0.78740157480314965" bottom="0.78740157480314965" header="0.35433070866141736" footer="0.35433070866141736"/>
  <pageSetup firstPageNumber="0" orientation="landscape" horizontalDpi="300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7"/>
  <dimension ref="A1:J129"/>
  <sheetViews>
    <sheetView zoomScale="85" zoomScaleNormal="85" workbookViewId="0">
      <selection activeCell="B17" sqref="B17"/>
    </sheetView>
  </sheetViews>
  <sheetFormatPr baseColWidth="10" defaultColWidth="9.140625" defaultRowHeight="12.75" x14ac:dyDescent="0.2"/>
  <cols>
    <col min="1" max="1" width="25.28515625" customWidth="1"/>
    <col min="2" max="2" width="53.140625" customWidth="1"/>
    <col min="3" max="3" width="41.28515625" customWidth="1"/>
    <col min="4" max="4" width="38.42578125" style="5" hidden="1" customWidth="1"/>
    <col min="5" max="5" width="39.5703125" style="5" hidden="1" customWidth="1"/>
    <col min="6" max="6" width="39.5703125" hidden="1" customWidth="1"/>
    <col min="7" max="7" width="39.5703125" customWidth="1"/>
    <col min="8" max="8" width="35.28515625" customWidth="1"/>
    <col min="9" max="9" width="20.5703125" customWidth="1"/>
    <col min="10" max="10" width="35.85546875" customWidth="1"/>
    <col min="11" max="11" width="31.85546875" customWidth="1"/>
    <col min="12" max="12" width="29.42578125" customWidth="1"/>
    <col min="13" max="13" width="27.7109375" customWidth="1"/>
    <col min="14" max="14" width="25.140625" customWidth="1"/>
    <col min="15" max="15" width="28.85546875" customWidth="1"/>
    <col min="16" max="16" width="27.7109375" customWidth="1"/>
    <col min="17" max="17" width="27.140625" customWidth="1"/>
    <col min="18" max="18" width="30.140625" customWidth="1"/>
    <col min="19" max="19" width="36.28515625" customWidth="1"/>
    <col min="20" max="20" width="40.42578125" customWidth="1"/>
    <col min="21" max="21" width="28" customWidth="1"/>
    <col min="22" max="22" width="26.28515625" customWidth="1"/>
    <col min="23" max="24" width="30.42578125" customWidth="1"/>
    <col min="25" max="25" width="41.5703125" customWidth="1"/>
  </cols>
  <sheetData>
    <row r="1" spans="1:10" ht="15.75" thickTop="1" thickBot="1" x14ac:dyDescent="0.25">
      <c r="A1" s="220" t="s">
        <v>92</v>
      </c>
      <c r="B1" s="220" t="s">
        <v>93</v>
      </c>
      <c r="C1" s="220" t="s">
        <v>100</v>
      </c>
      <c r="D1" s="221" t="s">
        <v>66</v>
      </c>
      <c r="E1" s="221" t="s">
        <v>123</v>
      </c>
      <c r="F1" s="37"/>
      <c r="G1" s="222" t="s">
        <v>71</v>
      </c>
      <c r="H1" s="223" t="s">
        <v>135</v>
      </c>
      <c r="I1" s="37"/>
      <c r="J1" s="37"/>
    </row>
    <row r="2" spans="1:10" ht="13.5" thickBot="1" x14ac:dyDescent="0.25">
      <c r="A2" s="224"/>
      <c r="B2" s="225"/>
      <c r="C2" s="226"/>
      <c r="D2" s="227"/>
      <c r="E2" s="228"/>
      <c r="F2" s="37"/>
      <c r="G2" s="229" t="s">
        <v>80</v>
      </c>
      <c r="H2" s="230">
        <f>SUM(D50,D57,D60,D77,D83,D90,D107,D115,D69)</f>
        <v>69</v>
      </c>
      <c r="I2" s="37"/>
      <c r="J2" s="37"/>
    </row>
    <row r="3" spans="1:10" ht="14.25" thickTop="1" thickBot="1" x14ac:dyDescent="0.25">
      <c r="A3" s="224">
        <v>1</v>
      </c>
      <c r="B3" s="225" t="s">
        <v>64</v>
      </c>
      <c r="C3" s="226" t="s">
        <v>101</v>
      </c>
      <c r="D3" s="227" t="s">
        <v>65</v>
      </c>
      <c r="E3" s="228" t="s">
        <v>109</v>
      </c>
      <c r="F3" s="37"/>
      <c r="G3" s="231" t="s">
        <v>81</v>
      </c>
      <c r="H3" s="232">
        <f>SUM(D42,D49,D54,D55,D103)</f>
        <v>57</v>
      </c>
      <c r="I3" s="82"/>
      <c r="J3" s="37"/>
    </row>
    <row r="4" spans="1:10" ht="14.25" thickTop="1" thickBot="1" x14ac:dyDescent="0.25">
      <c r="A4" s="233">
        <v>12</v>
      </c>
      <c r="B4" s="234" t="s">
        <v>174</v>
      </c>
      <c r="C4" s="235" t="s">
        <v>216</v>
      </c>
      <c r="D4" s="236" t="s">
        <v>188</v>
      </c>
      <c r="E4" s="237" t="s">
        <v>192</v>
      </c>
      <c r="F4" s="37"/>
      <c r="G4" s="238" t="s">
        <v>58</v>
      </c>
      <c r="H4" s="232">
        <f>SUM(D47,D80,D91,D95,D104,D108,D124,D94)</f>
        <v>62</v>
      </c>
      <c r="I4" s="37"/>
      <c r="J4" s="37"/>
    </row>
    <row r="5" spans="1:10" ht="14.25" thickTop="1" thickBot="1" x14ac:dyDescent="0.25">
      <c r="A5" s="239">
        <v>3</v>
      </c>
      <c r="B5" s="240" t="s">
        <v>15</v>
      </c>
      <c r="C5" s="241" t="s">
        <v>200</v>
      </c>
      <c r="D5" s="236" t="s">
        <v>15</v>
      </c>
      <c r="E5" s="237" t="s">
        <v>110</v>
      </c>
      <c r="F5" s="37"/>
      <c r="G5" s="242" t="s">
        <v>59</v>
      </c>
      <c r="H5" s="232">
        <f>SUM(D61,D66,D75,D100,D109,D121,D71)</f>
        <v>86</v>
      </c>
      <c r="I5" s="37"/>
      <c r="J5" s="37"/>
    </row>
    <row r="6" spans="1:10" ht="14.25" thickTop="1" thickBot="1" x14ac:dyDescent="0.25">
      <c r="A6" s="239">
        <v>20</v>
      </c>
      <c r="B6" s="240" t="s">
        <v>604</v>
      </c>
      <c r="C6" s="241" t="s">
        <v>202</v>
      </c>
      <c r="D6" s="236" t="s">
        <v>103</v>
      </c>
      <c r="E6" s="237" t="s">
        <v>112</v>
      </c>
      <c r="F6" s="37"/>
      <c r="G6" s="243" t="s">
        <v>82</v>
      </c>
      <c r="H6" s="232">
        <f>SUM(D58,D88,D113)</f>
        <v>19</v>
      </c>
      <c r="I6" s="37"/>
      <c r="J6" s="37"/>
    </row>
    <row r="7" spans="1:10" ht="14.25" thickTop="1" thickBot="1" x14ac:dyDescent="0.25">
      <c r="A7" s="239">
        <v>25</v>
      </c>
      <c r="B7" s="240" t="s">
        <v>61</v>
      </c>
      <c r="C7" s="241" t="s">
        <v>204</v>
      </c>
      <c r="D7" s="236" t="s">
        <v>67</v>
      </c>
      <c r="E7" s="237" t="s">
        <v>113</v>
      </c>
      <c r="F7" s="37"/>
      <c r="G7" s="244" t="s">
        <v>60</v>
      </c>
      <c r="H7" s="232">
        <f>SUM(D62,D116,D126)</f>
        <v>19</v>
      </c>
      <c r="I7" s="37"/>
      <c r="J7" s="37"/>
    </row>
    <row r="8" spans="1:10" ht="14.25" thickTop="1" thickBot="1" x14ac:dyDescent="0.25">
      <c r="A8" s="239">
        <v>13</v>
      </c>
      <c r="B8" s="240" t="s">
        <v>138</v>
      </c>
      <c r="C8" s="241" t="s">
        <v>201</v>
      </c>
      <c r="D8" s="236" t="s">
        <v>104</v>
      </c>
      <c r="E8" s="237" t="s">
        <v>111</v>
      </c>
      <c r="F8" s="37"/>
      <c r="G8" s="245" t="s">
        <v>62</v>
      </c>
      <c r="H8" s="232">
        <f>SUM(D97,D110,D118,D125, D46)</f>
        <v>34</v>
      </c>
      <c r="I8" s="37"/>
      <c r="J8" s="37"/>
    </row>
    <row r="9" spans="1:10" ht="14.25" thickTop="1" thickBot="1" x14ac:dyDescent="0.25">
      <c r="A9" s="246">
        <v>30</v>
      </c>
      <c r="B9" s="240" t="s">
        <v>605</v>
      </c>
      <c r="C9" s="241" t="s">
        <v>611</v>
      </c>
      <c r="D9" s="236" t="s">
        <v>706</v>
      </c>
      <c r="E9" s="237" t="s">
        <v>707</v>
      </c>
      <c r="F9" s="37" t="s">
        <v>718</v>
      </c>
      <c r="G9" s="247" t="s">
        <v>83</v>
      </c>
      <c r="H9" s="232">
        <f>SUM(D51,D87)</f>
        <v>29</v>
      </c>
      <c r="I9" s="82"/>
      <c r="J9" s="37"/>
    </row>
    <row r="10" spans="1:10" ht="14.25" thickTop="1" thickBot="1" x14ac:dyDescent="0.25">
      <c r="A10" s="239">
        <v>4</v>
      </c>
      <c r="B10" s="240" t="s">
        <v>11</v>
      </c>
      <c r="C10" s="241" t="s">
        <v>203</v>
      </c>
      <c r="D10" s="236" t="s">
        <v>68</v>
      </c>
      <c r="E10" s="237" t="s">
        <v>114</v>
      </c>
      <c r="F10" s="37"/>
      <c r="G10" s="248" t="s">
        <v>84</v>
      </c>
      <c r="H10" s="232">
        <f>SUM(D43,D45,D52,D56,D64,D67,D70,D73,D78,D85,D92,D98,D101,D105,D119,D122,D127,D81,D112)</f>
        <v>116</v>
      </c>
      <c r="I10" s="37"/>
      <c r="J10" s="37"/>
    </row>
    <row r="11" spans="1:10" ht="13.5" customHeight="1" thickTop="1" thickBot="1" x14ac:dyDescent="0.25">
      <c r="A11" s="249">
        <v>5</v>
      </c>
      <c r="B11" s="250" t="s">
        <v>606</v>
      </c>
      <c r="C11" s="249" t="s">
        <v>612</v>
      </c>
      <c r="D11" s="236" t="s">
        <v>708</v>
      </c>
      <c r="E11" s="237" t="s">
        <v>709</v>
      </c>
      <c r="F11" s="37" t="s">
        <v>718</v>
      </c>
      <c r="G11" s="251" t="s">
        <v>77</v>
      </c>
      <c r="H11" s="232">
        <f>SUM(D96)</f>
        <v>2</v>
      </c>
      <c r="I11" s="37"/>
      <c r="J11" s="37"/>
    </row>
    <row r="12" spans="1:10" ht="14.25" thickTop="1" thickBot="1" x14ac:dyDescent="0.25">
      <c r="A12" s="239">
        <v>6</v>
      </c>
      <c r="B12" s="240" t="s">
        <v>166</v>
      </c>
      <c r="C12" s="241" t="s">
        <v>206</v>
      </c>
      <c r="D12" s="236" t="s">
        <v>167</v>
      </c>
      <c r="E12" s="252" t="s">
        <v>168</v>
      </c>
      <c r="F12" s="37"/>
      <c r="G12" s="253" t="s">
        <v>78</v>
      </c>
      <c r="H12" s="232">
        <f>SUM(D63,D74)</f>
        <v>2</v>
      </c>
      <c r="I12" s="37"/>
      <c r="J12" s="37"/>
    </row>
    <row r="13" spans="1:10" ht="14.25" thickTop="1" thickBot="1" x14ac:dyDescent="0.25">
      <c r="A13" s="239">
        <v>28</v>
      </c>
      <c r="B13" s="240" t="s">
        <v>171</v>
      </c>
      <c r="C13" s="241" t="s">
        <v>208</v>
      </c>
      <c r="D13" s="236" t="s">
        <v>172</v>
      </c>
      <c r="E13" s="252" t="s">
        <v>173</v>
      </c>
      <c r="F13" s="37"/>
      <c r="G13" s="254" t="s">
        <v>140</v>
      </c>
      <c r="H13" s="255">
        <f>SUM(D111,D117,D128,D84)</f>
        <v>6</v>
      </c>
      <c r="I13" s="82"/>
      <c r="J13" s="37"/>
    </row>
    <row r="14" spans="1:10" ht="14.25" thickTop="1" thickBot="1" x14ac:dyDescent="0.25">
      <c r="A14" s="239">
        <v>29</v>
      </c>
      <c r="B14" s="240" t="s">
        <v>99</v>
      </c>
      <c r="C14" s="241" t="s">
        <v>207</v>
      </c>
      <c r="D14" s="236" t="s">
        <v>105</v>
      </c>
      <c r="E14" s="237" t="s">
        <v>115</v>
      </c>
      <c r="F14" s="37"/>
      <c r="G14" s="37"/>
      <c r="H14" s="256">
        <f>SUM(H1:H12)</f>
        <v>495</v>
      </c>
      <c r="I14" s="82"/>
      <c r="J14" s="37"/>
    </row>
    <row r="15" spans="1:10" ht="14.25" thickTop="1" thickBot="1" x14ac:dyDescent="0.25">
      <c r="A15" s="239">
        <v>7</v>
      </c>
      <c r="B15" s="240" t="s">
        <v>13</v>
      </c>
      <c r="C15" s="241" t="s">
        <v>210</v>
      </c>
      <c r="D15" s="236" t="s">
        <v>18</v>
      </c>
      <c r="E15" s="237" t="s">
        <v>116</v>
      </c>
      <c r="F15" s="37"/>
      <c r="G15" s="37"/>
      <c r="H15" s="256"/>
      <c r="I15" s="37"/>
      <c r="J15" s="37"/>
    </row>
    <row r="16" spans="1:10" ht="14.25" thickTop="1" thickBot="1" x14ac:dyDescent="0.25">
      <c r="A16" s="239">
        <v>19</v>
      </c>
      <c r="B16" s="257" t="s">
        <v>96</v>
      </c>
      <c r="C16" s="258" t="s">
        <v>209</v>
      </c>
      <c r="D16" s="236" t="s">
        <v>106</v>
      </c>
      <c r="E16" s="237" t="s">
        <v>117</v>
      </c>
      <c r="F16" s="37"/>
      <c r="G16" s="37"/>
      <c r="H16" s="256"/>
      <c r="I16" s="37"/>
      <c r="J16" s="37"/>
    </row>
    <row r="17" spans="1:10" ht="14.25" thickTop="1" thickBot="1" x14ac:dyDescent="0.25">
      <c r="A17" s="239">
        <v>33</v>
      </c>
      <c r="B17" s="257" t="s">
        <v>917</v>
      </c>
      <c r="C17" s="258" t="s">
        <v>918</v>
      </c>
      <c r="D17" s="236"/>
      <c r="E17" s="237"/>
      <c r="F17" s="37"/>
      <c r="G17" s="37"/>
      <c r="H17" s="256"/>
      <c r="I17" s="37"/>
      <c r="J17" s="37"/>
    </row>
    <row r="18" spans="1:10" ht="14.25" thickTop="1" thickBot="1" x14ac:dyDescent="0.25">
      <c r="A18" s="239">
        <v>21</v>
      </c>
      <c r="B18" s="257" t="s">
        <v>406</v>
      </c>
      <c r="C18" s="258" t="s">
        <v>563</v>
      </c>
      <c r="D18" s="236" t="s">
        <v>564</v>
      </c>
      <c r="E18" s="252" t="s">
        <v>565</v>
      </c>
      <c r="F18" s="37"/>
      <c r="G18" s="37"/>
      <c r="H18" s="37"/>
      <c r="I18" s="37"/>
      <c r="J18" s="37"/>
    </row>
    <row r="19" spans="1:10" ht="14.25" thickTop="1" thickBot="1" x14ac:dyDescent="0.25">
      <c r="A19" s="239">
        <v>8</v>
      </c>
      <c r="B19" s="240" t="s">
        <v>14</v>
      </c>
      <c r="C19" s="241" t="s">
        <v>211</v>
      </c>
      <c r="D19" s="236" t="s">
        <v>19</v>
      </c>
      <c r="E19" s="237" t="s">
        <v>118</v>
      </c>
      <c r="F19" s="37"/>
      <c r="G19" s="37"/>
      <c r="H19" s="37"/>
      <c r="I19" s="37"/>
      <c r="J19" s="37"/>
    </row>
    <row r="20" spans="1:10" ht="14.25" thickTop="1" thickBot="1" x14ac:dyDescent="0.25">
      <c r="A20" s="239">
        <v>31</v>
      </c>
      <c r="B20" s="240" t="s">
        <v>607</v>
      </c>
      <c r="C20" s="241" t="s">
        <v>613</v>
      </c>
      <c r="D20" s="236" t="s">
        <v>710</v>
      </c>
      <c r="E20" s="237" t="s">
        <v>711</v>
      </c>
      <c r="F20" s="37" t="s">
        <v>718</v>
      </c>
      <c r="G20" s="82"/>
      <c r="H20" s="37"/>
      <c r="I20" s="37"/>
      <c r="J20" s="82"/>
    </row>
    <row r="21" spans="1:10" ht="14.25" thickTop="1" thickBot="1" x14ac:dyDescent="0.25">
      <c r="A21" s="239">
        <v>27</v>
      </c>
      <c r="B21" s="240" t="s">
        <v>608</v>
      </c>
      <c r="C21" s="241" t="s">
        <v>614</v>
      </c>
      <c r="D21" s="236" t="s">
        <v>712</v>
      </c>
      <c r="E21" s="237" t="s">
        <v>713</v>
      </c>
      <c r="F21" s="37" t="s">
        <v>718</v>
      </c>
      <c r="G21" s="82"/>
      <c r="H21" s="37"/>
      <c r="I21" s="37"/>
      <c r="J21" s="82"/>
    </row>
    <row r="22" spans="1:10" ht="14.25" thickTop="1" thickBot="1" x14ac:dyDescent="0.25">
      <c r="A22" s="239">
        <v>11</v>
      </c>
      <c r="B22" s="240" t="s">
        <v>180</v>
      </c>
      <c r="C22" s="241" t="s">
        <v>215</v>
      </c>
      <c r="D22" s="236" t="s">
        <v>187</v>
      </c>
      <c r="E22" s="237" t="s">
        <v>191</v>
      </c>
      <c r="F22" s="37"/>
      <c r="G22" s="82"/>
      <c r="H22" s="37"/>
      <c r="I22" s="37"/>
      <c r="J22" s="37"/>
    </row>
    <row r="23" spans="1:10" ht="14.25" thickTop="1" thickBot="1" x14ac:dyDescent="0.25">
      <c r="A23" s="246">
        <v>15</v>
      </c>
      <c r="B23" s="240" t="s">
        <v>181</v>
      </c>
      <c r="C23" s="241" t="s">
        <v>217</v>
      </c>
      <c r="D23" s="236" t="s">
        <v>189</v>
      </c>
      <c r="E23" s="237" t="s">
        <v>193</v>
      </c>
      <c r="F23" s="37"/>
      <c r="G23" s="82"/>
      <c r="H23" s="37"/>
      <c r="I23" s="37"/>
      <c r="J23" s="37"/>
    </row>
    <row r="24" spans="1:10" ht="14.25" thickTop="1" thickBot="1" x14ac:dyDescent="0.25">
      <c r="A24" s="246">
        <v>16</v>
      </c>
      <c r="B24" s="240" t="s">
        <v>182</v>
      </c>
      <c r="C24" s="241" t="s">
        <v>218</v>
      </c>
      <c r="D24" s="236" t="s">
        <v>190</v>
      </c>
      <c r="E24" s="237" t="s">
        <v>194</v>
      </c>
      <c r="F24" s="37"/>
      <c r="G24" s="82"/>
      <c r="H24" s="37"/>
      <c r="I24" s="37"/>
      <c r="J24" s="37"/>
    </row>
    <row r="25" spans="1:10" ht="14.25" thickTop="1" thickBot="1" x14ac:dyDescent="0.25">
      <c r="A25" s="239">
        <v>26</v>
      </c>
      <c r="B25" s="240" t="s">
        <v>98</v>
      </c>
      <c r="C25" s="241" t="s">
        <v>169</v>
      </c>
      <c r="D25" s="236" t="s">
        <v>169</v>
      </c>
      <c r="E25" s="237" t="s">
        <v>170</v>
      </c>
      <c r="F25" s="37"/>
      <c r="G25" s="82"/>
      <c r="H25" s="37"/>
      <c r="I25" s="37"/>
      <c r="J25" s="37"/>
    </row>
    <row r="26" spans="1:10" ht="14.25" thickTop="1" thickBot="1" x14ac:dyDescent="0.25">
      <c r="A26" s="246">
        <v>22</v>
      </c>
      <c r="B26" s="240" t="s">
        <v>609</v>
      </c>
      <c r="C26" s="241" t="s">
        <v>615</v>
      </c>
      <c r="D26" s="236" t="s">
        <v>714</v>
      </c>
      <c r="E26" s="237" t="s">
        <v>716</v>
      </c>
      <c r="F26" s="37" t="s">
        <v>718</v>
      </c>
      <c r="G26" s="82"/>
      <c r="H26" s="37"/>
      <c r="I26" s="37"/>
      <c r="J26" s="37"/>
    </row>
    <row r="27" spans="1:10" ht="14.25" thickTop="1" thickBot="1" x14ac:dyDescent="0.25">
      <c r="A27" s="246">
        <v>32</v>
      </c>
      <c r="B27" s="240" t="s">
        <v>610</v>
      </c>
      <c r="C27" s="241" t="s">
        <v>616</v>
      </c>
      <c r="D27" s="236" t="s">
        <v>715</v>
      </c>
      <c r="E27" s="237" t="s">
        <v>717</v>
      </c>
      <c r="F27" s="37" t="s">
        <v>718</v>
      </c>
      <c r="G27" s="82"/>
      <c r="H27" s="37"/>
      <c r="I27" s="37"/>
      <c r="J27" s="37"/>
    </row>
    <row r="28" spans="1:10" ht="14.25" thickTop="1" thickBot="1" x14ac:dyDescent="0.25">
      <c r="A28" s="246">
        <v>9</v>
      </c>
      <c r="B28" s="240" t="s">
        <v>94</v>
      </c>
      <c r="C28" s="241" t="s">
        <v>213</v>
      </c>
      <c r="D28" s="236" t="s">
        <v>69</v>
      </c>
      <c r="E28" s="237" t="s">
        <v>119</v>
      </c>
      <c r="F28" s="37"/>
      <c r="G28" s="82"/>
      <c r="H28" s="37"/>
      <c r="I28" s="37"/>
      <c r="J28" s="37"/>
    </row>
    <row r="29" spans="1:10" ht="14.25" thickTop="1" thickBot="1" x14ac:dyDescent="0.25">
      <c r="A29" s="239">
        <v>14</v>
      </c>
      <c r="B29" s="240" t="s">
        <v>571</v>
      </c>
      <c r="C29" s="241" t="s">
        <v>573</v>
      </c>
      <c r="D29" s="236" t="s">
        <v>574</v>
      </c>
      <c r="E29" s="237" t="s">
        <v>575</v>
      </c>
      <c r="F29" s="37"/>
      <c r="G29" s="37"/>
      <c r="H29" s="37"/>
      <c r="I29" s="37"/>
      <c r="J29" s="37"/>
    </row>
    <row r="30" spans="1:10" ht="14.25" thickTop="1" thickBot="1" x14ac:dyDescent="0.25">
      <c r="A30" s="239">
        <v>23</v>
      </c>
      <c r="B30" s="240" t="s">
        <v>97</v>
      </c>
      <c r="C30" s="241" t="s">
        <v>205</v>
      </c>
      <c r="D30" s="236" t="s">
        <v>185</v>
      </c>
      <c r="E30" s="237" t="s">
        <v>186</v>
      </c>
      <c r="F30" s="37"/>
      <c r="G30" s="37"/>
      <c r="H30" s="37"/>
      <c r="I30" s="37"/>
      <c r="J30" s="37"/>
    </row>
    <row r="31" spans="1:10" ht="14.25" thickTop="1" thickBot="1" x14ac:dyDescent="0.25">
      <c r="A31" s="239">
        <v>24</v>
      </c>
      <c r="B31" s="240" t="s">
        <v>63</v>
      </c>
      <c r="C31" s="241" t="s">
        <v>212</v>
      </c>
      <c r="D31" s="236" t="s">
        <v>70</v>
      </c>
      <c r="E31" s="237" t="s">
        <v>120</v>
      </c>
      <c r="F31" s="37"/>
      <c r="G31" s="37"/>
      <c r="H31" s="37"/>
      <c r="I31" s="37"/>
      <c r="J31" s="37"/>
    </row>
    <row r="32" spans="1:10" ht="14.25" thickTop="1" thickBot="1" x14ac:dyDescent="0.25">
      <c r="A32" s="239">
        <v>2</v>
      </c>
      <c r="B32" s="240" t="s">
        <v>74</v>
      </c>
      <c r="C32" s="241" t="s">
        <v>214</v>
      </c>
      <c r="D32" s="236" t="s">
        <v>75</v>
      </c>
      <c r="E32" s="237" t="s">
        <v>121</v>
      </c>
      <c r="F32" s="37"/>
      <c r="G32" s="37"/>
      <c r="H32" s="37"/>
      <c r="I32" s="37"/>
      <c r="J32" s="37"/>
    </row>
    <row r="33" spans="1:10" ht="14.25" thickTop="1" thickBot="1" x14ac:dyDescent="0.25">
      <c r="A33" s="239">
        <v>10</v>
      </c>
      <c r="B33" s="240" t="s">
        <v>16</v>
      </c>
      <c r="C33" s="241" t="s">
        <v>102</v>
      </c>
      <c r="D33" s="236" t="s">
        <v>20</v>
      </c>
      <c r="E33" s="237" t="s">
        <v>122</v>
      </c>
      <c r="F33" s="37"/>
      <c r="G33" s="37"/>
      <c r="H33" s="37"/>
      <c r="I33" s="37"/>
      <c r="J33" s="37"/>
    </row>
    <row r="34" spans="1:10" ht="14.25" thickTop="1" thickBot="1" x14ac:dyDescent="0.25">
      <c r="A34" s="246">
        <v>17</v>
      </c>
      <c r="B34" s="259" t="s">
        <v>197</v>
      </c>
      <c r="C34" s="260" t="s">
        <v>219</v>
      </c>
      <c r="D34" s="261" t="s">
        <v>195</v>
      </c>
      <c r="E34" s="262" t="s">
        <v>196</v>
      </c>
      <c r="F34" s="37"/>
      <c r="G34" s="37"/>
      <c r="H34" s="37"/>
      <c r="I34" s="37"/>
      <c r="J34" s="37"/>
    </row>
    <row r="35" spans="1:10" x14ac:dyDescent="0.2">
      <c r="A35" s="37"/>
      <c r="B35" s="37"/>
      <c r="C35" s="37"/>
      <c r="D35" s="256"/>
      <c r="E35" s="256"/>
      <c r="F35" s="37"/>
      <c r="G35" s="37"/>
      <c r="H35" s="37"/>
      <c r="I35" s="37"/>
      <c r="J35" s="37"/>
    </row>
    <row r="36" spans="1:10" x14ac:dyDescent="0.2">
      <c r="A36" s="37"/>
      <c r="B36" s="37"/>
      <c r="C36" s="37"/>
      <c r="D36" s="256"/>
      <c r="E36" s="256"/>
      <c r="F36" s="37"/>
      <c r="G36" s="37"/>
      <c r="H36" s="37"/>
      <c r="I36" s="37"/>
      <c r="J36" s="37"/>
    </row>
    <row r="37" spans="1:10" x14ac:dyDescent="0.2">
      <c r="A37" s="37"/>
      <c r="B37" s="37"/>
      <c r="C37" s="37"/>
      <c r="D37" s="256"/>
      <c r="E37" s="256"/>
      <c r="F37" s="37"/>
      <c r="G37" s="37"/>
      <c r="H37" s="37"/>
      <c r="I37" s="37"/>
      <c r="J37" s="37"/>
    </row>
    <row r="38" spans="1:10" x14ac:dyDescent="0.2">
      <c r="A38" s="37"/>
      <c r="B38" s="37"/>
      <c r="C38" s="37"/>
      <c r="D38" s="256"/>
      <c r="E38" s="256"/>
      <c r="F38" s="37"/>
      <c r="G38" s="37"/>
      <c r="H38" s="37"/>
      <c r="I38" s="37"/>
      <c r="J38" s="37"/>
    </row>
    <row r="39" spans="1:10" x14ac:dyDescent="0.2">
      <c r="A39" s="37"/>
      <c r="B39" s="37"/>
      <c r="C39" s="37"/>
      <c r="D39" s="256"/>
      <c r="E39" s="256"/>
      <c r="F39" s="37"/>
      <c r="G39" s="37"/>
      <c r="H39" s="37"/>
      <c r="I39" s="37"/>
      <c r="J39" s="37"/>
    </row>
    <row r="40" spans="1:10" ht="14.25" customHeight="1" thickBot="1" x14ac:dyDescent="0.25">
      <c r="A40" s="37"/>
      <c r="B40" s="37"/>
      <c r="C40" s="37"/>
      <c r="D40" s="256"/>
      <c r="E40" s="256"/>
      <c r="F40" s="37"/>
      <c r="G40" s="37"/>
      <c r="H40" s="37"/>
      <c r="I40" s="37"/>
      <c r="J40" s="37"/>
    </row>
    <row r="41" spans="1:10" ht="13.5" thickBot="1" x14ac:dyDescent="0.25">
      <c r="A41" s="37"/>
      <c r="B41" s="263" t="s">
        <v>136</v>
      </c>
      <c r="C41" s="264" t="s">
        <v>137</v>
      </c>
      <c r="D41" s="265" t="s">
        <v>198</v>
      </c>
      <c r="E41" s="256"/>
      <c r="F41" s="37"/>
      <c r="G41" s="37"/>
      <c r="H41" s="37"/>
      <c r="I41" s="37"/>
      <c r="J41" s="37"/>
    </row>
    <row r="42" spans="1:10" x14ac:dyDescent="0.2">
      <c r="A42" s="37"/>
      <c r="B42" s="266" t="s">
        <v>64</v>
      </c>
      <c r="C42" s="267" t="s">
        <v>81</v>
      </c>
      <c r="D42" s="268">
        <v>2</v>
      </c>
      <c r="E42" s="256"/>
      <c r="F42" s="37"/>
      <c r="G42" s="37"/>
      <c r="H42" s="37"/>
      <c r="I42" s="37"/>
      <c r="J42" s="37"/>
    </row>
    <row r="43" spans="1:10" ht="13.5" thickBot="1" x14ac:dyDescent="0.25">
      <c r="A43" s="37"/>
      <c r="B43" s="266" t="s">
        <v>64</v>
      </c>
      <c r="C43" s="269" t="s">
        <v>84</v>
      </c>
      <c r="D43" s="268">
        <v>13</v>
      </c>
      <c r="E43" s="256"/>
      <c r="F43" s="37"/>
      <c r="G43" s="37"/>
      <c r="H43" s="37"/>
      <c r="I43" s="37"/>
      <c r="J43" s="37"/>
    </row>
    <row r="44" spans="1:10" ht="13.5" thickBot="1" x14ac:dyDescent="0.25">
      <c r="A44" s="37"/>
      <c r="B44" s="270" t="s">
        <v>88</v>
      </c>
      <c r="C44" s="265"/>
      <c r="D44" s="265">
        <f>SUM(D42:D43)</f>
        <v>15</v>
      </c>
      <c r="E44" s="256"/>
      <c r="F44" s="37"/>
      <c r="G44" s="37"/>
      <c r="H44" s="37"/>
      <c r="I44" s="37"/>
      <c r="J44" s="37"/>
    </row>
    <row r="45" spans="1:10" x14ac:dyDescent="0.2">
      <c r="A45" s="37"/>
      <c r="B45" s="266" t="s">
        <v>15</v>
      </c>
      <c r="C45" s="271" t="s">
        <v>84</v>
      </c>
      <c r="D45" s="268">
        <v>2</v>
      </c>
      <c r="E45" s="256"/>
      <c r="F45" s="37"/>
      <c r="G45" s="37"/>
      <c r="H45" s="37"/>
      <c r="I45" s="37"/>
      <c r="J45" s="37"/>
    </row>
    <row r="46" spans="1:10" x14ac:dyDescent="0.2">
      <c r="A46" s="37"/>
      <c r="B46" s="266" t="s">
        <v>15</v>
      </c>
      <c r="C46" s="272" t="s">
        <v>62</v>
      </c>
      <c r="D46" s="268">
        <v>1</v>
      </c>
      <c r="E46" s="256"/>
      <c r="F46" s="37"/>
      <c r="G46" s="37"/>
      <c r="H46" s="37"/>
      <c r="I46" s="37"/>
      <c r="J46" s="37"/>
    </row>
    <row r="47" spans="1:10" ht="13.5" thickBot="1" x14ac:dyDescent="0.25">
      <c r="A47" s="37"/>
      <c r="B47" s="266" t="s">
        <v>15</v>
      </c>
      <c r="C47" s="273" t="s">
        <v>58</v>
      </c>
      <c r="D47" s="268">
        <v>12</v>
      </c>
      <c r="E47" s="256"/>
      <c r="F47" s="37"/>
      <c r="G47" s="37"/>
      <c r="H47" s="37"/>
      <c r="I47" s="37"/>
      <c r="J47" s="37"/>
    </row>
    <row r="48" spans="1:10" ht="13.5" thickBot="1" x14ac:dyDescent="0.25">
      <c r="A48" s="37"/>
      <c r="B48" s="274" t="s">
        <v>88</v>
      </c>
      <c r="C48" s="275"/>
      <c r="D48" s="276">
        <f>SUM(D45:D47:D47)</f>
        <v>15</v>
      </c>
      <c r="E48" s="256"/>
      <c r="F48" s="37"/>
      <c r="G48" s="37"/>
      <c r="H48" s="37"/>
      <c r="I48" s="37"/>
      <c r="J48" s="37"/>
    </row>
    <row r="49" spans="1:10" x14ac:dyDescent="0.2">
      <c r="A49" s="37"/>
      <c r="B49" s="274" t="s">
        <v>138</v>
      </c>
      <c r="C49" s="277" t="s">
        <v>81</v>
      </c>
      <c r="D49" s="276">
        <v>25</v>
      </c>
      <c r="E49" s="256"/>
      <c r="F49" s="37"/>
      <c r="G49" s="37"/>
      <c r="H49" s="37"/>
      <c r="I49" s="37"/>
      <c r="J49" s="37"/>
    </row>
    <row r="50" spans="1:10" x14ac:dyDescent="0.2">
      <c r="A50" s="37"/>
      <c r="B50" s="266" t="s">
        <v>138</v>
      </c>
      <c r="C50" s="278" t="s">
        <v>80</v>
      </c>
      <c r="D50" s="268">
        <v>1</v>
      </c>
      <c r="E50" s="256"/>
      <c r="F50" s="37"/>
      <c r="G50" s="37"/>
      <c r="H50" s="37"/>
      <c r="I50" s="37"/>
      <c r="J50" s="37"/>
    </row>
    <row r="51" spans="1:10" x14ac:dyDescent="0.2">
      <c r="A51" s="37"/>
      <c r="B51" s="266" t="s">
        <v>138</v>
      </c>
      <c r="C51" s="279" t="s">
        <v>83</v>
      </c>
      <c r="D51" s="268">
        <v>28</v>
      </c>
      <c r="E51" s="256"/>
      <c r="F51" s="37"/>
      <c r="G51" s="37"/>
      <c r="H51" s="37"/>
      <c r="I51" s="37"/>
      <c r="J51" s="37"/>
    </row>
    <row r="52" spans="1:10" ht="13.5" thickBot="1" x14ac:dyDescent="0.25">
      <c r="A52" s="37"/>
      <c r="B52" s="280" t="s">
        <v>138</v>
      </c>
      <c r="C52" s="269" t="s">
        <v>84</v>
      </c>
      <c r="D52" s="281">
        <v>4</v>
      </c>
      <c r="E52" s="256"/>
      <c r="F52" s="37"/>
      <c r="G52" s="37"/>
      <c r="H52" s="37"/>
      <c r="I52" s="37"/>
      <c r="J52" s="37"/>
    </row>
    <row r="53" spans="1:10" ht="13.5" thickBot="1" x14ac:dyDescent="0.25">
      <c r="A53" s="37"/>
      <c r="B53" s="266" t="s">
        <v>88</v>
      </c>
      <c r="C53" s="282"/>
      <c r="D53" s="268">
        <f>SUM(D49:D52)</f>
        <v>58</v>
      </c>
      <c r="E53" s="256"/>
      <c r="F53" s="37"/>
      <c r="G53" s="37"/>
      <c r="H53" s="37"/>
      <c r="I53" s="37"/>
      <c r="J53" s="37"/>
    </row>
    <row r="54" spans="1:10" ht="13.5" thickBot="1" x14ac:dyDescent="0.25">
      <c r="A54" s="37"/>
      <c r="B54" s="270" t="s">
        <v>139</v>
      </c>
      <c r="C54" s="283" t="s">
        <v>81</v>
      </c>
      <c r="D54" s="265">
        <v>7</v>
      </c>
      <c r="E54" s="256"/>
      <c r="F54" s="37"/>
      <c r="G54" s="37"/>
      <c r="H54" s="37"/>
      <c r="I54" s="37"/>
      <c r="J54" s="37"/>
    </row>
    <row r="55" spans="1:10" x14ac:dyDescent="0.2">
      <c r="A55" s="37"/>
      <c r="B55" s="284" t="s">
        <v>141</v>
      </c>
      <c r="C55" s="285" t="s">
        <v>81</v>
      </c>
      <c r="D55" s="276">
        <v>21</v>
      </c>
      <c r="E55" s="256"/>
      <c r="F55" s="37"/>
      <c r="G55" s="37"/>
      <c r="H55" s="37"/>
      <c r="I55" s="37"/>
      <c r="J55" s="37"/>
    </row>
    <row r="56" spans="1:10" x14ac:dyDescent="0.2">
      <c r="A56" s="37"/>
      <c r="B56" s="286" t="s">
        <v>141</v>
      </c>
      <c r="C56" s="271" t="s">
        <v>84</v>
      </c>
      <c r="D56" s="268">
        <v>9</v>
      </c>
      <c r="E56" s="256"/>
      <c r="F56" s="37"/>
      <c r="G56" s="37"/>
      <c r="H56" s="37"/>
      <c r="I56" s="37"/>
      <c r="J56" s="37"/>
    </row>
    <row r="57" spans="1:10" x14ac:dyDescent="0.2">
      <c r="A57" s="37"/>
      <c r="B57" s="286" t="s">
        <v>141</v>
      </c>
      <c r="C57" s="278" t="s">
        <v>80</v>
      </c>
      <c r="D57" s="268">
        <v>1</v>
      </c>
      <c r="E57" s="256"/>
      <c r="F57" s="37"/>
      <c r="G57" s="37"/>
      <c r="H57" s="37"/>
      <c r="I57" s="37"/>
      <c r="J57" s="37"/>
    </row>
    <row r="58" spans="1:10" ht="13.5" thickBot="1" x14ac:dyDescent="0.25">
      <c r="A58" s="37"/>
      <c r="B58" s="287" t="s">
        <v>141</v>
      </c>
      <c r="C58" s="288" t="s">
        <v>82</v>
      </c>
      <c r="D58" s="281">
        <v>1</v>
      </c>
      <c r="E58" s="256"/>
      <c r="F58" s="37"/>
      <c r="G58" s="37"/>
      <c r="H58" s="37"/>
      <c r="I58" s="37"/>
      <c r="J58" s="37"/>
    </row>
    <row r="59" spans="1:10" ht="13.5" thickBot="1" x14ac:dyDescent="0.25">
      <c r="A59" s="37"/>
      <c r="B59" s="270" t="s">
        <v>88</v>
      </c>
      <c r="C59" s="289"/>
      <c r="D59" s="265">
        <f>SUM(D55:D58)</f>
        <v>32</v>
      </c>
      <c r="E59" s="256"/>
      <c r="F59" s="37"/>
      <c r="G59" s="37"/>
      <c r="H59" s="37"/>
      <c r="I59" s="37"/>
      <c r="J59" s="37"/>
    </row>
    <row r="60" spans="1:10" x14ac:dyDescent="0.2">
      <c r="A60" s="37"/>
      <c r="B60" s="274" t="s">
        <v>11</v>
      </c>
      <c r="C60" s="290" t="s">
        <v>80</v>
      </c>
      <c r="D60" s="276">
        <v>7</v>
      </c>
      <c r="E60" s="256"/>
      <c r="F60" s="37"/>
      <c r="G60" s="37"/>
      <c r="H60" s="37"/>
      <c r="I60" s="37"/>
      <c r="J60" s="37"/>
    </row>
    <row r="61" spans="1:10" x14ac:dyDescent="0.2">
      <c r="A61" s="37"/>
      <c r="B61" s="266" t="s">
        <v>11</v>
      </c>
      <c r="C61" s="291" t="s">
        <v>59</v>
      </c>
      <c r="D61" s="268">
        <v>4</v>
      </c>
      <c r="E61" s="256"/>
      <c r="F61" s="37"/>
      <c r="G61" s="37"/>
      <c r="H61" s="37"/>
      <c r="I61" s="37"/>
      <c r="J61" s="37"/>
    </row>
    <row r="62" spans="1:10" x14ac:dyDescent="0.2">
      <c r="A62" s="37"/>
      <c r="B62" s="266" t="s">
        <v>11</v>
      </c>
      <c r="C62" s="292" t="s">
        <v>60</v>
      </c>
      <c r="D62" s="268">
        <v>1</v>
      </c>
      <c r="E62" s="256"/>
      <c r="F62" s="37"/>
      <c r="G62" s="37"/>
      <c r="H62" s="37"/>
      <c r="I62" s="37"/>
      <c r="J62" s="37"/>
    </row>
    <row r="63" spans="1:10" x14ac:dyDescent="0.2">
      <c r="A63" s="37"/>
      <c r="B63" s="266" t="s">
        <v>11</v>
      </c>
      <c r="C63" s="293" t="s">
        <v>78</v>
      </c>
      <c r="D63" s="268">
        <v>1</v>
      </c>
      <c r="E63" s="256"/>
      <c r="F63" s="37"/>
      <c r="G63" s="37"/>
      <c r="H63" s="37"/>
      <c r="I63" s="37"/>
      <c r="J63" s="37"/>
    </row>
    <row r="64" spans="1:10" ht="13.5" thickBot="1" x14ac:dyDescent="0.25">
      <c r="A64" s="37"/>
      <c r="B64" s="266" t="s">
        <v>11</v>
      </c>
      <c r="C64" s="269" t="s">
        <v>84</v>
      </c>
      <c r="D64" s="268">
        <v>5</v>
      </c>
      <c r="E64" s="256"/>
      <c r="F64" s="37"/>
      <c r="G64" s="37"/>
      <c r="H64" s="37"/>
      <c r="I64" s="37"/>
      <c r="J64" s="37"/>
    </row>
    <row r="65" spans="1:10" ht="13.5" thickBot="1" x14ac:dyDescent="0.25">
      <c r="A65" s="37"/>
      <c r="B65" s="270" t="s">
        <v>88</v>
      </c>
      <c r="C65" s="289"/>
      <c r="D65" s="265">
        <f>SUM(D60:D64)</f>
        <v>18</v>
      </c>
      <c r="E65" s="256"/>
      <c r="F65" s="37"/>
      <c r="G65" s="37"/>
      <c r="H65" s="37"/>
      <c r="I65" s="37"/>
      <c r="J65" s="37"/>
    </row>
    <row r="66" spans="1:10" x14ac:dyDescent="0.2">
      <c r="A66" s="37"/>
      <c r="B66" s="284" t="s">
        <v>166</v>
      </c>
      <c r="C66" s="294" t="s">
        <v>59</v>
      </c>
      <c r="D66" s="276">
        <v>11</v>
      </c>
      <c r="E66" s="256"/>
      <c r="F66" s="37"/>
      <c r="G66" s="37"/>
      <c r="H66" s="37"/>
      <c r="I66" s="37"/>
      <c r="J66" s="37"/>
    </row>
    <row r="67" spans="1:10" ht="13.5" thickBot="1" x14ac:dyDescent="0.25">
      <c r="A67" s="37"/>
      <c r="B67" s="287" t="s">
        <v>166</v>
      </c>
      <c r="C67" s="269" t="s">
        <v>84</v>
      </c>
      <c r="D67" s="281">
        <v>2</v>
      </c>
      <c r="E67" s="256"/>
      <c r="F67" s="37"/>
      <c r="G67" s="37"/>
      <c r="H67" s="37"/>
      <c r="I67" s="37"/>
      <c r="J67" s="37"/>
    </row>
    <row r="68" spans="1:10" ht="13.5" thickBot="1" x14ac:dyDescent="0.25">
      <c r="A68" s="37"/>
      <c r="B68" s="266" t="s">
        <v>88</v>
      </c>
      <c r="C68" s="256"/>
      <c r="D68" s="268">
        <f>SUM(D66:D67)</f>
        <v>13</v>
      </c>
      <c r="E68" s="256"/>
      <c r="F68" s="37"/>
      <c r="G68" s="37"/>
      <c r="H68" s="37"/>
      <c r="I68" s="37"/>
      <c r="J68" s="37"/>
    </row>
    <row r="69" spans="1:10" x14ac:dyDescent="0.2">
      <c r="A69" s="37"/>
      <c r="B69" s="284" t="s">
        <v>171</v>
      </c>
      <c r="C69" s="295" t="s">
        <v>80</v>
      </c>
      <c r="D69" s="276">
        <v>1</v>
      </c>
      <c r="E69" s="256"/>
      <c r="F69" s="37"/>
      <c r="G69" s="37"/>
      <c r="H69" s="37"/>
      <c r="I69" s="37"/>
      <c r="J69" s="37"/>
    </row>
    <row r="70" spans="1:10" x14ac:dyDescent="0.2">
      <c r="A70" s="37"/>
      <c r="B70" s="286" t="s">
        <v>171</v>
      </c>
      <c r="C70" s="271" t="s">
        <v>84</v>
      </c>
      <c r="D70" s="268">
        <v>2</v>
      </c>
      <c r="E70" s="256"/>
      <c r="F70" s="37"/>
      <c r="G70" s="37"/>
      <c r="H70" s="37"/>
      <c r="I70" s="37"/>
      <c r="J70" s="37"/>
    </row>
    <row r="71" spans="1:10" ht="13.5" thickBot="1" x14ac:dyDescent="0.25">
      <c r="A71" s="37"/>
      <c r="B71" s="287" t="s">
        <v>171</v>
      </c>
      <c r="C71" s="296" t="s">
        <v>59</v>
      </c>
      <c r="D71" s="281">
        <v>30</v>
      </c>
      <c r="E71" s="256"/>
      <c r="F71" s="37"/>
      <c r="G71" s="37"/>
      <c r="H71" s="37"/>
      <c r="I71" s="37"/>
      <c r="J71" s="37"/>
    </row>
    <row r="72" spans="1:10" ht="13.5" thickBot="1" x14ac:dyDescent="0.25">
      <c r="A72" s="37"/>
      <c r="B72" s="286" t="s">
        <v>88</v>
      </c>
      <c r="C72" s="297"/>
      <c r="D72" s="268">
        <f>SUM(D70:D71)</f>
        <v>32</v>
      </c>
      <c r="E72" s="256"/>
      <c r="F72" s="37"/>
      <c r="G72" s="37"/>
      <c r="H72" s="37"/>
      <c r="I72" s="37"/>
      <c r="J72" s="37"/>
    </row>
    <row r="73" spans="1:10" x14ac:dyDescent="0.2">
      <c r="A73" s="37"/>
      <c r="B73" s="274" t="s">
        <v>99</v>
      </c>
      <c r="C73" s="298" t="s">
        <v>84</v>
      </c>
      <c r="D73" s="276">
        <v>18</v>
      </c>
      <c r="E73" s="256"/>
      <c r="F73" s="37"/>
      <c r="G73" s="37"/>
      <c r="H73" s="37"/>
      <c r="I73" s="37"/>
      <c r="J73" s="37"/>
    </row>
    <row r="74" spans="1:10" x14ac:dyDescent="0.2">
      <c r="A74" s="37"/>
      <c r="B74" s="266" t="s">
        <v>99</v>
      </c>
      <c r="C74" s="299" t="s">
        <v>78</v>
      </c>
      <c r="D74" s="268">
        <v>1</v>
      </c>
      <c r="E74" s="256"/>
      <c r="F74" s="37"/>
      <c r="G74" s="37"/>
      <c r="H74" s="37"/>
      <c r="I74" s="37"/>
      <c r="J74" s="37"/>
    </row>
    <row r="75" spans="1:10" ht="13.5" thickBot="1" x14ac:dyDescent="0.25">
      <c r="A75" s="37"/>
      <c r="B75" s="280" t="s">
        <v>99</v>
      </c>
      <c r="C75" s="296" t="s">
        <v>59</v>
      </c>
      <c r="D75" s="281">
        <v>20</v>
      </c>
      <c r="E75" s="256"/>
      <c r="F75" s="37"/>
      <c r="G75" s="37"/>
      <c r="H75" s="37"/>
      <c r="I75" s="37"/>
      <c r="J75" s="37"/>
    </row>
    <row r="76" spans="1:10" ht="13.5" thickBot="1" x14ac:dyDescent="0.25">
      <c r="A76" s="37"/>
      <c r="B76" s="287" t="s">
        <v>88</v>
      </c>
      <c r="C76" s="300"/>
      <c r="D76" s="281">
        <f>SUM(D73:D75)</f>
        <v>39</v>
      </c>
      <c r="E76" s="256"/>
      <c r="F76" s="37"/>
      <c r="G76" s="37"/>
      <c r="H76" s="37"/>
      <c r="I76" s="37"/>
      <c r="J76" s="37"/>
    </row>
    <row r="77" spans="1:10" x14ac:dyDescent="0.2">
      <c r="A77" s="37"/>
      <c r="B77" s="274" t="s">
        <v>13</v>
      </c>
      <c r="C77" s="301" t="s">
        <v>80</v>
      </c>
      <c r="D77" s="276">
        <v>13</v>
      </c>
      <c r="E77" s="256"/>
      <c r="F77" s="37"/>
      <c r="G77" s="37"/>
      <c r="H77" s="37"/>
      <c r="I77" s="37"/>
      <c r="J77" s="37"/>
    </row>
    <row r="78" spans="1:10" ht="13.5" thickBot="1" x14ac:dyDescent="0.25">
      <c r="A78" s="37"/>
      <c r="B78" s="266" t="s">
        <v>13</v>
      </c>
      <c r="C78" s="269" t="s">
        <v>84</v>
      </c>
      <c r="D78" s="268">
        <v>7</v>
      </c>
      <c r="E78" s="256"/>
      <c r="F78" s="82"/>
      <c r="G78" s="37"/>
      <c r="H78" s="37"/>
      <c r="I78" s="37"/>
      <c r="J78" s="37"/>
    </row>
    <row r="79" spans="1:10" ht="13.5" thickBot="1" x14ac:dyDescent="0.25">
      <c r="A79" s="37"/>
      <c r="B79" s="274" t="s">
        <v>88</v>
      </c>
      <c r="C79" s="275"/>
      <c r="D79" s="276">
        <f>SUM(D77:D78)</f>
        <v>20</v>
      </c>
      <c r="E79" s="256"/>
      <c r="F79" s="37"/>
      <c r="G79" s="37"/>
      <c r="H79" s="37"/>
      <c r="I79" s="37"/>
      <c r="J79" s="37"/>
    </row>
    <row r="80" spans="1:10" x14ac:dyDescent="0.2">
      <c r="A80" s="37"/>
      <c r="B80" s="274" t="s">
        <v>96</v>
      </c>
      <c r="C80" s="302" t="s">
        <v>58</v>
      </c>
      <c r="D80" s="276">
        <v>11</v>
      </c>
      <c r="E80" s="256"/>
      <c r="F80" s="37"/>
      <c r="G80" s="37"/>
      <c r="H80" s="37"/>
      <c r="I80" s="37"/>
      <c r="J80" s="37"/>
    </row>
    <row r="81" spans="1:10" ht="13.5" thickBot="1" x14ac:dyDescent="0.25">
      <c r="A81" s="37"/>
      <c r="B81" s="280" t="s">
        <v>96</v>
      </c>
      <c r="C81" s="269" t="s">
        <v>84</v>
      </c>
      <c r="D81" s="281">
        <v>1</v>
      </c>
      <c r="E81" s="256"/>
      <c r="F81" s="37"/>
      <c r="G81" s="37"/>
      <c r="H81" s="37"/>
      <c r="I81" s="37"/>
      <c r="J81" s="37"/>
    </row>
    <row r="82" spans="1:10" ht="13.5" thickBot="1" x14ac:dyDescent="0.25">
      <c r="A82" s="37"/>
      <c r="B82" s="266" t="s">
        <v>88</v>
      </c>
      <c r="C82" s="297"/>
      <c r="D82" s="268">
        <f>SUM(D80:D81)</f>
        <v>12</v>
      </c>
      <c r="E82" s="256"/>
      <c r="F82" s="37"/>
      <c r="G82" s="37"/>
      <c r="H82" s="37"/>
      <c r="I82" s="37"/>
      <c r="J82" s="37"/>
    </row>
    <row r="83" spans="1:10" x14ac:dyDescent="0.2">
      <c r="A83" s="37"/>
      <c r="B83" s="274" t="s">
        <v>14</v>
      </c>
      <c r="C83" s="301" t="s">
        <v>80</v>
      </c>
      <c r="D83" s="276">
        <v>29</v>
      </c>
      <c r="E83" s="256"/>
      <c r="F83" s="37"/>
      <c r="G83" s="37"/>
      <c r="H83" s="37"/>
      <c r="I83" s="37"/>
      <c r="J83" s="37"/>
    </row>
    <row r="84" spans="1:10" x14ac:dyDescent="0.2">
      <c r="A84" s="37"/>
      <c r="B84" s="266" t="s">
        <v>14</v>
      </c>
      <c r="C84" s="303" t="s">
        <v>140</v>
      </c>
      <c r="D84" s="268">
        <v>1</v>
      </c>
      <c r="E84" s="256"/>
      <c r="F84" s="37"/>
      <c r="G84" s="37"/>
      <c r="H84" s="37"/>
      <c r="I84" s="37"/>
      <c r="J84" s="37"/>
    </row>
    <row r="85" spans="1:10" ht="13.5" thickBot="1" x14ac:dyDescent="0.25">
      <c r="A85" s="37"/>
      <c r="B85" s="280" t="s">
        <v>14</v>
      </c>
      <c r="C85" s="269" t="s">
        <v>84</v>
      </c>
      <c r="D85" s="304">
        <v>6</v>
      </c>
      <c r="E85" s="256"/>
      <c r="F85" s="37"/>
      <c r="G85" s="37"/>
      <c r="H85" s="37"/>
      <c r="I85" s="37"/>
      <c r="J85" s="37"/>
    </row>
    <row r="86" spans="1:10" ht="13.5" thickBot="1" x14ac:dyDescent="0.25">
      <c r="A86" s="37"/>
      <c r="B86" s="274" t="s">
        <v>88</v>
      </c>
      <c r="C86" s="275"/>
      <c r="D86" s="276">
        <f>SUM(D83:D85)</f>
        <v>36</v>
      </c>
      <c r="E86" s="256"/>
      <c r="F86" s="37"/>
      <c r="G86" s="37"/>
      <c r="H86" s="37"/>
      <c r="I86" s="37"/>
      <c r="J86" s="37"/>
    </row>
    <row r="87" spans="1:10" x14ac:dyDescent="0.2">
      <c r="A87" s="37"/>
      <c r="B87" s="284" t="s">
        <v>98</v>
      </c>
      <c r="C87" s="305" t="s">
        <v>83</v>
      </c>
      <c r="D87" s="276">
        <v>1</v>
      </c>
      <c r="E87" s="256"/>
      <c r="F87" s="37"/>
      <c r="G87" s="37"/>
      <c r="H87" s="37"/>
      <c r="I87" s="37"/>
      <c r="J87" s="37"/>
    </row>
    <row r="88" spans="1:10" ht="13.5" thickBot="1" x14ac:dyDescent="0.25">
      <c r="A88" s="37"/>
      <c r="B88" s="287" t="s">
        <v>98</v>
      </c>
      <c r="C88" s="306" t="s">
        <v>82</v>
      </c>
      <c r="D88" s="281">
        <v>17</v>
      </c>
      <c r="E88" s="256"/>
      <c r="F88" s="37"/>
      <c r="G88" s="37"/>
      <c r="H88" s="37"/>
      <c r="I88" s="37"/>
      <c r="J88" s="37"/>
    </row>
    <row r="89" spans="1:10" ht="13.5" thickBot="1" x14ac:dyDescent="0.25">
      <c r="A89" s="37"/>
      <c r="B89" s="280" t="s">
        <v>88</v>
      </c>
      <c r="C89" s="307"/>
      <c r="D89" s="268">
        <f>SUM(D87:D88)</f>
        <v>18</v>
      </c>
      <c r="E89" s="256"/>
      <c r="F89" s="37"/>
      <c r="G89" s="37"/>
      <c r="H89" s="37"/>
      <c r="I89" s="37"/>
      <c r="J89" s="37"/>
    </row>
    <row r="90" spans="1:10" x14ac:dyDescent="0.2">
      <c r="A90" s="37"/>
      <c r="B90" s="274" t="s">
        <v>94</v>
      </c>
      <c r="C90" s="295" t="s">
        <v>80</v>
      </c>
      <c r="D90" s="276">
        <v>9</v>
      </c>
      <c r="E90" s="256"/>
      <c r="F90" s="37"/>
      <c r="G90" s="37"/>
      <c r="H90" s="37"/>
      <c r="I90" s="37"/>
      <c r="J90" s="37"/>
    </row>
    <row r="91" spans="1:10" x14ac:dyDescent="0.2">
      <c r="A91" s="37"/>
      <c r="B91" s="266" t="s">
        <v>94</v>
      </c>
      <c r="C91" s="308" t="s">
        <v>58</v>
      </c>
      <c r="D91" s="268">
        <v>1</v>
      </c>
      <c r="E91" s="256"/>
      <c r="F91" s="37"/>
      <c r="G91" s="37"/>
      <c r="H91" s="37"/>
      <c r="I91" s="37"/>
      <c r="J91" s="37"/>
    </row>
    <row r="92" spans="1:10" ht="13.5" thickBot="1" x14ac:dyDescent="0.25">
      <c r="A92" s="37"/>
      <c r="B92" s="280" t="s">
        <v>94</v>
      </c>
      <c r="C92" s="269" t="s">
        <v>84</v>
      </c>
      <c r="D92" s="281">
        <v>1</v>
      </c>
      <c r="E92" s="256"/>
      <c r="F92" s="37"/>
      <c r="G92" s="37"/>
      <c r="H92" s="37"/>
      <c r="I92" s="37"/>
      <c r="J92" s="37"/>
    </row>
    <row r="93" spans="1:10" ht="13.5" thickBot="1" x14ac:dyDescent="0.25">
      <c r="A93" s="37"/>
      <c r="B93" s="270" t="s">
        <v>88</v>
      </c>
      <c r="C93" s="289"/>
      <c r="D93" s="265">
        <f>SUM(D90:D92)</f>
        <v>11</v>
      </c>
      <c r="E93" s="256"/>
      <c r="F93" s="37"/>
      <c r="G93" s="37"/>
      <c r="H93" s="37"/>
      <c r="I93" s="37"/>
      <c r="J93" s="37"/>
    </row>
    <row r="94" spans="1:10" ht="13.5" thickBot="1" x14ac:dyDescent="0.25">
      <c r="A94" s="37"/>
      <c r="B94" s="309" t="s">
        <v>184</v>
      </c>
      <c r="C94" s="310" t="s">
        <v>58</v>
      </c>
      <c r="D94" s="265">
        <v>1</v>
      </c>
      <c r="E94" s="256"/>
      <c r="F94" s="37"/>
      <c r="G94" s="37"/>
      <c r="H94" s="37"/>
      <c r="I94" s="37"/>
      <c r="J94" s="37"/>
    </row>
    <row r="95" spans="1:10" ht="13.5" thickBot="1" x14ac:dyDescent="0.25">
      <c r="A95" s="37"/>
      <c r="B95" s="266" t="s">
        <v>63</v>
      </c>
      <c r="C95" s="308" t="s">
        <v>58</v>
      </c>
      <c r="D95" s="268">
        <v>1</v>
      </c>
      <c r="E95" s="256"/>
      <c r="F95" s="37"/>
      <c r="G95" s="37"/>
      <c r="H95" s="37"/>
      <c r="I95" s="37"/>
      <c r="J95" s="37"/>
    </row>
    <row r="96" spans="1:10" x14ac:dyDescent="0.2">
      <c r="A96" s="37"/>
      <c r="B96" s="274" t="s">
        <v>74</v>
      </c>
      <c r="C96" s="311" t="s">
        <v>77</v>
      </c>
      <c r="D96" s="276">
        <v>2</v>
      </c>
      <c r="E96" s="256"/>
      <c r="F96" s="37"/>
      <c r="G96" s="37"/>
      <c r="H96" s="37"/>
      <c r="I96" s="37"/>
      <c r="J96" s="37"/>
    </row>
    <row r="97" spans="1:10" x14ac:dyDescent="0.2">
      <c r="A97" s="37"/>
      <c r="B97" s="266" t="s">
        <v>74</v>
      </c>
      <c r="C97" s="272" t="s">
        <v>62</v>
      </c>
      <c r="D97" s="268">
        <v>24</v>
      </c>
      <c r="E97" s="256"/>
      <c r="F97" s="37"/>
      <c r="G97" s="37"/>
      <c r="H97" s="37"/>
      <c r="I97" s="37"/>
      <c r="J97" s="37"/>
    </row>
    <row r="98" spans="1:10" ht="13.5" thickBot="1" x14ac:dyDescent="0.25">
      <c r="A98" s="37"/>
      <c r="B98" s="280" t="s">
        <v>74</v>
      </c>
      <c r="C98" s="269" t="s">
        <v>84</v>
      </c>
      <c r="D98" s="281">
        <v>1</v>
      </c>
      <c r="E98" s="256"/>
      <c r="F98" s="37"/>
      <c r="G98" s="37"/>
      <c r="H98" s="37"/>
      <c r="I98" s="37"/>
      <c r="J98" s="37"/>
    </row>
    <row r="99" spans="1:10" ht="13.5" thickBot="1" x14ac:dyDescent="0.25">
      <c r="A99" s="37"/>
      <c r="B99" s="266" t="s">
        <v>88</v>
      </c>
      <c r="C99" s="282"/>
      <c r="D99" s="268">
        <f>SUM(D96:D98)</f>
        <v>27</v>
      </c>
      <c r="E99" s="256"/>
      <c r="F99" s="37"/>
      <c r="G99" s="37"/>
      <c r="H99" s="37"/>
      <c r="I99" s="37"/>
      <c r="J99" s="37"/>
    </row>
    <row r="100" spans="1:10" x14ac:dyDescent="0.2">
      <c r="A100" s="37"/>
      <c r="B100" s="274" t="s">
        <v>16</v>
      </c>
      <c r="C100" s="294" t="s">
        <v>59</v>
      </c>
      <c r="D100" s="276">
        <v>5</v>
      </c>
      <c r="E100" s="256"/>
      <c r="F100" s="37"/>
      <c r="G100" s="37"/>
      <c r="H100" s="37"/>
      <c r="I100" s="37"/>
      <c r="J100" s="37"/>
    </row>
    <row r="101" spans="1:10" ht="13.5" thickBot="1" x14ac:dyDescent="0.25">
      <c r="A101" s="37"/>
      <c r="B101" s="280" t="s">
        <v>16</v>
      </c>
      <c r="C101" s="269" t="s">
        <v>84</v>
      </c>
      <c r="D101" s="281">
        <v>1</v>
      </c>
      <c r="E101" s="256"/>
      <c r="F101" s="37"/>
      <c r="G101" s="37"/>
      <c r="H101" s="37"/>
      <c r="I101" s="37"/>
      <c r="J101" s="37"/>
    </row>
    <row r="102" spans="1:10" ht="13.5" thickBot="1" x14ac:dyDescent="0.25">
      <c r="A102" s="37"/>
      <c r="B102" s="280" t="s">
        <v>88</v>
      </c>
      <c r="C102" s="256"/>
      <c r="D102" s="268">
        <f>SUM(D100:D101)</f>
        <v>6</v>
      </c>
      <c r="E102" s="256"/>
      <c r="F102" s="37"/>
      <c r="G102" s="37"/>
      <c r="H102" s="37"/>
      <c r="I102" s="37"/>
      <c r="J102" s="37"/>
    </row>
    <row r="103" spans="1:10" x14ac:dyDescent="0.2">
      <c r="A103" s="37"/>
      <c r="B103" s="284" t="s">
        <v>180</v>
      </c>
      <c r="C103" s="277" t="s">
        <v>81</v>
      </c>
      <c r="D103" s="276">
        <v>2</v>
      </c>
      <c r="E103" s="256"/>
      <c r="F103" s="37"/>
      <c r="G103" s="37"/>
      <c r="H103" s="37"/>
      <c r="I103" s="37"/>
      <c r="J103" s="37"/>
    </row>
    <row r="104" spans="1:10" x14ac:dyDescent="0.2">
      <c r="A104" s="37"/>
      <c r="B104" s="286" t="s">
        <v>180</v>
      </c>
      <c r="C104" s="308" t="s">
        <v>58</v>
      </c>
      <c r="D104" s="268">
        <v>19</v>
      </c>
      <c r="E104" s="256"/>
      <c r="F104" s="37"/>
      <c r="G104" s="37"/>
      <c r="H104" s="37"/>
      <c r="I104" s="37"/>
      <c r="J104" s="37"/>
    </row>
    <row r="105" spans="1:10" ht="13.5" thickBot="1" x14ac:dyDescent="0.25">
      <c r="A105" s="37"/>
      <c r="B105" s="286" t="s">
        <v>180</v>
      </c>
      <c r="C105" s="269" t="s">
        <v>84</v>
      </c>
      <c r="D105" s="268">
        <v>12</v>
      </c>
      <c r="E105" s="256"/>
      <c r="F105" s="37"/>
      <c r="G105" s="37"/>
      <c r="H105" s="37"/>
      <c r="I105" s="37"/>
      <c r="J105" s="37"/>
    </row>
    <row r="106" spans="1:10" ht="13.5" thickBot="1" x14ac:dyDescent="0.25">
      <c r="A106" s="37"/>
      <c r="B106" s="274" t="s">
        <v>88</v>
      </c>
      <c r="C106" s="275"/>
      <c r="D106" s="276">
        <f>SUM(D103:D105)</f>
        <v>33</v>
      </c>
      <c r="E106" s="256"/>
      <c r="F106" s="37"/>
      <c r="G106" s="37"/>
      <c r="H106" s="37"/>
      <c r="I106" s="37"/>
      <c r="J106" s="37"/>
    </row>
    <row r="107" spans="1:10" x14ac:dyDescent="0.2">
      <c r="A107" s="37"/>
      <c r="B107" s="284" t="s">
        <v>174</v>
      </c>
      <c r="C107" s="295" t="s">
        <v>80</v>
      </c>
      <c r="D107" s="276">
        <v>7</v>
      </c>
      <c r="E107" s="256"/>
      <c r="F107" s="37"/>
      <c r="G107" s="37"/>
      <c r="H107" s="37"/>
      <c r="I107" s="37"/>
      <c r="J107" s="37"/>
    </row>
    <row r="108" spans="1:10" x14ac:dyDescent="0.2">
      <c r="A108" s="37"/>
      <c r="B108" s="286" t="s">
        <v>174</v>
      </c>
      <c r="C108" s="308" t="s">
        <v>58</v>
      </c>
      <c r="D108" s="268">
        <v>11</v>
      </c>
      <c r="E108" s="256"/>
      <c r="F108" s="37"/>
      <c r="G108" s="37"/>
      <c r="H108" s="37"/>
      <c r="I108" s="37"/>
      <c r="J108" s="37"/>
    </row>
    <row r="109" spans="1:10" x14ac:dyDescent="0.2">
      <c r="A109" s="37"/>
      <c r="B109" s="286" t="s">
        <v>174</v>
      </c>
      <c r="C109" s="291" t="s">
        <v>59</v>
      </c>
      <c r="D109" s="268">
        <v>2</v>
      </c>
      <c r="E109" s="256"/>
      <c r="F109" s="37"/>
      <c r="G109" s="37"/>
      <c r="H109" s="37"/>
      <c r="I109" s="37"/>
      <c r="J109" s="37"/>
    </row>
    <row r="110" spans="1:10" x14ac:dyDescent="0.2">
      <c r="A110" s="37"/>
      <c r="B110" s="286" t="s">
        <v>174</v>
      </c>
      <c r="C110" s="272" t="s">
        <v>62</v>
      </c>
      <c r="D110" s="268">
        <v>3</v>
      </c>
      <c r="E110" s="256"/>
      <c r="F110" s="37"/>
      <c r="G110" s="37"/>
      <c r="H110" s="37"/>
      <c r="I110" s="37"/>
      <c r="J110" s="37"/>
    </row>
    <row r="111" spans="1:10" x14ac:dyDescent="0.2">
      <c r="A111" s="37"/>
      <c r="B111" s="286" t="s">
        <v>174</v>
      </c>
      <c r="C111" s="303" t="s">
        <v>140</v>
      </c>
      <c r="D111" s="268">
        <v>3</v>
      </c>
      <c r="E111" s="256"/>
      <c r="F111" s="82"/>
      <c r="G111" s="37"/>
      <c r="H111" s="37"/>
      <c r="I111" s="37"/>
      <c r="J111" s="37"/>
    </row>
    <row r="112" spans="1:10" ht="13.5" thickBot="1" x14ac:dyDescent="0.25">
      <c r="A112" s="37"/>
      <c r="B112" s="286" t="s">
        <v>174</v>
      </c>
      <c r="C112" s="269" t="s">
        <v>84</v>
      </c>
      <c r="D112" s="268">
        <v>12</v>
      </c>
      <c r="E112" s="256"/>
      <c r="F112" s="82"/>
      <c r="G112" s="37"/>
      <c r="H112" s="37"/>
      <c r="I112" s="37"/>
      <c r="J112" s="37"/>
    </row>
    <row r="113" spans="1:10" x14ac:dyDescent="0.2">
      <c r="A113" s="37"/>
      <c r="B113" s="286" t="s">
        <v>174</v>
      </c>
      <c r="C113" s="243" t="s">
        <v>82</v>
      </c>
      <c r="D113" s="268">
        <v>1</v>
      </c>
      <c r="E113" s="256"/>
      <c r="F113" s="37"/>
      <c r="G113" s="37"/>
      <c r="H113" s="37"/>
      <c r="I113" s="37"/>
      <c r="J113" s="37"/>
    </row>
    <row r="114" spans="1:10" ht="13.5" thickBot="1" x14ac:dyDescent="0.25">
      <c r="A114" s="37"/>
      <c r="B114" s="266" t="s">
        <v>88</v>
      </c>
      <c r="C114" s="282"/>
      <c r="D114" s="268">
        <f>SUM(D107:D113)</f>
        <v>39</v>
      </c>
      <c r="E114" s="256"/>
      <c r="F114" s="37"/>
      <c r="G114" s="37"/>
      <c r="H114" s="37"/>
      <c r="I114" s="37"/>
      <c r="J114" s="37"/>
    </row>
    <row r="115" spans="1:10" x14ac:dyDescent="0.2">
      <c r="A115" s="37"/>
      <c r="B115" s="284" t="s">
        <v>181</v>
      </c>
      <c r="C115" s="295" t="s">
        <v>80</v>
      </c>
      <c r="D115" s="276">
        <v>1</v>
      </c>
      <c r="E115" s="256"/>
      <c r="F115" s="37"/>
      <c r="G115" s="37"/>
      <c r="H115" s="37"/>
      <c r="I115" s="37"/>
      <c r="J115" s="37"/>
    </row>
    <row r="116" spans="1:10" x14ac:dyDescent="0.2">
      <c r="A116" s="37"/>
      <c r="B116" s="286" t="s">
        <v>181</v>
      </c>
      <c r="C116" s="292" t="s">
        <v>60</v>
      </c>
      <c r="D116" s="268">
        <v>5</v>
      </c>
      <c r="E116" s="256"/>
      <c r="F116" s="37"/>
      <c r="G116" s="37"/>
      <c r="H116" s="37"/>
      <c r="I116" s="37"/>
      <c r="J116" s="37"/>
    </row>
    <row r="117" spans="1:10" x14ac:dyDescent="0.2">
      <c r="A117" s="37"/>
      <c r="B117" s="286" t="s">
        <v>181</v>
      </c>
      <c r="C117" s="303" t="s">
        <v>140</v>
      </c>
      <c r="D117" s="268">
        <v>1</v>
      </c>
      <c r="E117" s="256"/>
      <c r="F117" s="37"/>
      <c r="G117" s="37"/>
      <c r="H117" s="37"/>
      <c r="I117" s="37"/>
      <c r="J117" s="37"/>
    </row>
    <row r="118" spans="1:10" x14ac:dyDescent="0.2">
      <c r="A118" s="37"/>
      <c r="B118" s="286" t="s">
        <v>181</v>
      </c>
      <c r="C118" s="272" t="s">
        <v>62</v>
      </c>
      <c r="D118" s="268">
        <v>3</v>
      </c>
      <c r="E118" s="256"/>
      <c r="F118" s="37"/>
      <c r="G118" s="37"/>
      <c r="H118" s="37"/>
      <c r="I118" s="37"/>
      <c r="J118" s="37"/>
    </row>
    <row r="119" spans="1:10" ht="13.5" thickBot="1" x14ac:dyDescent="0.25">
      <c r="A119" s="37"/>
      <c r="B119" s="287" t="s">
        <v>181</v>
      </c>
      <c r="C119" s="269" t="s">
        <v>84</v>
      </c>
      <c r="D119" s="281">
        <v>3</v>
      </c>
      <c r="E119" s="256"/>
      <c r="F119" s="37"/>
      <c r="G119" s="37"/>
      <c r="H119" s="37"/>
      <c r="I119" s="37"/>
      <c r="J119" s="37"/>
    </row>
    <row r="120" spans="1:10" ht="13.5" thickBot="1" x14ac:dyDescent="0.25">
      <c r="A120" s="37"/>
      <c r="B120" s="280" t="s">
        <v>88</v>
      </c>
      <c r="C120" s="312"/>
      <c r="D120" s="281">
        <f>SUM(D115:D119)</f>
        <v>13</v>
      </c>
      <c r="E120" s="256"/>
      <c r="F120" s="37"/>
      <c r="G120" s="37"/>
      <c r="H120" s="37"/>
      <c r="I120" s="37"/>
      <c r="J120" s="37"/>
    </row>
    <row r="121" spans="1:10" x14ac:dyDescent="0.2">
      <c r="A121" s="37"/>
      <c r="B121" s="284" t="s">
        <v>182</v>
      </c>
      <c r="C121" s="294" t="s">
        <v>59</v>
      </c>
      <c r="D121" s="276">
        <v>14</v>
      </c>
      <c r="E121" s="256"/>
      <c r="F121" s="37"/>
      <c r="G121" s="37"/>
      <c r="H121" s="37"/>
      <c r="I121" s="37"/>
      <c r="J121" s="37"/>
    </row>
    <row r="122" spans="1:10" ht="13.5" thickBot="1" x14ac:dyDescent="0.25">
      <c r="A122" s="37"/>
      <c r="B122" s="286" t="s">
        <v>182</v>
      </c>
      <c r="C122" s="271" t="s">
        <v>84</v>
      </c>
      <c r="D122" s="268">
        <v>2</v>
      </c>
      <c r="E122" s="256"/>
      <c r="F122" s="37"/>
      <c r="G122" s="37"/>
      <c r="H122" s="37"/>
      <c r="I122" s="37"/>
      <c r="J122" s="37"/>
    </row>
    <row r="123" spans="1:10" x14ac:dyDescent="0.2">
      <c r="A123" s="37"/>
      <c r="B123" s="274" t="s">
        <v>88</v>
      </c>
      <c r="C123" s="275"/>
      <c r="D123" s="276">
        <f>SUM(D121:D122)</f>
        <v>16</v>
      </c>
      <c r="E123" s="256"/>
      <c r="F123" s="37"/>
      <c r="G123" s="37"/>
      <c r="H123" s="37"/>
      <c r="I123" s="37"/>
      <c r="J123" s="37"/>
    </row>
    <row r="124" spans="1:10" x14ac:dyDescent="0.2">
      <c r="A124" s="37"/>
      <c r="B124" s="313" t="s">
        <v>197</v>
      </c>
      <c r="C124" s="308" t="s">
        <v>58</v>
      </c>
      <c r="D124" s="268">
        <v>6</v>
      </c>
      <c r="E124" s="256"/>
      <c r="F124" s="37"/>
      <c r="G124" s="37"/>
      <c r="H124" s="37"/>
      <c r="I124" s="37"/>
      <c r="J124" s="37"/>
    </row>
    <row r="125" spans="1:10" x14ac:dyDescent="0.2">
      <c r="A125" s="37"/>
      <c r="B125" s="313" t="s">
        <v>197</v>
      </c>
      <c r="C125" s="272" t="s">
        <v>62</v>
      </c>
      <c r="D125" s="268">
        <v>3</v>
      </c>
      <c r="E125" s="256"/>
      <c r="F125" s="37"/>
      <c r="G125" s="37"/>
      <c r="H125" s="37"/>
      <c r="I125" s="37"/>
      <c r="J125" s="37"/>
    </row>
    <row r="126" spans="1:10" x14ac:dyDescent="0.2">
      <c r="A126" s="37"/>
      <c r="B126" s="313" t="s">
        <v>197</v>
      </c>
      <c r="C126" s="292" t="s">
        <v>60</v>
      </c>
      <c r="D126" s="268">
        <v>13</v>
      </c>
      <c r="E126" s="256"/>
      <c r="F126" s="37"/>
      <c r="G126" s="37"/>
      <c r="H126" s="37"/>
      <c r="I126" s="37"/>
      <c r="J126" s="37"/>
    </row>
    <row r="127" spans="1:10" x14ac:dyDescent="0.2">
      <c r="A127" s="37"/>
      <c r="B127" s="313" t="s">
        <v>197</v>
      </c>
      <c r="C127" s="271" t="s">
        <v>84</v>
      </c>
      <c r="D127" s="268">
        <v>15</v>
      </c>
      <c r="E127" s="256"/>
      <c r="F127" s="37"/>
      <c r="G127" s="37"/>
      <c r="H127" s="37"/>
      <c r="I127" s="37"/>
      <c r="J127" s="37"/>
    </row>
    <row r="128" spans="1:10" ht="13.5" thickBot="1" x14ac:dyDescent="0.25">
      <c r="A128" s="37"/>
      <c r="B128" s="314" t="s">
        <v>197</v>
      </c>
      <c r="C128" s="315" t="s">
        <v>140</v>
      </c>
      <c r="D128" s="281">
        <v>1</v>
      </c>
      <c r="E128" s="256"/>
      <c r="F128" s="37"/>
      <c r="G128" s="37"/>
      <c r="H128" s="37"/>
      <c r="I128" s="37"/>
      <c r="J128" s="37"/>
    </row>
    <row r="129" spans="1:10" ht="13.5" thickBot="1" x14ac:dyDescent="0.25">
      <c r="A129" s="37"/>
      <c r="B129" s="280" t="s">
        <v>88</v>
      </c>
      <c r="C129" s="289"/>
      <c r="D129" s="265">
        <f>SUM(D124:D128)</f>
        <v>38</v>
      </c>
      <c r="E129" s="256"/>
      <c r="F129" s="37"/>
      <c r="G129" s="37"/>
      <c r="H129" s="37"/>
      <c r="I129" s="37"/>
      <c r="J129" s="37"/>
    </row>
  </sheetData>
  <sheetProtection algorithmName="SHA-512" hashValue="nKDmDeMwW8NuXFMm+eq7E/0AEDPNgzxu9h1R7nbST8Fiv0TTWjxDhBVnXvy7JGZWcN93NDjh/Jc5QBq3oqRSrw==" saltValue="NLNJVuNM5Xcdwe5gelPR6w==" spinCount="100000" sheet="1" objects="1" scenarios="1"/>
  <autoFilter ref="A1:E1" xr:uid="{00000000-0009-0000-0000-000009000000}">
    <sortState xmlns:xlrd2="http://schemas.microsoft.com/office/spreadsheetml/2017/richdata2" ref="A2:E30">
      <sortCondition ref="C1"/>
    </sortState>
  </autoFilter>
  <sortState xmlns:xlrd2="http://schemas.microsoft.com/office/spreadsheetml/2017/richdata2" ref="A3:E33">
    <sortCondition ref="B3:B33"/>
  </sortState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8"/>
  <dimension ref="A1:AC172"/>
  <sheetViews>
    <sheetView topLeftCell="K1" zoomScale="80" zoomScaleNormal="80" workbookViewId="0">
      <selection activeCell="N1" sqref="N1"/>
    </sheetView>
  </sheetViews>
  <sheetFormatPr baseColWidth="10" defaultColWidth="9.140625" defaultRowHeight="12.75" x14ac:dyDescent="0.2"/>
  <cols>
    <col min="1" max="1" width="25.28515625" style="114" customWidth="1"/>
    <col min="2" max="3" width="49.28515625" style="114" customWidth="1"/>
    <col min="4" max="4" width="41.28515625" style="114" customWidth="1"/>
    <col min="5" max="5" width="38.42578125" style="114" customWidth="1"/>
    <col min="6" max="7" width="39.5703125" style="114" customWidth="1"/>
    <col min="8" max="8" width="32.42578125" style="114" customWidth="1"/>
    <col min="9" max="10" width="37" style="114" customWidth="1"/>
    <col min="11" max="11" width="43.5703125" style="114" customWidth="1"/>
    <col min="12" max="14" width="35.85546875" style="114" customWidth="1"/>
    <col min="15" max="15" width="39.5703125" style="114" customWidth="1"/>
    <col min="16" max="16" width="38.42578125" style="114" customWidth="1"/>
    <col min="17" max="19" width="31.85546875" style="114" customWidth="1"/>
    <col min="20" max="20" width="31.5703125" style="114" customWidth="1"/>
    <col min="21" max="22" width="34.7109375" style="114" customWidth="1"/>
    <col min="23" max="23" width="33.5703125" style="114" customWidth="1"/>
    <col min="24" max="24" width="36.28515625" style="114" customWidth="1"/>
    <col min="25" max="25" width="33.5703125" style="114" customWidth="1"/>
    <col min="26" max="26" width="33" style="114" customWidth="1"/>
    <col min="27" max="27" width="40.42578125" style="114" customWidth="1"/>
    <col min="28" max="28" width="26.28515625" style="114" customWidth="1"/>
    <col min="29" max="29" width="30.42578125" style="114" customWidth="1"/>
    <col min="30" max="30" width="9.140625" style="114"/>
    <col min="31" max="31" width="41.5703125" style="114" customWidth="1"/>
    <col min="32" max="16384" width="9.140625" style="114"/>
  </cols>
  <sheetData>
    <row r="1" spans="1:29" s="113" customFormat="1" ht="47.25" customHeight="1" thickBot="1" x14ac:dyDescent="0.25">
      <c r="A1" s="116" t="s">
        <v>71</v>
      </c>
      <c r="B1" s="215" t="s">
        <v>64</v>
      </c>
      <c r="C1" s="216" t="s">
        <v>174</v>
      </c>
      <c r="D1" s="217" t="s">
        <v>15</v>
      </c>
      <c r="E1" s="215" t="s">
        <v>95</v>
      </c>
      <c r="F1" s="217" t="s">
        <v>107</v>
      </c>
      <c r="G1" s="215" t="s">
        <v>61</v>
      </c>
      <c r="H1" s="217" t="s">
        <v>11</v>
      </c>
      <c r="I1" s="217" t="s">
        <v>166</v>
      </c>
      <c r="J1" s="215" t="s">
        <v>171</v>
      </c>
      <c r="K1" s="215" t="s">
        <v>99</v>
      </c>
      <c r="L1" s="217" t="s">
        <v>13</v>
      </c>
      <c r="M1" s="217" t="s">
        <v>96</v>
      </c>
      <c r="N1" s="217" t="s">
        <v>917</v>
      </c>
      <c r="O1" s="217" t="s">
        <v>406</v>
      </c>
      <c r="P1" s="215" t="s">
        <v>14</v>
      </c>
      <c r="Q1" s="217" t="s">
        <v>98</v>
      </c>
      <c r="R1" s="217" t="s">
        <v>12</v>
      </c>
      <c r="S1" s="217" t="s">
        <v>571</v>
      </c>
      <c r="T1" s="217" t="s">
        <v>97</v>
      </c>
      <c r="U1" s="217" t="s">
        <v>63</v>
      </c>
      <c r="V1" s="215" t="s">
        <v>74</v>
      </c>
      <c r="W1" s="217" t="s">
        <v>16</v>
      </c>
      <c r="X1" s="215" t="s">
        <v>180</v>
      </c>
      <c r="Y1" s="217" t="s">
        <v>181</v>
      </c>
      <c r="Z1" s="215" t="s">
        <v>182</v>
      </c>
      <c r="AA1" s="215" t="s">
        <v>183</v>
      </c>
      <c r="AB1" s="218" t="s">
        <v>88</v>
      </c>
      <c r="AC1" s="219" t="s">
        <v>199</v>
      </c>
    </row>
    <row r="2" spans="1:29" ht="64.5" customHeight="1" x14ac:dyDescent="0.2">
      <c r="A2" s="115">
        <v>1</v>
      </c>
      <c r="B2" s="188" t="s">
        <v>220</v>
      </c>
      <c r="C2" s="189" t="s">
        <v>489</v>
      </c>
      <c r="D2" s="189" t="s">
        <v>230</v>
      </c>
      <c r="E2" s="189" t="s">
        <v>238</v>
      </c>
      <c r="F2" s="189" t="s">
        <v>287</v>
      </c>
      <c r="G2" s="189" t="s">
        <v>291</v>
      </c>
      <c r="H2" s="189" t="s">
        <v>636</v>
      </c>
      <c r="I2" s="189" t="s">
        <v>325</v>
      </c>
      <c r="J2" s="189" t="s">
        <v>336</v>
      </c>
      <c r="K2" s="189" t="s">
        <v>649</v>
      </c>
      <c r="L2" s="189" t="s">
        <v>381</v>
      </c>
      <c r="M2" s="189" t="s">
        <v>396</v>
      </c>
      <c r="N2" s="189" t="s">
        <v>919</v>
      </c>
      <c r="O2" s="189" t="s">
        <v>407</v>
      </c>
      <c r="P2" s="189" t="s">
        <v>412</v>
      </c>
      <c r="Q2" s="189" t="s">
        <v>429</v>
      </c>
      <c r="R2" s="189" t="s">
        <v>439</v>
      </c>
      <c r="S2" s="189" t="s">
        <v>572</v>
      </c>
      <c r="T2" s="189" t="s">
        <v>448</v>
      </c>
      <c r="U2" s="189" t="s">
        <v>449</v>
      </c>
      <c r="V2" s="189" t="s">
        <v>700</v>
      </c>
      <c r="W2" s="189" t="s">
        <v>465</v>
      </c>
      <c r="X2" s="189" t="s">
        <v>470</v>
      </c>
      <c r="Y2" s="189" t="s">
        <v>511</v>
      </c>
      <c r="Z2" s="189" t="s">
        <v>684</v>
      </c>
      <c r="AA2" s="189" t="s">
        <v>540</v>
      </c>
      <c r="AB2" s="157"/>
      <c r="AC2" s="164"/>
    </row>
    <row r="3" spans="1:29" ht="70.5" customHeight="1" thickBot="1" x14ac:dyDescent="0.25">
      <c r="A3" s="115">
        <v>2</v>
      </c>
      <c r="B3" s="136" t="s">
        <v>221</v>
      </c>
      <c r="C3" s="189" t="s">
        <v>833</v>
      </c>
      <c r="D3" s="189" t="s">
        <v>231</v>
      </c>
      <c r="E3" s="189" t="s">
        <v>239</v>
      </c>
      <c r="F3" s="189" t="s">
        <v>262</v>
      </c>
      <c r="G3" s="189" t="s">
        <v>292</v>
      </c>
      <c r="H3" s="189" t="s">
        <v>316</v>
      </c>
      <c r="I3" s="189" t="s">
        <v>326</v>
      </c>
      <c r="J3" s="189" t="s">
        <v>337</v>
      </c>
      <c r="K3" s="189" t="s">
        <v>363</v>
      </c>
      <c r="L3" s="189" t="s">
        <v>382</v>
      </c>
      <c r="M3" s="189" t="s">
        <v>397</v>
      </c>
      <c r="N3" s="189"/>
      <c r="O3" s="189" t="s">
        <v>408</v>
      </c>
      <c r="P3" s="189" t="s">
        <v>413</v>
      </c>
      <c r="Q3" s="189" t="s">
        <v>685</v>
      </c>
      <c r="R3" s="189" t="s">
        <v>440</v>
      </c>
      <c r="S3" s="190" t="s">
        <v>91</v>
      </c>
      <c r="T3" s="190" t="s">
        <v>91</v>
      </c>
      <c r="U3" s="191" t="s">
        <v>91</v>
      </c>
      <c r="V3" s="189" t="s">
        <v>699</v>
      </c>
      <c r="W3" s="189" t="s">
        <v>466</v>
      </c>
      <c r="X3" s="189" t="s">
        <v>471</v>
      </c>
      <c r="Y3" s="189" t="s">
        <v>512</v>
      </c>
      <c r="Z3" s="189" t="s">
        <v>683</v>
      </c>
      <c r="AA3" s="189" t="s">
        <v>541</v>
      </c>
      <c r="AB3" s="157"/>
      <c r="AC3" s="164"/>
    </row>
    <row r="4" spans="1:29" ht="72.75" customHeight="1" x14ac:dyDescent="0.2">
      <c r="A4" s="115">
        <v>3</v>
      </c>
      <c r="B4" s="136" t="s">
        <v>222</v>
      </c>
      <c r="C4" s="189" t="s">
        <v>490</v>
      </c>
      <c r="D4" s="189" t="s">
        <v>232</v>
      </c>
      <c r="E4" s="189" t="s">
        <v>240</v>
      </c>
      <c r="F4" s="189" t="s">
        <v>288</v>
      </c>
      <c r="G4" s="189" t="s">
        <v>293</v>
      </c>
      <c r="H4" s="189" t="s">
        <v>317</v>
      </c>
      <c r="I4" s="189" t="s">
        <v>639</v>
      </c>
      <c r="J4" s="189" t="s">
        <v>338</v>
      </c>
      <c r="K4" s="189" t="s">
        <v>364</v>
      </c>
      <c r="L4" s="189" t="s">
        <v>383</v>
      </c>
      <c r="M4" s="189" t="s">
        <v>398</v>
      </c>
      <c r="N4" s="189"/>
      <c r="O4" s="189" t="s">
        <v>409</v>
      </c>
      <c r="P4" s="189" t="s">
        <v>414</v>
      </c>
      <c r="Q4" s="189" t="s">
        <v>686</v>
      </c>
      <c r="R4" s="189" t="s">
        <v>441</v>
      </c>
      <c r="S4" s="192"/>
      <c r="T4" s="164"/>
      <c r="U4" s="193"/>
      <c r="V4" s="189" t="s">
        <v>698</v>
      </c>
      <c r="W4" s="189" t="s">
        <v>467</v>
      </c>
      <c r="X4" s="189" t="s">
        <v>472</v>
      </c>
      <c r="Y4" s="189" t="s">
        <v>513</v>
      </c>
      <c r="Z4" s="189" t="s">
        <v>682</v>
      </c>
      <c r="AA4" s="189" t="s">
        <v>815</v>
      </c>
      <c r="AB4" s="194"/>
      <c r="AC4" s="164"/>
    </row>
    <row r="5" spans="1:29" ht="82.5" customHeight="1" x14ac:dyDescent="0.2">
      <c r="A5" s="115">
        <v>4</v>
      </c>
      <c r="B5" s="136" t="s">
        <v>223</v>
      </c>
      <c r="C5" s="189" t="s">
        <v>492</v>
      </c>
      <c r="D5" s="189" t="s">
        <v>233</v>
      </c>
      <c r="E5" s="189" t="s">
        <v>241</v>
      </c>
      <c r="F5" s="189" t="s">
        <v>289</v>
      </c>
      <c r="G5" s="189" t="s">
        <v>294</v>
      </c>
      <c r="H5" s="189" t="s">
        <v>318</v>
      </c>
      <c r="I5" s="189" t="s">
        <v>327</v>
      </c>
      <c r="J5" s="189" t="s">
        <v>339</v>
      </c>
      <c r="K5" s="189" t="s">
        <v>365</v>
      </c>
      <c r="L5" s="189" t="s">
        <v>384</v>
      </c>
      <c r="M5" s="189" t="s">
        <v>399</v>
      </c>
      <c r="N5" s="189"/>
      <c r="O5" s="189" t="s">
        <v>410</v>
      </c>
      <c r="P5" s="189" t="s">
        <v>415</v>
      </c>
      <c r="Q5" s="189" t="s">
        <v>687</v>
      </c>
      <c r="R5" s="189" t="s">
        <v>442</v>
      </c>
      <c r="S5" s="144"/>
      <c r="T5" s="195"/>
      <c r="U5" s="156"/>
      <c r="V5" s="189" t="s">
        <v>450</v>
      </c>
      <c r="W5" s="189" t="s">
        <v>468</v>
      </c>
      <c r="X5" s="189" t="s">
        <v>473</v>
      </c>
      <c r="Y5" s="189" t="s">
        <v>514</v>
      </c>
      <c r="Z5" s="189" t="s">
        <v>681</v>
      </c>
      <c r="AA5" s="189" t="s">
        <v>829</v>
      </c>
      <c r="AB5" s="194"/>
      <c r="AC5" s="164"/>
    </row>
    <row r="6" spans="1:29" ht="50.25" customHeight="1" x14ac:dyDescent="0.2">
      <c r="A6" s="115">
        <v>5</v>
      </c>
      <c r="B6" s="136" t="s">
        <v>224</v>
      </c>
      <c r="C6" s="189" t="s">
        <v>834</v>
      </c>
      <c r="D6" s="189" t="s">
        <v>234</v>
      </c>
      <c r="E6" s="189" t="s">
        <v>242</v>
      </c>
      <c r="F6" s="189" t="s">
        <v>290</v>
      </c>
      <c r="G6" s="189" t="s">
        <v>634</v>
      </c>
      <c r="H6" s="189" t="s">
        <v>319</v>
      </c>
      <c r="I6" s="189" t="s">
        <v>638</v>
      </c>
      <c r="J6" s="189" t="s">
        <v>340</v>
      </c>
      <c r="K6" s="189" t="s">
        <v>366</v>
      </c>
      <c r="L6" s="189" t="s">
        <v>385</v>
      </c>
      <c r="M6" s="189" t="s">
        <v>400</v>
      </c>
      <c r="N6" s="189"/>
      <c r="O6" s="189" t="s">
        <v>411</v>
      </c>
      <c r="P6" s="189" t="s">
        <v>416</v>
      </c>
      <c r="Q6" s="189" t="s">
        <v>430</v>
      </c>
      <c r="R6" s="189" t="s">
        <v>443</v>
      </c>
      <c r="S6" s="164"/>
      <c r="T6" s="144"/>
      <c r="U6" s="196"/>
      <c r="V6" s="189" t="s">
        <v>451</v>
      </c>
      <c r="W6" s="189" t="s">
        <v>469</v>
      </c>
      <c r="X6" s="189" t="s">
        <v>474</v>
      </c>
      <c r="Y6" s="189" t="s">
        <v>662</v>
      </c>
      <c r="Z6" s="189" t="s">
        <v>680</v>
      </c>
      <c r="AA6" s="189" t="s">
        <v>542</v>
      </c>
      <c r="AB6" s="157"/>
      <c r="AC6" s="164"/>
    </row>
    <row r="7" spans="1:29" ht="45.75" customHeight="1" thickBot="1" x14ac:dyDescent="0.25">
      <c r="A7" s="115">
        <v>6</v>
      </c>
      <c r="B7" s="136" t="s">
        <v>225</v>
      </c>
      <c r="C7" s="189" t="s">
        <v>835</v>
      </c>
      <c r="D7" s="189" t="s">
        <v>235</v>
      </c>
      <c r="E7" s="189" t="s">
        <v>243</v>
      </c>
      <c r="F7" s="191" t="s">
        <v>91</v>
      </c>
      <c r="G7" s="189" t="s">
        <v>251</v>
      </c>
      <c r="H7" s="189" t="s">
        <v>320</v>
      </c>
      <c r="I7" s="189" t="s">
        <v>328</v>
      </c>
      <c r="J7" s="189" t="s">
        <v>645</v>
      </c>
      <c r="K7" s="189" t="s">
        <v>367</v>
      </c>
      <c r="L7" s="189" t="s">
        <v>386</v>
      </c>
      <c r="M7" s="189" t="s">
        <v>401</v>
      </c>
      <c r="N7" s="189"/>
      <c r="O7" s="189" t="s">
        <v>826</v>
      </c>
      <c r="P7" s="189" t="s">
        <v>417</v>
      </c>
      <c r="Q7" s="189" t="s">
        <v>688</v>
      </c>
      <c r="R7" s="189" t="s">
        <v>491</v>
      </c>
      <c r="S7" s="144"/>
      <c r="T7" s="144"/>
      <c r="U7" s="156"/>
      <c r="V7" s="189" t="s">
        <v>452</v>
      </c>
      <c r="W7" s="189" t="s">
        <v>797</v>
      </c>
      <c r="X7" s="189" t="s">
        <v>475</v>
      </c>
      <c r="Y7" s="189" t="s">
        <v>515</v>
      </c>
      <c r="Z7" s="189" t="s">
        <v>679</v>
      </c>
      <c r="AA7" s="189" t="s">
        <v>543</v>
      </c>
      <c r="AB7" s="157"/>
      <c r="AC7" s="164"/>
    </row>
    <row r="8" spans="1:29" ht="54" customHeight="1" thickBot="1" x14ac:dyDescent="0.25">
      <c r="A8" s="115">
        <v>7</v>
      </c>
      <c r="B8" s="136" t="s">
        <v>226</v>
      </c>
      <c r="C8" s="189" t="s">
        <v>493</v>
      </c>
      <c r="D8" s="189" t="s">
        <v>236</v>
      </c>
      <c r="E8" s="189" t="s">
        <v>244</v>
      </c>
      <c r="F8" s="197"/>
      <c r="G8" s="166" t="s">
        <v>295</v>
      </c>
      <c r="H8" s="189" t="s">
        <v>635</v>
      </c>
      <c r="I8" s="189" t="s">
        <v>329</v>
      </c>
      <c r="J8" s="189" t="s">
        <v>341</v>
      </c>
      <c r="K8" s="189" t="s">
        <v>368</v>
      </c>
      <c r="L8" s="189" t="s">
        <v>650</v>
      </c>
      <c r="M8" s="189" t="s">
        <v>651</v>
      </c>
      <c r="N8" s="362"/>
      <c r="O8" s="191" t="s">
        <v>91</v>
      </c>
      <c r="P8" s="189" t="s">
        <v>418</v>
      </c>
      <c r="Q8" s="189" t="s">
        <v>689</v>
      </c>
      <c r="R8" s="166" t="s">
        <v>444</v>
      </c>
      <c r="S8" s="144"/>
      <c r="T8" s="144"/>
      <c r="U8" s="156"/>
      <c r="V8" s="189" t="s">
        <v>798</v>
      </c>
      <c r="W8" s="161" t="s">
        <v>91</v>
      </c>
      <c r="X8" s="189" t="s">
        <v>476</v>
      </c>
      <c r="Y8" s="189" t="s">
        <v>516</v>
      </c>
      <c r="Z8" s="189" t="s">
        <v>678</v>
      </c>
      <c r="AA8" s="189" t="s">
        <v>544</v>
      </c>
      <c r="AB8" s="157"/>
      <c r="AC8" s="164"/>
    </row>
    <row r="9" spans="1:29" ht="54.75" customHeight="1" x14ac:dyDescent="0.2">
      <c r="A9" s="115">
        <v>8</v>
      </c>
      <c r="B9" s="136" t="s">
        <v>617</v>
      </c>
      <c r="C9" s="189" t="s">
        <v>494</v>
      </c>
      <c r="D9" s="166" t="s">
        <v>237</v>
      </c>
      <c r="E9" s="189" t="s">
        <v>632</v>
      </c>
      <c r="F9" s="198"/>
      <c r="G9" s="166" t="s">
        <v>296</v>
      </c>
      <c r="H9" s="189" t="s">
        <v>321</v>
      </c>
      <c r="I9" s="189" t="s">
        <v>330</v>
      </c>
      <c r="J9" s="189" t="s">
        <v>342</v>
      </c>
      <c r="K9" s="189" t="s">
        <v>369</v>
      </c>
      <c r="L9" s="189" t="s">
        <v>387</v>
      </c>
      <c r="M9" s="189" t="s">
        <v>402</v>
      </c>
      <c r="N9" s="363"/>
      <c r="O9" s="199"/>
      <c r="P9" s="189" t="s">
        <v>419</v>
      </c>
      <c r="Q9" s="189" t="s">
        <v>690</v>
      </c>
      <c r="R9" s="166" t="s">
        <v>445</v>
      </c>
      <c r="S9" s="144"/>
      <c r="T9" s="144"/>
      <c r="U9" s="156"/>
      <c r="V9" s="189" t="s">
        <v>697</v>
      </c>
      <c r="W9" s="164"/>
      <c r="X9" s="189" t="s">
        <v>477</v>
      </c>
      <c r="Y9" s="189" t="s">
        <v>517</v>
      </c>
      <c r="Z9" s="189" t="s">
        <v>677</v>
      </c>
      <c r="AA9" s="189" t="s">
        <v>545</v>
      </c>
      <c r="AB9" s="157"/>
      <c r="AC9" s="164"/>
    </row>
    <row r="10" spans="1:29" ht="57" customHeight="1" x14ac:dyDescent="0.2">
      <c r="A10" s="115">
        <v>9</v>
      </c>
      <c r="B10" s="136" t="s">
        <v>227</v>
      </c>
      <c r="C10" s="189" t="s">
        <v>495</v>
      </c>
      <c r="D10" s="166" t="s">
        <v>627</v>
      </c>
      <c r="E10" s="189" t="s">
        <v>245</v>
      </c>
      <c r="F10" s="200"/>
      <c r="G10" s="166" t="s">
        <v>297</v>
      </c>
      <c r="H10" s="189" t="s">
        <v>322</v>
      </c>
      <c r="I10" s="189" t="s">
        <v>331</v>
      </c>
      <c r="J10" s="189" t="s">
        <v>343</v>
      </c>
      <c r="K10" s="189" t="s">
        <v>370</v>
      </c>
      <c r="L10" s="189" t="s">
        <v>388</v>
      </c>
      <c r="M10" s="189" t="s">
        <v>403</v>
      </c>
      <c r="N10" s="363"/>
      <c r="O10" s="199"/>
      <c r="P10" s="189" t="s">
        <v>420</v>
      </c>
      <c r="Q10" s="189" t="s">
        <v>691</v>
      </c>
      <c r="R10" s="166" t="s">
        <v>446</v>
      </c>
      <c r="S10" s="144"/>
      <c r="T10" s="144"/>
      <c r="U10" s="156"/>
      <c r="V10" s="189" t="s">
        <v>453</v>
      </c>
      <c r="W10" s="200"/>
      <c r="X10" s="166" t="s">
        <v>855</v>
      </c>
      <c r="Y10" s="166" t="s">
        <v>663</v>
      </c>
      <c r="Z10" s="189" t="s">
        <v>676</v>
      </c>
      <c r="AA10" s="189" t="s">
        <v>546</v>
      </c>
      <c r="AB10" s="157"/>
      <c r="AC10" s="164"/>
    </row>
    <row r="11" spans="1:29" ht="50.25" customHeight="1" x14ac:dyDescent="0.2">
      <c r="A11" s="115">
        <v>10</v>
      </c>
      <c r="B11" s="136" t="s">
        <v>228</v>
      </c>
      <c r="C11" s="189" t="s">
        <v>625</v>
      </c>
      <c r="D11" s="166" t="s">
        <v>626</v>
      </c>
      <c r="E11" s="189" t="s">
        <v>246</v>
      </c>
      <c r="F11" s="198"/>
      <c r="G11" s="166" t="s">
        <v>298</v>
      </c>
      <c r="H11" s="189" t="s">
        <v>323</v>
      </c>
      <c r="I11" s="189" t="s">
        <v>332</v>
      </c>
      <c r="J11" s="189" t="s">
        <v>644</v>
      </c>
      <c r="K11" s="189" t="s">
        <v>371</v>
      </c>
      <c r="L11" s="189" t="s">
        <v>389</v>
      </c>
      <c r="M11" s="189" t="s">
        <v>652</v>
      </c>
      <c r="N11" s="363"/>
      <c r="O11" s="199"/>
      <c r="P11" s="189" t="s">
        <v>421</v>
      </c>
      <c r="Q11" s="189" t="s">
        <v>431</v>
      </c>
      <c r="R11" s="166" t="s">
        <v>447</v>
      </c>
      <c r="S11" s="144"/>
      <c r="T11" s="143"/>
      <c r="U11" s="168"/>
      <c r="V11" s="189" t="s">
        <v>454</v>
      </c>
      <c r="W11" s="200"/>
      <c r="X11" s="166" t="s">
        <v>856</v>
      </c>
      <c r="Y11" s="166" t="s">
        <v>518</v>
      </c>
      <c r="Z11" s="189" t="s">
        <v>525</v>
      </c>
      <c r="AA11" s="189" t="s">
        <v>547</v>
      </c>
      <c r="AB11" s="157"/>
      <c r="AC11" s="164"/>
    </row>
    <row r="12" spans="1:29" ht="71.25" customHeight="1" x14ac:dyDescent="0.2">
      <c r="A12" s="115">
        <v>11</v>
      </c>
      <c r="B12" s="157" t="s">
        <v>832</v>
      </c>
      <c r="C12" s="189" t="s">
        <v>496</v>
      </c>
      <c r="D12" s="166" t="s">
        <v>903</v>
      </c>
      <c r="E12" s="189" t="s">
        <v>247</v>
      </c>
      <c r="F12" s="198"/>
      <c r="G12" s="166" t="s">
        <v>299</v>
      </c>
      <c r="H12" s="166" t="s">
        <v>816</v>
      </c>
      <c r="I12" s="189" t="s">
        <v>333</v>
      </c>
      <c r="J12" s="189" t="s">
        <v>344</v>
      </c>
      <c r="K12" s="189" t="s">
        <v>372</v>
      </c>
      <c r="L12" s="189" t="s">
        <v>390</v>
      </c>
      <c r="M12" s="189" t="s">
        <v>404</v>
      </c>
      <c r="N12" s="363"/>
      <c r="O12" s="199"/>
      <c r="P12" s="189" t="s">
        <v>657</v>
      </c>
      <c r="Q12" s="189" t="s">
        <v>692</v>
      </c>
      <c r="R12" s="166" t="s">
        <v>694</v>
      </c>
      <c r="S12" s="166"/>
      <c r="T12" s="161"/>
      <c r="U12" s="156"/>
      <c r="V12" s="189" t="s">
        <v>696</v>
      </c>
      <c r="W12" s="202"/>
      <c r="X12" s="166" t="s">
        <v>857</v>
      </c>
      <c r="Y12" s="166" t="s">
        <v>519</v>
      </c>
      <c r="Z12" s="189" t="s">
        <v>675</v>
      </c>
      <c r="AA12" s="189" t="s">
        <v>548</v>
      </c>
      <c r="AB12" s="157"/>
      <c r="AC12" s="164"/>
    </row>
    <row r="13" spans="1:29" ht="66.75" customHeight="1" x14ac:dyDescent="0.2">
      <c r="A13" s="115">
        <v>12</v>
      </c>
      <c r="B13" s="358" t="s">
        <v>618</v>
      </c>
      <c r="C13" s="189" t="s">
        <v>624</v>
      </c>
      <c r="D13" s="166" t="s">
        <v>91</v>
      </c>
      <c r="E13" s="189" t="s">
        <v>248</v>
      </c>
      <c r="F13" s="200"/>
      <c r="G13" s="166" t="s">
        <v>300</v>
      </c>
      <c r="H13" s="166" t="s">
        <v>814</v>
      </c>
      <c r="I13" s="189" t="s">
        <v>817</v>
      </c>
      <c r="J13" s="189" t="s">
        <v>345</v>
      </c>
      <c r="K13" s="189" t="s">
        <v>373</v>
      </c>
      <c r="L13" s="189" t="s">
        <v>391</v>
      </c>
      <c r="M13" s="189" t="s">
        <v>405</v>
      </c>
      <c r="N13" s="363"/>
      <c r="O13" s="199"/>
      <c r="P13" s="189" t="s">
        <v>800</v>
      </c>
      <c r="Q13" s="189" t="s">
        <v>693</v>
      </c>
      <c r="R13" s="164" t="s">
        <v>623</v>
      </c>
      <c r="S13" s="161"/>
      <c r="T13" s="164"/>
      <c r="U13" s="156"/>
      <c r="V13" s="189" t="s">
        <v>455</v>
      </c>
      <c r="W13" s="200"/>
      <c r="X13" s="166" t="s">
        <v>858</v>
      </c>
      <c r="Y13" s="166" t="s">
        <v>520</v>
      </c>
      <c r="Z13" s="189" t="s">
        <v>674</v>
      </c>
      <c r="AA13" s="189" t="s">
        <v>549</v>
      </c>
      <c r="AB13" s="157"/>
      <c r="AC13" s="164"/>
    </row>
    <row r="14" spans="1:29" ht="78" customHeight="1" thickBot="1" x14ac:dyDescent="0.25">
      <c r="A14" s="115">
        <v>13</v>
      </c>
      <c r="B14" s="209" t="s">
        <v>229</v>
      </c>
      <c r="C14" s="189" t="s">
        <v>497</v>
      </c>
      <c r="D14" s="189"/>
      <c r="E14" s="189" t="s">
        <v>249</v>
      </c>
      <c r="F14" s="200"/>
      <c r="G14" s="166" t="s">
        <v>301</v>
      </c>
      <c r="H14" s="166" t="s">
        <v>324</v>
      </c>
      <c r="I14" s="189" t="s">
        <v>570</v>
      </c>
      <c r="J14" s="189" t="s">
        <v>346</v>
      </c>
      <c r="K14" s="189" t="s">
        <v>374</v>
      </c>
      <c r="L14" s="189" t="s">
        <v>392</v>
      </c>
      <c r="M14" s="191" t="s">
        <v>91</v>
      </c>
      <c r="N14" s="364"/>
      <c r="O14" s="198"/>
      <c r="P14" s="189" t="s">
        <v>827</v>
      </c>
      <c r="Q14" s="189" t="s">
        <v>432</v>
      </c>
      <c r="R14" s="201" t="s">
        <v>91</v>
      </c>
      <c r="S14" s="187"/>
      <c r="T14" s="203"/>
      <c r="U14" s="204"/>
      <c r="V14" s="189" t="s">
        <v>456</v>
      </c>
      <c r="W14" s="198"/>
      <c r="X14" s="166" t="s">
        <v>859</v>
      </c>
      <c r="Y14" s="166" t="s">
        <v>521</v>
      </c>
      <c r="Z14" s="189" t="s">
        <v>673</v>
      </c>
      <c r="AA14" s="189" t="s">
        <v>550</v>
      </c>
      <c r="AB14" s="157"/>
      <c r="AC14" s="164"/>
    </row>
    <row r="15" spans="1:29" ht="51" customHeight="1" x14ac:dyDescent="0.2">
      <c r="A15" s="115">
        <v>14</v>
      </c>
      <c r="B15" s="209" t="s">
        <v>810</v>
      </c>
      <c r="C15" s="189" t="s">
        <v>498</v>
      </c>
      <c r="D15" s="189"/>
      <c r="E15" s="189" t="s">
        <v>250</v>
      </c>
      <c r="F15" s="198"/>
      <c r="G15" s="166" t="s">
        <v>302</v>
      </c>
      <c r="H15" s="166" t="s">
        <v>803</v>
      </c>
      <c r="I15" s="189" t="s">
        <v>637</v>
      </c>
      <c r="J15" s="189" t="s">
        <v>347</v>
      </c>
      <c r="K15" s="189" t="s">
        <v>375</v>
      </c>
      <c r="L15" s="189" t="s">
        <v>393</v>
      </c>
      <c r="M15" s="187"/>
      <c r="N15" s="193"/>
      <c r="O15" s="205"/>
      <c r="P15" s="189" t="s">
        <v>656</v>
      </c>
      <c r="Q15" s="166" t="s">
        <v>904</v>
      </c>
      <c r="R15" s="194"/>
      <c r="S15" s="194"/>
      <c r="T15" s="161"/>
      <c r="U15" s="204"/>
      <c r="V15" s="189" t="s">
        <v>457</v>
      </c>
      <c r="W15" s="200"/>
      <c r="X15" s="166" t="s">
        <v>860</v>
      </c>
      <c r="Y15" s="166" t="s">
        <v>664</v>
      </c>
      <c r="Z15" s="189" t="s">
        <v>672</v>
      </c>
      <c r="AA15" s="189" t="s">
        <v>551</v>
      </c>
      <c r="AB15" s="157"/>
      <c r="AC15" s="164"/>
    </row>
    <row r="16" spans="1:29" ht="45.75" customHeight="1" thickBot="1" x14ac:dyDescent="0.25">
      <c r="A16" s="115">
        <v>15</v>
      </c>
      <c r="B16" s="209" t="s">
        <v>906</v>
      </c>
      <c r="C16" s="189" t="s">
        <v>499</v>
      </c>
      <c r="D16" s="189"/>
      <c r="E16" s="189" t="s">
        <v>631</v>
      </c>
      <c r="F16" s="200"/>
      <c r="G16" s="166" t="s">
        <v>303</v>
      </c>
      <c r="H16" s="191" t="s">
        <v>91</v>
      </c>
      <c r="I16" s="189" t="s">
        <v>334</v>
      </c>
      <c r="J16" s="189" t="s">
        <v>348</v>
      </c>
      <c r="K16" s="166" t="s">
        <v>837</v>
      </c>
      <c r="L16" s="189" t="s">
        <v>394</v>
      </c>
      <c r="M16" s="157"/>
      <c r="N16" s="156"/>
      <c r="O16" s="205"/>
      <c r="P16" s="189" t="s">
        <v>655</v>
      </c>
      <c r="Q16" s="166" t="s">
        <v>433</v>
      </c>
      <c r="R16" s="157"/>
      <c r="S16" s="157"/>
      <c r="T16" s="164"/>
      <c r="U16" s="204"/>
      <c r="V16" s="189" t="s">
        <v>458</v>
      </c>
      <c r="W16" s="200"/>
      <c r="X16" s="166" t="s">
        <v>861</v>
      </c>
      <c r="Y16" s="166" t="s">
        <v>522</v>
      </c>
      <c r="Z16" s="189" t="s">
        <v>671</v>
      </c>
      <c r="AA16" s="189" t="s">
        <v>705</v>
      </c>
      <c r="AB16" s="157"/>
      <c r="AC16" s="164"/>
    </row>
    <row r="17" spans="1:29" ht="72" customHeight="1" thickBot="1" x14ac:dyDescent="0.25">
      <c r="A17" s="114">
        <v>16</v>
      </c>
      <c r="B17" s="191" t="s">
        <v>91</v>
      </c>
      <c r="C17" s="189" t="s">
        <v>500</v>
      </c>
      <c r="D17" s="189"/>
      <c r="E17" s="189" t="s">
        <v>252</v>
      </c>
      <c r="F17" s="200"/>
      <c r="G17" s="166" t="s">
        <v>304</v>
      </c>
      <c r="H17" s="206"/>
      <c r="I17" s="189" t="s">
        <v>335</v>
      </c>
      <c r="J17" s="164" t="s">
        <v>836</v>
      </c>
      <c r="K17" s="166" t="s">
        <v>838</v>
      </c>
      <c r="L17" s="189" t="s">
        <v>568</v>
      </c>
      <c r="M17" s="157"/>
      <c r="N17" s="156"/>
      <c r="O17" s="205"/>
      <c r="P17" s="189" t="s">
        <v>422</v>
      </c>
      <c r="Q17" s="166" t="s">
        <v>434</v>
      </c>
      <c r="R17" s="157"/>
      <c r="S17" s="157"/>
      <c r="T17" s="164"/>
      <c r="U17" s="204"/>
      <c r="V17" s="189" t="s">
        <v>459</v>
      </c>
      <c r="W17" s="200"/>
      <c r="X17" s="166" t="s">
        <v>862</v>
      </c>
      <c r="Y17" s="166" t="s">
        <v>523</v>
      </c>
      <c r="Z17" s="189" t="s">
        <v>670</v>
      </c>
      <c r="AA17" s="189" t="s">
        <v>552</v>
      </c>
      <c r="AB17" s="157"/>
      <c r="AC17" s="164"/>
    </row>
    <row r="18" spans="1:29" ht="65.25" customHeight="1" x14ac:dyDescent="0.2">
      <c r="A18" s="114">
        <v>17</v>
      </c>
      <c r="B18" s="164"/>
      <c r="C18" s="189" t="s">
        <v>501</v>
      </c>
      <c r="D18" s="189"/>
      <c r="E18" s="166" t="s">
        <v>253</v>
      </c>
      <c r="F18" s="200"/>
      <c r="G18" s="166" t="s">
        <v>305</v>
      </c>
      <c r="H18" s="206"/>
      <c r="I18" s="189" t="s">
        <v>576</v>
      </c>
      <c r="J18" s="166" t="s">
        <v>643</v>
      </c>
      <c r="K18" s="166" t="s">
        <v>911</v>
      </c>
      <c r="L18" s="166" t="s">
        <v>807</v>
      </c>
      <c r="M18" s="157"/>
      <c r="N18" s="156"/>
      <c r="O18" s="205"/>
      <c r="P18" s="189" t="s">
        <v>423</v>
      </c>
      <c r="Q18" s="166" t="s">
        <v>435</v>
      </c>
      <c r="R18" s="157"/>
      <c r="S18" s="157"/>
      <c r="T18" s="164"/>
      <c r="U18" s="204"/>
      <c r="V18" s="189" t="s">
        <v>460</v>
      </c>
      <c r="W18" s="198"/>
      <c r="X18" s="166" t="s">
        <v>863</v>
      </c>
      <c r="Y18" s="166" t="s">
        <v>524</v>
      </c>
      <c r="Z18" s="189" t="s">
        <v>669</v>
      </c>
      <c r="AA18" s="189" t="s">
        <v>704</v>
      </c>
      <c r="AB18" s="157"/>
      <c r="AC18" s="164"/>
    </row>
    <row r="19" spans="1:29" ht="48.75" customHeight="1" x14ac:dyDescent="0.2">
      <c r="A19" s="114">
        <v>18</v>
      </c>
      <c r="B19" s="164"/>
      <c r="C19" s="189" t="s">
        <v>502</v>
      </c>
      <c r="D19" s="189"/>
      <c r="E19" s="166" t="s">
        <v>254</v>
      </c>
      <c r="F19" s="200"/>
      <c r="G19" s="166" t="s">
        <v>306</v>
      </c>
      <c r="H19" s="206"/>
      <c r="I19" s="189" t="s">
        <v>808</v>
      </c>
      <c r="J19" s="166" t="s">
        <v>349</v>
      </c>
      <c r="K19" s="166" t="s">
        <v>839</v>
      </c>
      <c r="L19" s="166" t="s">
        <v>395</v>
      </c>
      <c r="M19" s="157"/>
      <c r="N19" s="156"/>
      <c r="O19" s="205"/>
      <c r="P19" s="189" t="s">
        <v>424</v>
      </c>
      <c r="Q19" s="166" t="s">
        <v>436</v>
      </c>
      <c r="R19" s="157"/>
      <c r="S19" s="157"/>
      <c r="T19" s="164"/>
      <c r="U19" s="204"/>
      <c r="V19" s="189" t="s">
        <v>461</v>
      </c>
      <c r="W19" s="200"/>
      <c r="X19" s="166" t="s">
        <v>864</v>
      </c>
      <c r="Y19" s="161" t="s">
        <v>91</v>
      </c>
      <c r="Z19" s="189" t="s">
        <v>668</v>
      </c>
      <c r="AA19" s="189" t="s">
        <v>553</v>
      </c>
      <c r="AB19" s="157"/>
      <c r="AC19" s="164"/>
    </row>
    <row r="20" spans="1:29" ht="45.75" customHeight="1" thickBot="1" x14ac:dyDescent="0.25">
      <c r="A20" s="114">
        <v>19</v>
      </c>
      <c r="B20" s="164"/>
      <c r="C20" s="189" t="s">
        <v>503</v>
      </c>
      <c r="D20" s="189"/>
      <c r="E20" s="166" t="s">
        <v>255</v>
      </c>
      <c r="F20" s="200"/>
      <c r="G20" s="166" t="s">
        <v>307</v>
      </c>
      <c r="H20" s="207"/>
      <c r="I20" s="166" t="s">
        <v>818</v>
      </c>
      <c r="J20" s="166" t="s">
        <v>350</v>
      </c>
      <c r="K20" s="166" t="s">
        <v>840</v>
      </c>
      <c r="L20" s="190" t="s">
        <v>91</v>
      </c>
      <c r="M20" s="157"/>
      <c r="N20" s="156"/>
      <c r="O20" s="205"/>
      <c r="P20" s="189" t="s">
        <v>425</v>
      </c>
      <c r="Q20" s="166" t="s">
        <v>437</v>
      </c>
      <c r="R20" s="157"/>
      <c r="S20" s="157"/>
      <c r="T20" s="164"/>
      <c r="U20" s="204"/>
      <c r="V20" s="189" t="s">
        <v>462</v>
      </c>
      <c r="W20" s="198"/>
      <c r="X20" s="166" t="s">
        <v>865</v>
      </c>
      <c r="Y20" s="164"/>
      <c r="Z20" s="189" t="s">
        <v>667</v>
      </c>
      <c r="AA20" s="189" t="s">
        <v>554</v>
      </c>
      <c r="AB20" s="157"/>
      <c r="AC20" s="164"/>
    </row>
    <row r="21" spans="1:29" ht="80.25" customHeight="1" x14ac:dyDescent="0.2">
      <c r="A21" s="114">
        <v>20</v>
      </c>
      <c r="B21" s="161"/>
      <c r="C21" s="189" t="s">
        <v>504</v>
      </c>
      <c r="D21" s="189"/>
      <c r="E21" s="166" t="s">
        <v>256</v>
      </c>
      <c r="F21" s="200"/>
      <c r="G21" s="166" t="s">
        <v>308</v>
      </c>
      <c r="H21" s="164"/>
      <c r="I21" s="166" t="s">
        <v>819</v>
      </c>
      <c r="J21" s="166" t="s">
        <v>351</v>
      </c>
      <c r="K21" s="166" t="s">
        <v>841</v>
      </c>
      <c r="L21" s="208"/>
      <c r="M21" s="209"/>
      <c r="N21" s="365"/>
      <c r="O21" s="204"/>
      <c r="P21" s="189" t="s">
        <v>426</v>
      </c>
      <c r="Q21" s="166" t="s">
        <v>438</v>
      </c>
      <c r="R21" s="157"/>
      <c r="S21" s="157"/>
      <c r="T21" s="164"/>
      <c r="U21" s="204"/>
      <c r="V21" s="189" t="s">
        <v>463</v>
      </c>
      <c r="W21" s="200"/>
      <c r="X21" s="166" t="s">
        <v>866</v>
      </c>
      <c r="Y21" s="156"/>
      <c r="Z21" s="189" t="s">
        <v>666</v>
      </c>
      <c r="AA21" s="189" t="s">
        <v>555</v>
      </c>
      <c r="AB21" s="157"/>
      <c r="AC21" s="164"/>
    </row>
    <row r="22" spans="1:29" ht="84.75" customHeight="1" thickBot="1" x14ac:dyDescent="0.25">
      <c r="A22" s="114">
        <v>21</v>
      </c>
      <c r="B22" s="164"/>
      <c r="C22" s="189" t="s">
        <v>505</v>
      </c>
      <c r="D22" s="189"/>
      <c r="E22" s="166" t="s">
        <v>257</v>
      </c>
      <c r="F22" s="200"/>
      <c r="G22" s="166" t="s">
        <v>309</v>
      </c>
      <c r="H22" s="187"/>
      <c r="I22" s="166" t="s">
        <v>902</v>
      </c>
      <c r="J22" s="166" t="s">
        <v>352</v>
      </c>
      <c r="K22" s="166" t="s">
        <v>842</v>
      </c>
      <c r="L22" s="208"/>
      <c r="M22" s="157"/>
      <c r="N22" s="156"/>
      <c r="O22" s="204"/>
      <c r="P22" s="189" t="s">
        <v>427</v>
      </c>
      <c r="Q22" s="191" t="s">
        <v>91</v>
      </c>
      <c r="R22" s="164"/>
      <c r="S22" s="164"/>
      <c r="T22" s="164"/>
      <c r="U22" s="204"/>
      <c r="V22" s="189" t="s">
        <v>464</v>
      </c>
      <c r="W22" s="200"/>
      <c r="X22" s="166" t="s">
        <v>478</v>
      </c>
      <c r="Y22" s="168"/>
      <c r="Z22" s="189" t="s">
        <v>526</v>
      </c>
      <c r="AA22" s="189" t="s">
        <v>556</v>
      </c>
      <c r="AB22" s="157"/>
      <c r="AC22" s="164"/>
    </row>
    <row r="23" spans="1:29" ht="53.25" customHeight="1" x14ac:dyDescent="0.2">
      <c r="A23" s="114">
        <v>22</v>
      </c>
      <c r="B23" s="164"/>
      <c r="C23" s="189" t="s">
        <v>506</v>
      </c>
      <c r="D23" s="189"/>
      <c r="E23" s="166" t="s">
        <v>258</v>
      </c>
      <c r="F23" s="200"/>
      <c r="G23" s="166" t="s">
        <v>633</v>
      </c>
      <c r="H23" s="157"/>
      <c r="I23" s="161" t="s">
        <v>91</v>
      </c>
      <c r="J23" s="166" t="s">
        <v>353</v>
      </c>
      <c r="K23" s="166" t="s">
        <v>823</v>
      </c>
      <c r="L23" s="164"/>
      <c r="M23" s="157"/>
      <c r="N23" s="156"/>
      <c r="O23" s="204"/>
      <c r="P23" s="166" t="s">
        <v>854</v>
      </c>
      <c r="Q23" s="210"/>
      <c r="R23" s="164"/>
      <c r="S23" s="164"/>
      <c r="T23" s="164"/>
      <c r="U23" s="204"/>
      <c r="V23" s="189" t="s">
        <v>695</v>
      </c>
      <c r="W23" s="200"/>
      <c r="X23" s="166" t="s">
        <v>661</v>
      </c>
      <c r="Y23" s="168"/>
      <c r="Z23" s="189" t="s">
        <v>665</v>
      </c>
      <c r="AA23" s="189" t="s">
        <v>703</v>
      </c>
      <c r="AB23" s="157"/>
      <c r="AC23" s="164"/>
    </row>
    <row r="24" spans="1:29" ht="59.25" customHeight="1" thickBot="1" x14ac:dyDescent="0.25">
      <c r="A24" s="114">
        <v>23</v>
      </c>
      <c r="B24" s="164"/>
      <c r="C24" s="189" t="s">
        <v>507</v>
      </c>
      <c r="D24" s="189"/>
      <c r="E24" s="166" t="s">
        <v>259</v>
      </c>
      <c r="F24" s="200"/>
      <c r="G24" s="166" t="s">
        <v>806</v>
      </c>
      <c r="H24" s="157"/>
      <c r="I24" s="164"/>
      <c r="J24" s="166" t="s">
        <v>354</v>
      </c>
      <c r="K24" s="166" t="s">
        <v>843</v>
      </c>
      <c r="L24" s="157"/>
      <c r="M24" s="164"/>
      <c r="N24" s="204"/>
      <c r="O24" s="204"/>
      <c r="P24" s="166" t="s">
        <v>323</v>
      </c>
      <c r="Q24" s="209"/>
      <c r="R24" s="161"/>
      <c r="S24" s="161"/>
      <c r="T24" s="164"/>
      <c r="U24" s="204"/>
      <c r="V24" s="190" t="s">
        <v>91</v>
      </c>
      <c r="W24" s="200"/>
      <c r="X24" s="166" t="s">
        <v>479</v>
      </c>
      <c r="Y24" s="168"/>
      <c r="Z24" s="189" t="s">
        <v>527</v>
      </c>
      <c r="AA24" s="189" t="s">
        <v>913</v>
      </c>
      <c r="AB24" s="157"/>
      <c r="AC24" s="164"/>
    </row>
    <row r="25" spans="1:29" ht="69.75" customHeight="1" x14ac:dyDescent="0.2">
      <c r="A25" s="114">
        <v>24</v>
      </c>
      <c r="B25" s="164"/>
      <c r="C25" s="189" t="s">
        <v>508</v>
      </c>
      <c r="D25" s="189"/>
      <c r="E25" s="166" t="s">
        <v>260</v>
      </c>
      <c r="F25" s="200"/>
      <c r="G25" s="166" t="s">
        <v>310</v>
      </c>
      <c r="H25" s="157"/>
      <c r="I25" s="204"/>
      <c r="J25" s="166" t="s">
        <v>355</v>
      </c>
      <c r="K25" s="166" t="s">
        <v>824</v>
      </c>
      <c r="L25" s="157"/>
      <c r="M25" s="164"/>
      <c r="N25" s="204"/>
      <c r="O25" s="204"/>
      <c r="P25" s="164" t="s">
        <v>813</v>
      </c>
      <c r="Q25" s="210"/>
      <c r="R25" s="161"/>
      <c r="S25" s="161"/>
      <c r="T25" s="161"/>
      <c r="U25" s="204"/>
      <c r="V25" s="164"/>
      <c r="W25" s="200"/>
      <c r="X25" s="166" t="s">
        <v>828</v>
      </c>
      <c r="Y25" s="168"/>
      <c r="Z25" s="189" t="s">
        <v>528</v>
      </c>
      <c r="AA25" s="189" t="s">
        <v>557</v>
      </c>
      <c r="AB25" s="157"/>
      <c r="AC25" s="164"/>
    </row>
    <row r="26" spans="1:29" ht="77.25" customHeight="1" x14ac:dyDescent="0.2">
      <c r="A26" s="114">
        <v>25</v>
      </c>
      <c r="B26" s="164"/>
      <c r="C26" s="189" t="s">
        <v>566</v>
      </c>
      <c r="D26" s="189"/>
      <c r="E26" s="166" t="s">
        <v>261</v>
      </c>
      <c r="F26" s="200"/>
      <c r="G26" s="166" t="s">
        <v>311</v>
      </c>
      <c r="H26" s="157"/>
      <c r="I26" s="211"/>
      <c r="J26" s="166" t="s">
        <v>356</v>
      </c>
      <c r="K26" s="166" t="s">
        <v>844</v>
      </c>
      <c r="L26" s="157"/>
      <c r="M26" s="164"/>
      <c r="N26" s="204"/>
      <c r="O26" s="204"/>
      <c r="P26" s="166" t="s">
        <v>654</v>
      </c>
      <c r="Q26" s="210"/>
      <c r="R26" s="161"/>
      <c r="S26" s="161"/>
      <c r="T26" s="161"/>
      <c r="U26" s="204"/>
      <c r="V26" s="212"/>
      <c r="W26" s="198"/>
      <c r="X26" s="164" t="s">
        <v>867</v>
      </c>
      <c r="Y26" s="168"/>
      <c r="Z26" s="189" t="s">
        <v>529</v>
      </c>
      <c r="AA26" s="189" t="s">
        <v>558</v>
      </c>
      <c r="AB26" s="157"/>
      <c r="AC26" s="164"/>
    </row>
    <row r="27" spans="1:29" ht="62.25" customHeight="1" thickBot="1" x14ac:dyDescent="0.25">
      <c r="A27" s="114">
        <v>26</v>
      </c>
      <c r="B27" s="164"/>
      <c r="C27" s="189" t="s">
        <v>567</v>
      </c>
      <c r="D27" s="189"/>
      <c r="E27" s="166" t="s">
        <v>263</v>
      </c>
      <c r="F27" s="200"/>
      <c r="G27" s="166" t="s">
        <v>312</v>
      </c>
      <c r="H27" s="157"/>
      <c r="I27" s="211"/>
      <c r="J27" s="166" t="s">
        <v>357</v>
      </c>
      <c r="K27" s="166" t="s">
        <v>845</v>
      </c>
      <c r="L27" s="157"/>
      <c r="M27" s="164"/>
      <c r="N27" s="204"/>
      <c r="O27" s="204"/>
      <c r="P27" s="166" t="s">
        <v>653</v>
      </c>
      <c r="Q27" s="194"/>
      <c r="R27" s="161"/>
      <c r="S27" s="161"/>
      <c r="T27" s="161"/>
      <c r="U27" s="204"/>
      <c r="V27" s="212"/>
      <c r="W27" s="202"/>
      <c r="X27" s="166" t="s">
        <v>480</v>
      </c>
      <c r="Y27" s="168"/>
      <c r="Z27" s="189" t="s">
        <v>530</v>
      </c>
      <c r="AA27" s="189" t="s">
        <v>559</v>
      </c>
      <c r="AB27" s="157"/>
      <c r="AC27" s="164"/>
    </row>
    <row r="28" spans="1:29" ht="87" customHeight="1" x14ac:dyDescent="0.2">
      <c r="A28" s="114">
        <v>27</v>
      </c>
      <c r="B28" s="164"/>
      <c r="C28" s="189" t="s">
        <v>623</v>
      </c>
      <c r="D28" s="189"/>
      <c r="E28" s="166" t="s">
        <v>630</v>
      </c>
      <c r="F28" s="200"/>
      <c r="G28" s="166" t="s">
        <v>313</v>
      </c>
      <c r="H28" s="157"/>
      <c r="I28" s="211"/>
      <c r="J28" s="166" t="s">
        <v>642</v>
      </c>
      <c r="K28" s="166" t="s">
        <v>846</v>
      </c>
      <c r="L28" s="157"/>
      <c r="M28" s="164"/>
      <c r="N28" s="204"/>
      <c r="O28" s="204"/>
      <c r="P28" s="166" t="s">
        <v>804</v>
      </c>
      <c r="Q28" s="157"/>
      <c r="R28" s="164"/>
      <c r="S28" s="164"/>
      <c r="T28" s="164"/>
      <c r="U28" s="204"/>
      <c r="V28" s="212"/>
      <c r="W28" s="200"/>
      <c r="X28" s="166" t="s">
        <v>481</v>
      </c>
      <c r="Y28" s="168"/>
      <c r="Z28" s="189" t="s">
        <v>531</v>
      </c>
      <c r="AA28" s="357" t="s">
        <v>830</v>
      </c>
      <c r="AB28" s="157"/>
      <c r="AC28" s="164"/>
    </row>
    <row r="29" spans="1:29" ht="60.75" customHeight="1" x14ac:dyDescent="0.2">
      <c r="A29" s="114">
        <v>28</v>
      </c>
      <c r="B29" s="164"/>
      <c r="C29" s="189" t="s">
        <v>509</v>
      </c>
      <c r="D29" s="189"/>
      <c r="E29" s="166" t="s">
        <v>264</v>
      </c>
      <c r="F29" s="200"/>
      <c r="G29" s="166" t="s">
        <v>314</v>
      </c>
      <c r="H29" s="157"/>
      <c r="I29" s="211"/>
      <c r="J29" s="166" t="s">
        <v>358</v>
      </c>
      <c r="K29" s="166" t="s">
        <v>376</v>
      </c>
      <c r="L29" s="157"/>
      <c r="M29" s="164"/>
      <c r="N29" s="204"/>
      <c r="O29" s="204"/>
      <c r="P29" s="166" t="s">
        <v>898</v>
      </c>
      <c r="Q29" s="157"/>
      <c r="R29" s="164"/>
      <c r="S29" s="164"/>
      <c r="T29" s="164"/>
      <c r="U29" s="204"/>
      <c r="V29" s="212"/>
      <c r="W29" s="200"/>
      <c r="X29" s="166" t="s">
        <v>482</v>
      </c>
      <c r="Y29" s="168"/>
      <c r="Z29" s="189" t="s">
        <v>532</v>
      </c>
      <c r="AA29" s="189" t="s">
        <v>831</v>
      </c>
      <c r="AB29" s="157"/>
      <c r="AC29" s="164"/>
    </row>
    <row r="30" spans="1:29" ht="55.5" customHeight="1" x14ac:dyDescent="0.2">
      <c r="A30" s="114">
        <v>29</v>
      </c>
      <c r="B30" s="164"/>
      <c r="C30" s="189" t="s">
        <v>622</v>
      </c>
      <c r="D30" s="189"/>
      <c r="E30" s="166" t="s">
        <v>265</v>
      </c>
      <c r="F30" s="200"/>
      <c r="G30" s="166" t="s">
        <v>315</v>
      </c>
      <c r="H30" s="157"/>
      <c r="I30" s="204"/>
      <c r="J30" s="166" t="s">
        <v>359</v>
      </c>
      <c r="K30" s="166" t="s">
        <v>376</v>
      </c>
      <c r="L30" s="157"/>
      <c r="M30" s="164"/>
      <c r="N30" s="204"/>
      <c r="O30" s="204"/>
      <c r="P30" s="166" t="s">
        <v>428</v>
      </c>
      <c r="Q30" s="210"/>
      <c r="R30" s="164"/>
      <c r="S30" s="164"/>
      <c r="T30" s="164"/>
      <c r="U30" s="204"/>
      <c r="V30" s="212"/>
      <c r="W30" s="200"/>
      <c r="X30" s="166" t="s">
        <v>483</v>
      </c>
      <c r="Y30" s="168"/>
      <c r="Z30" s="189" t="s">
        <v>533</v>
      </c>
      <c r="AA30" s="189" t="s">
        <v>702</v>
      </c>
      <c r="AB30" s="157"/>
      <c r="AC30" s="164"/>
    </row>
    <row r="31" spans="1:29" ht="57" customHeight="1" x14ac:dyDescent="0.2">
      <c r="A31" s="114">
        <v>30</v>
      </c>
      <c r="B31" s="164"/>
      <c r="C31" s="189" t="s">
        <v>510</v>
      </c>
      <c r="D31" s="189"/>
      <c r="E31" s="166" t="s">
        <v>266</v>
      </c>
      <c r="F31" s="200"/>
      <c r="G31" s="166" t="s">
        <v>578</v>
      </c>
      <c r="H31" s="157"/>
      <c r="I31" s="211"/>
      <c r="J31" s="166" t="s">
        <v>641</v>
      </c>
      <c r="K31" s="166" t="s">
        <v>822</v>
      </c>
      <c r="L31" s="157"/>
      <c r="M31" s="164"/>
      <c r="N31" s="204"/>
      <c r="O31" s="204"/>
      <c r="P31" s="166" t="s">
        <v>915</v>
      </c>
      <c r="Q31" s="210"/>
      <c r="R31" s="164"/>
      <c r="S31" s="164"/>
      <c r="T31" s="164"/>
      <c r="U31" s="204"/>
      <c r="V31" s="164"/>
      <c r="W31" s="200"/>
      <c r="X31" s="166" t="s">
        <v>484</v>
      </c>
      <c r="Y31" s="168"/>
      <c r="Z31" s="189" t="s">
        <v>534</v>
      </c>
      <c r="AA31" s="189" t="s">
        <v>701</v>
      </c>
      <c r="AB31" s="157"/>
      <c r="AC31" s="164"/>
    </row>
    <row r="32" spans="1:29" ht="43.5" customHeight="1" thickBot="1" x14ac:dyDescent="0.25">
      <c r="A32" s="114">
        <v>31</v>
      </c>
      <c r="B32" s="164"/>
      <c r="C32" s="189" t="s">
        <v>621</v>
      </c>
      <c r="D32" s="189"/>
      <c r="E32" s="166" t="s">
        <v>267</v>
      </c>
      <c r="F32" s="200"/>
      <c r="G32" s="166" t="s">
        <v>801</v>
      </c>
      <c r="H32" s="157"/>
      <c r="I32" s="211"/>
      <c r="J32" s="166" t="s">
        <v>360</v>
      </c>
      <c r="K32" s="166" t="s">
        <v>847</v>
      </c>
      <c r="L32" s="157"/>
      <c r="M32" s="164"/>
      <c r="N32" s="204"/>
      <c r="O32" s="204"/>
      <c r="P32" s="190" t="s">
        <v>91</v>
      </c>
      <c r="Q32" s="210"/>
      <c r="R32" s="164"/>
      <c r="S32" s="164"/>
      <c r="T32" s="164"/>
      <c r="U32" s="164"/>
      <c r="V32" s="195"/>
      <c r="W32" s="204"/>
      <c r="X32" s="166" t="s">
        <v>485</v>
      </c>
      <c r="Y32" s="168"/>
      <c r="Z32" s="189" t="s">
        <v>535</v>
      </c>
      <c r="AA32" s="189" t="s">
        <v>560</v>
      </c>
      <c r="AB32" s="157"/>
      <c r="AC32" s="164"/>
    </row>
    <row r="33" spans="1:29" ht="57.75" customHeight="1" x14ac:dyDescent="0.2">
      <c r="A33" s="114">
        <v>32</v>
      </c>
      <c r="B33" s="164"/>
      <c r="C33" s="189" t="s">
        <v>620</v>
      </c>
      <c r="D33" s="189"/>
      <c r="E33" s="166" t="s">
        <v>268</v>
      </c>
      <c r="F33" s="200"/>
      <c r="G33" s="166" t="s">
        <v>802</v>
      </c>
      <c r="H33" s="157"/>
      <c r="I33" s="211"/>
      <c r="J33" s="166" t="s">
        <v>361</v>
      </c>
      <c r="K33" s="166" t="s">
        <v>848</v>
      </c>
      <c r="L33" s="157"/>
      <c r="M33" s="164"/>
      <c r="N33" s="204"/>
      <c r="O33" s="204"/>
      <c r="P33" s="212"/>
      <c r="Q33" s="209"/>
      <c r="R33" s="164"/>
      <c r="S33" s="164"/>
      <c r="T33" s="164"/>
      <c r="U33" s="164"/>
      <c r="V33" s="164"/>
      <c r="W33" s="204"/>
      <c r="X33" s="166" t="s">
        <v>486</v>
      </c>
      <c r="Y33" s="168"/>
      <c r="Z33" s="189" t="s">
        <v>536</v>
      </c>
      <c r="AA33" s="189" t="s">
        <v>561</v>
      </c>
      <c r="AB33" s="157"/>
      <c r="AC33" s="164"/>
    </row>
    <row r="34" spans="1:29" ht="58.5" customHeight="1" x14ac:dyDescent="0.2">
      <c r="A34" s="114">
        <v>33</v>
      </c>
      <c r="B34" s="164"/>
      <c r="C34" s="189" t="s">
        <v>619</v>
      </c>
      <c r="D34" s="189"/>
      <c r="E34" s="166" t="s">
        <v>629</v>
      </c>
      <c r="F34" s="157"/>
      <c r="G34" s="166" t="s">
        <v>907</v>
      </c>
      <c r="H34" s="164"/>
      <c r="I34" s="211"/>
      <c r="J34" s="166" t="s">
        <v>362</v>
      </c>
      <c r="K34" s="166" t="s">
        <v>849</v>
      </c>
      <c r="L34" s="157"/>
      <c r="M34" s="164"/>
      <c r="N34" s="204"/>
      <c r="O34" s="204"/>
      <c r="P34" s="212"/>
      <c r="Q34" s="210"/>
      <c r="R34" s="164"/>
      <c r="S34" s="164"/>
      <c r="T34" s="164"/>
      <c r="U34" s="164"/>
      <c r="V34" s="164"/>
      <c r="W34" s="204"/>
      <c r="X34" s="166" t="s">
        <v>487</v>
      </c>
      <c r="Y34" s="168"/>
      <c r="Z34" s="189" t="s">
        <v>537</v>
      </c>
      <c r="AA34" s="166" t="s">
        <v>896</v>
      </c>
      <c r="AB34" s="157"/>
      <c r="AC34" s="164"/>
    </row>
    <row r="35" spans="1:29" ht="73.5" customHeight="1" thickBot="1" x14ac:dyDescent="0.25">
      <c r="A35" s="114">
        <v>34</v>
      </c>
      <c r="B35" s="164"/>
      <c r="C35" s="189" t="s">
        <v>914</v>
      </c>
      <c r="D35" s="189"/>
      <c r="E35" s="166" t="s">
        <v>269</v>
      </c>
      <c r="F35" s="157"/>
      <c r="G35" s="361" t="s">
        <v>908</v>
      </c>
      <c r="H35" s="164"/>
      <c r="I35" s="211"/>
      <c r="J35" s="166" t="s">
        <v>569</v>
      </c>
      <c r="K35" s="166" t="s">
        <v>850</v>
      </c>
      <c r="L35" s="157"/>
      <c r="M35" s="164"/>
      <c r="N35" s="204"/>
      <c r="O35" s="204"/>
      <c r="P35" s="213"/>
      <c r="Q35" s="209"/>
      <c r="R35" s="164"/>
      <c r="S35" s="164"/>
      <c r="T35" s="164"/>
      <c r="U35" s="164"/>
      <c r="V35" s="164"/>
      <c r="W35" s="204"/>
      <c r="X35" s="166" t="s">
        <v>868</v>
      </c>
      <c r="Y35" s="168"/>
      <c r="Z35" s="189" t="s">
        <v>872</v>
      </c>
      <c r="AA35" s="190" t="s">
        <v>91</v>
      </c>
      <c r="AB35" s="157"/>
      <c r="AC35" s="164"/>
    </row>
    <row r="36" spans="1:29" ht="69.75" customHeight="1" x14ac:dyDescent="0.2">
      <c r="A36" s="114">
        <v>35</v>
      </c>
      <c r="B36" s="164"/>
      <c r="C36" s="189" t="s">
        <v>91</v>
      </c>
      <c r="D36" s="189"/>
      <c r="E36" s="166" t="s">
        <v>270</v>
      </c>
      <c r="F36" s="157"/>
      <c r="G36" s="166" t="s">
        <v>909</v>
      </c>
      <c r="H36" s="164"/>
      <c r="I36" s="211"/>
      <c r="J36" s="166" t="s">
        <v>577</v>
      </c>
      <c r="K36" s="166" t="s">
        <v>851</v>
      </c>
      <c r="L36" s="157"/>
      <c r="M36" s="164"/>
      <c r="N36" s="204"/>
      <c r="O36" s="204"/>
      <c r="P36" s="212"/>
      <c r="Q36" s="210"/>
      <c r="R36" s="164"/>
      <c r="S36" s="164"/>
      <c r="T36" s="164"/>
      <c r="U36" s="164"/>
      <c r="V36" s="164"/>
      <c r="W36" s="204"/>
      <c r="X36" s="166" t="s">
        <v>869</v>
      </c>
      <c r="Y36" s="168"/>
      <c r="Z36" s="189" t="s">
        <v>873</v>
      </c>
      <c r="AA36" s="214"/>
      <c r="AB36" s="157"/>
      <c r="AC36" s="164"/>
    </row>
    <row r="37" spans="1:29" ht="60" customHeight="1" thickBot="1" x14ac:dyDescent="0.25">
      <c r="A37" s="114">
        <v>36</v>
      </c>
      <c r="B37" s="164"/>
      <c r="C37" s="189"/>
      <c r="D37" s="189"/>
      <c r="E37" s="166" t="s">
        <v>271</v>
      </c>
      <c r="F37" s="157"/>
      <c r="G37" s="166" t="s">
        <v>910</v>
      </c>
      <c r="H37" s="164"/>
      <c r="I37" s="211"/>
      <c r="J37" s="166" t="s">
        <v>820</v>
      </c>
      <c r="K37" s="143" t="s">
        <v>377</v>
      </c>
      <c r="L37" s="157"/>
      <c r="M37" s="164"/>
      <c r="N37" s="204"/>
      <c r="O37" s="204"/>
      <c r="P37" s="212"/>
      <c r="Q37" s="210"/>
      <c r="R37" s="164"/>
      <c r="S37" s="164"/>
      <c r="T37" s="164"/>
      <c r="U37" s="164"/>
      <c r="V37" s="164"/>
      <c r="W37" s="204"/>
      <c r="X37" s="166" t="s">
        <v>488</v>
      </c>
      <c r="Y37" s="168"/>
      <c r="Z37" s="189" t="s">
        <v>874</v>
      </c>
      <c r="AA37" s="213"/>
      <c r="AB37" s="157"/>
      <c r="AC37" s="164"/>
    </row>
    <row r="38" spans="1:29" ht="61.5" customHeight="1" x14ac:dyDescent="0.2">
      <c r="A38" s="114">
        <v>37</v>
      </c>
      <c r="B38" s="164"/>
      <c r="C38" s="189"/>
      <c r="D38" s="189"/>
      <c r="E38" s="166" t="s">
        <v>272</v>
      </c>
      <c r="F38" s="157"/>
      <c r="G38" s="166" t="s">
        <v>901</v>
      </c>
      <c r="H38" s="164"/>
      <c r="I38" s="211"/>
      <c r="J38" s="166" t="s">
        <v>871</v>
      </c>
      <c r="K38" s="359" t="s">
        <v>852</v>
      </c>
      <c r="L38" s="157"/>
      <c r="M38" s="164"/>
      <c r="N38" s="204"/>
      <c r="O38" s="204"/>
      <c r="P38" s="164"/>
      <c r="Q38" s="210"/>
      <c r="R38" s="164"/>
      <c r="S38" s="164"/>
      <c r="T38" s="164"/>
      <c r="U38" s="164"/>
      <c r="V38" s="164"/>
      <c r="W38" s="204"/>
      <c r="X38" s="164" t="s">
        <v>870</v>
      </c>
      <c r="Y38" s="157"/>
      <c r="Z38" s="189" t="s">
        <v>875</v>
      </c>
      <c r="AA38" s="213"/>
      <c r="AB38" s="157"/>
      <c r="AC38" s="164"/>
    </row>
    <row r="39" spans="1:29" ht="54" customHeight="1" x14ac:dyDescent="0.2">
      <c r="A39" s="114">
        <v>38</v>
      </c>
      <c r="B39" s="164"/>
      <c r="C39" s="189"/>
      <c r="D39" s="189"/>
      <c r="E39" s="166" t="s">
        <v>273</v>
      </c>
      <c r="F39" s="157"/>
      <c r="G39" s="166" t="s">
        <v>916</v>
      </c>
      <c r="H39" s="164"/>
      <c r="I39" s="211"/>
      <c r="J39" s="166" t="s">
        <v>640</v>
      </c>
      <c r="K39" s="166" t="s">
        <v>378</v>
      </c>
      <c r="L39" s="157"/>
      <c r="M39" s="164"/>
      <c r="N39" s="164"/>
      <c r="O39" s="164"/>
      <c r="P39" s="195"/>
      <c r="Q39" s="143"/>
      <c r="R39" s="164"/>
      <c r="S39" s="164"/>
      <c r="T39" s="164"/>
      <c r="U39" s="164"/>
      <c r="V39" s="164"/>
      <c r="W39" s="204"/>
      <c r="X39" s="166" t="s">
        <v>660</v>
      </c>
      <c r="Y39" s="157"/>
      <c r="Z39" s="189" t="s">
        <v>876</v>
      </c>
      <c r="AA39" s="213"/>
      <c r="AB39" s="157"/>
      <c r="AC39" s="164"/>
    </row>
    <row r="40" spans="1:29" ht="58.5" customHeight="1" thickBot="1" x14ac:dyDescent="0.25">
      <c r="A40" s="114">
        <v>39</v>
      </c>
      <c r="B40" s="164"/>
      <c r="C40" s="189"/>
      <c r="D40" s="189"/>
      <c r="E40" s="166" t="s">
        <v>628</v>
      </c>
      <c r="F40" s="157"/>
      <c r="G40" s="190" t="s">
        <v>91</v>
      </c>
      <c r="H40" s="164"/>
      <c r="I40" s="143"/>
      <c r="J40" s="161" t="s">
        <v>91</v>
      </c>
      <c r="K40" s="166" t="s">
        <v>379</v>
      </c>
      <c r="L40" s="194"/>
      <c r="M40" s="164"/>
      <c r="N40" s="164"/>
      <c r="O40" s="164"/>
      <c r="P40" s="164"/>
      <c r="Q40" s="143"/>
      <c r="R40" s="164"/>
      <c r="S40" s="164"/>
      <c r="T40" s="164"/>
      <c r="U40" s="164"/>
      <c r="V40" s="164"/>
      <c r="W40" s="204"/>
      <c r="X40" s="166" t="s">
        <v>659</v>
      </c>
      <c r="Y40" s="194"/>
      <c r="Z40" s="189" t="s">
        <v>877</v>
      </c>
      <c r="AA40" s="190"/>
      <c r="AB40" s="157"/>
      <c r="AC40" s="164"/>
    </row>
    <row r="41" spans="1:29" ht="57.75" customHeight="1" x14ac:dyDescent="0.2">
      <c r="A41" s="114">
        <v>40</v>
      </c>
      <c r="B41" s="164"/>
      <c r="C41" s="189"/>
      <c r="D41" s="189"/>
      <c r="E41" s="166" t="s">
        <v>274</v>
      </c>
      <c r="F41" s="157"/>
      <c r="G41" s="164"/>
      <c r="H41" s="164"/>
      <c r="I41" s="143"/>
      <c r="J41" s="164"/>
      <c r="K41" s="166" t="s">
        <v>648</v>
      </c>
      <c r="L41" s="157"/>
      <c r="M41" s="164"/>
      <c r="N41" s="164"/>
      <c r="O41" s="164"/>
      <c r="P41" s="164"/>
      <c r="Q41" s="143"/>
      <c r="R41" s="164"/>
      <c r="S41" s="164"/>
      <c r="T41" s="164"/>
      <c r="U41" s="164"/>
      <c r="V41" s="164"/>
      <c r="W41" s="164"/>
      <c r="X41" s="166" t="s">
        <v>658</v>
      </c>
      <c r="Y41" s="194"/>
      <c r="Z41" s="189" t="s">
        <v>878</v>
      </c>
      <c r="AA41" s="195"/>
      <c r="AB41" s="164"/>
      <c r="AC41" s="164"/>
    </row>
    <row r="42" spans="1:29" ht="41.25" customHeight="1" thickBot="1" x14ac:dyDescent="0.25">
      <c r="A42" s="114">
        <v>41</v>
      </c>
      <c r="B42" s="164"/>
      <c r="C42" s="189"/>
      <c r="D42" s="189"/>
      <c r="E42" s="166" t="s">
        <v>275</v>
      </c>
      <c r="F42" s="194"/>
      <c r="G42" s="164"/>
      <c r="H42" s="164"/>
      <c r="I42" s="143"/>
      <c r="J42" s="143"/>
      <c r="K42" s="166" t="s">
        <v>647</v>
      </c>
      <c r="L42" s="164"/>
      <c r="M42" s="164"/>
      <c r="N42" s="164"/>
      <c r="O42" s="164"/>
      <c r="P42" s="164"/>
      <c r="Q42" s="164"/>
      <c r="R42" s="164"/>
      <c r="S42" s="164"/>
      <c r="T42" s="164"/>
      <c r="U42" s="164"/>
      <c r="V42" s="164"/>
      <c r="W42" s="164"/>
      <c r="X42" s="190" t="s">
        <v>91</v>
      </c>
      <c r="Y42" s="194"/>
      <c r="Z42" s="189" t="s">
        <v>879</v>
      </c>
      <c r="AA42" s="164"/>
      <c r="AB42" s="161"/>
      <c r="AC42" s="164"/>
    </row>
    <row r="43" spans="1:29" ht="60.75" customHeight="1" thickBot="1" x14ac:dyDescent="0.25">
      <c r="A43" s="114">
        <v>42</v>
      </c>
      <c r="B43" s="164"/>
      <c r="C43" s="189"/>
      <c r="D43" s="189"/>
      <c r="E43" s="166" t="s">
        <v>276</v>
      </c>
      <c r="F43" s="157"/>
      <c r="G43" s="164"/>
      <c r="H43" s="164"/>
      <c r="I43" s="143"/>
      <c r="J43" s="143"/>
      <c r="K43" s="166" t="s">
        <v>646</v>
      </c>
      <c r="L43" s="164"/>
      <c r="M43" s="164"/>
      <c r="N43" s="164"/>
      <c r="O43" s="164"/>
      <c r="P43" s="164"/>
      <c r="Q43" s="143"/>
      <c r="R43" s="164"/>
      <c r="S43" s="164"/>
      <c r="T43" s="164"/>
      <c r="U43" s="164"/>
      <c r="V43" s="164"/>
      <c r="W43" s="164"/>
      <c r="X43" s="204"/>
      <c r="Y43" s="194"/>
      <c r="Z43" s="189" t="s">
        <v>880</v>
      </c>
      <c r="AA43" s="164"/>
      <c r="AB43" s="164"/>
      <c r="AC43" s="164"/>
    </row>
    <row r="44" spans="1:29" ht="53.25" customHeight="1" x14ac:dyDescent="0.2">
      <c r="A44" s="114">
        <v>43</v>
      </c>
      <c r="B44" s="164"/>
      <c r="C44" s="189"/>
      <c r="D44" s="189"/>
      <c r="E44" s="166" t="s">
        <v>277</v>
      </c>
      <c r="F44" s="157"/>
      <c r="G44" s="164"/>
      <c r="H44" s="164"/>
      <c r="I44" s="143"/>
      <c r="J44" s="143"/>
      <c r="K44" s="359" t="s">
        <v>853</v>
      </c>
      <c r="L44" s="164"/>
      <c r="M44" s="164"/>
      <c r="N44" s="164"/>
      <c r="O44" s="164"/>
      <c r="P44" s="164"/>
      <c r="Q44" s="143"/>
      <c r="R44" s="164"/>
      <c r="S44" s="164"/>
      <c r="T44" s="164"/>
      <c r="U44" s="164"/>
      <c r="V44" s="164"/>
      <c r="W44" s="164"/>
      <c r="X44" s="204"/>
      <c r="Y44" s="194"/>
      <c r="Z44" s="189" t="s">
        <v>881</v>
      </c>
      <c r="AA44" s="164"/>
      <c r="AB44" s="164"/>
      <c r="AC44" s="164"/>
    </row>
    <row r="45" spans="1:29" ht="57.75" customHeight="1" x14ac:dyDescent="0.2">
      <c r="A45" s="114">
        <v>44</v>
      </c>
      <c r="B45" s="164"/>
      <c r="C45" s="189"/>
      <c r="D45" s="189"/>
      <c r="E45" s="166" t="s">
        <v>278</v>
      </c>
      <c r="F45" s="157"/>
      <c r="G45" s="164"/>
      <c r="H45" s="164"/>
      <c r="I45" s="143"/>
      <c r="J45" s="143"/>
      <c r="K45" s="166" t="s">
        <v>380</v>
      </c>
      <c r="L45" s="164"/>
      <c r="M45" s="164"/>
      <c r="N45" s="164"/>
      <c r="O45" s="164"/>
      <c r="P45" s="164"/>
      <c r="Q45" s="164"/>
      <c r="R45" s="164"/>
      <c r="S45" s="164"/>
      <c r="T45" s="164"/>
      <c r="U45" s="164"/>
      <c r="V45" s="164"/>
      <c r="W45" s="164"/>
      <c r="X45" s="204"/>
      <c r="Y45" s="194"/>
      <c r="Z45" s="189" t="s">
        <v>882</v>
      </c>
      <c r="AA45" s="164"/>
      <c r="AB45" s="164"/>
      <c r="AC45" s="164"/>
    </row>
    <row r="46" spans="1:29" ht="58.5" customHeight="1" x14ac:dyDescent="0.2">
      <c r="A46" s="114">
        <v>45</v>
      </c>
      <c r="B46" s="164"/>
      <c r="C46" s="189"/>
      <c r="D46" s="189"/>
      <c r="E46" s="166" t="s">
        <v>279</v>
      </c>
      <c r="F46" s="194"/>
      <c r="G46" s="164"/>
      <c r="H46" s="164"/>
      <c r="I46" s="166"/>
      <c r="J46" s="166"/>
      <c r="K46" s="143" t="s">
        <v>821</v>
      </c>
      <c r="L46" s="164"/>
      <c r="M46" s="164"/>
      <c r="N46" s="164"/>
      <c r="O46" s="164"/>
      <c r="P46" s="164"/>
      <c r="Q46" s="164"/>
      <c r="R46" s="164"/>
      <c r="S46" s="164"/>
      <c r="T46" s="164"/>
      <c r="U46" s="164"/>
      <c r="V46" s="164"/>
      <c r="W46" s="164"/>
      <c r="X46" s="204"/>
      <c r="Y46" s="194"/>
      <c r="Z46" s="189" t="s">
        <v>883</v>
      </c>
      <c r="AA46" s="164"/>
      <c r="AB46" s="164"/>
      <c r="AC46" s="164"/>
    </row>
    <row r="47" spans="1:29" ht="56.25" customHeight="1" x14ac:dyDescent="0.2">
      <c r="A47" s="114">
        <v>46</v>
      </c>
      <c r="B47" s="164"/>
      <c r="C47" s="189"/>
      <c r="D47" s="189"/>
      <c r="E47" s="166" t="s">
        <v>280</v>
      </c>
      <c r="F47" s="157"/>
      <c r="G47" s="164"/>
      <c r="H47" s="164"/>
      <c r="I47" s="143"/>
      <c r="J47" s="143"/>
      <c r="K47" s="166" t="s">
        <v>825</v>
      </c>
      <c r="L47" s="164"/>
      <c r="M47" s="164"/>
      <c r="N47" s="164"/>
      <c r="O47" s="164"/>
      <c r="P47" s="164"/>
      <c r="Q47" s="143"/>
      <c r="R47" s="164"/>
      <c r="S47" s="164"/>
      <c r="T47" s="164"/>
      <c r="U47" s="164"/>
      <c r="V47" s="164"/>
      <c r="W47" s="164"/>
      <c r="X47" s="204"/>
      <c r="Y47" s="194"/>
      <c r="Z47" s="189" t="s">
        <v>884</v>
      </c>
      <c r="AA47" s="164"/>
      <c r="AB47" s="164"/>
      <c r="AC47" s="164"/>
    </row>
    <row r="48" spans="1:29" ht="57" customHeight="1" thickBot="1" x14ac:dyDescent="0.25">
      <c r="A48" s="114">
        <v>47</v>
      </c>
      <c r="B48" s="164"/>
      <c r="C48" s="189"/>
      <c r="D48" s="189"/>
      <c r="E48" s="166" t="s">
        <v>281</v>
      </c>
      <c r="F48" s="157"/>
      <c r="G48" s="164"/>
      <c r="H48" s="164"/>
      <c r="I48" s="164"/>
      <c r="J48" s="143"/>
      <c r="K48" s="190" t="s">
        <v>91</v>
      </c>
      <c r="L48" s="164"/>
      <c r="M48" s="164"/>
      <c r="N48" s="164"/>
      <c r="O48" s="164"/>
      <c r="P48" s="164"/>
      <c r="Q48" s="143"/>
      <c r="R48" s="164"/>
      <c r="S48" s="164"/>
      <c r="T48" s="164"/>
      <c r="U48" s="164"/>
      <c r="V48" s="164"/>
      <c r="W48" s="164"/>
      <c r="X48" s="164"/>
      <c r="Y48" s="161"/>
      <c r="Z48" s="189" t="s">
        <v>885</v>
      </c>
      <c r="AA48" s="164"/>
      <c r="AB48" s="164"/>
      <c r="AC48" s="164"/>
    </row>
    <row r="49" spans="1:29" ht="43.5" customHeight="1" x14ac:dyDescent="0.2">
      <c r="A49" s="114">
        <v>48</v>
      </c>
      <c r="B49" s="164"/>
      <c r="C49" s="189"/>
      <c r="D49" s="189"/>
      <c r="E49" s="166" t="s">
        <v>809</v>
      </c>
      <c r="F49" s="157"/>
      <c r="G49" s="164"/>
      <c r="H49" s="164"/>
      <c r="I49" s="143"/>
      <c r="J49" s="143"/>
      <c r="K49" s="143"/>
      <c r="L49" s="164"/>
      <c r="M49" s="164"/>
      <c r="N49" s="164"/>
      <c r="O49" s="164"/>
      <c r="P49" s="164"/>
      <c r="Q49" s="161"/>
      <c r="R49" s="164"/>
      <c r="S49" s="164"/>
      <c r="T49" s="164"/>
      <c r="U49" s="164"/>
      <c r="V49" s="164"/>
      <c r="W49" s="164"/>
      <c r="X49" s="164"/>
      <c r="Y49" s="161"/>
      <c r="Z49" s="189" t="s">
        <v>886</v>
      </c>
      <c r="AA49" s="164"/>
      <c r="AB49" s="164"/>
      <c r="AC49" s="164"/>
    </row>
    <row r="50" spans="1:29" ht="44.25" customHeight="1" x14ac:dyDescent="0.2">
      <c r="A50" s="114">
        <v>49</v>
      </c>
      <c r="B50" s="164"/>
      <c r="C50" s="189"/>
      <c r="D50" s="189"/>
      <c r="E50" s="166" t="s">
        <v>897</v>
      </c>
      <c r="F50" s="157"/>
      <c r="G50" s="164"/>
      <c r="H50" s="164"/>
      <c r="I50" s="144"/>
      <c r="J50" s="144"/>
      <c r="K50" s="144"/>
      <c r="L50" s="164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1"/>
      <c r="Z50" s="189" t="s">
        <v>887</v>
      </c>
      <c r="AA50" s="164"/>
      <c r="AB50" s="164"/>
      <c r="AC50" s="164"/>
    </row>
    <row r="51" spans="1:29" ht="46.5" customHeight="1" x14ac:dyDescent="0.2">
      <c r="A51" s="114">
        <v>50</v>
      </c>
      <c r="B51" s="164"/>
      <c r="C51" s="189"/>
      <c r="D51" s="189"/>
      <c r="E51" s="166" t="s">
        <v>282</v>
      </c>
      <c r="F51" s="157"/>
      <c r="G51" s="164"/>
      <c r="H51" s="164"/>
      <c r="I51" s="143"/>
      <c r="J51" s="143"/>
      <c r="K51" s="143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1"/>
      <c r="Z51" s="189" t="s">
        <v>888</v>
      </c>
      <c r="AA51" s="164"/>
      <c r="AB51" s="164"/>
      <c r="AC51" s="164"/>
    </row>
    <row r="52" spans="1:29" ht="43.5" customHeight="1" x14ac:dyDescent="0.2">
      <c r="A52" s="114">
        <v>51</v>
      </c>
      <c r="B52" s="164"/>
      <c r="C52" s="189"/>
      <c r="D52" s="189"/>
      <c r="E52" s="166" t="s">
        <v>283</v>
      </c>
      <c r="F52" s="157"/>
      <c r="G52" s="164"/>
      <c r="H52" s="164"/>
      <c r="I52" s="143"/>
      <c r="J52" s="143"/>
      <c r="K52" s="143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1"/>
      <c r="Z52" s="189" t="s">
        <v>889</v>
      </c>
      <c r="AA52" s="164"/>
      <c r="AB52" s="164"/>
      <c r="AC52" s="164"/>
    </row>
    <row r="53" spans="1:29" ht="40.5" customHeight="1" x14ac:dyDescent="0.2">
      <c r="A53" s="114">
        <v>52</v>
      </c>
      <c r="B53" s="164"/>
      <c r="C53" s="189"/>
      <c r="D53" s="189"/>
      <c r="E53" s="166" t="s">
        <v>284</v>
      </c>
      <c r="F53" s="157"/>
      <c r="G53" s="164"/>
      <c r="H53" s="164"/>
      <c r="I53" s="143"/>
      <c r="J53" s="143"/>
      <c r="K53" s="143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1"/>
      <c r="Z53" s="189" t="s">
        <v>899</v>
      </c>
      <c r="AA53" s="164"/>
      <c r="AB53" s="164"/>
      <c r="AC53" s="164"/>
    </row>
    <row r="54" spans="1:29" ht="39" customHeight="1" x14ac:dyDescent="0.2">
      <c r="A54" s="114">
        <v>53</v>
      </c>
      <c r="B54" s="164"/>
      <c r="C54" s="189"/>
      <c r="D54" s="189"/>
      <c r="E54" s="166" t="s">
        <v>285</v>
      </c>
      <c r="F54" s="157"/>
      <c r="G54" s="164"/>
      <c r="H54" s="164"/>
      <c r="I54" s="143"/>
      <c r="J54" s="143"/>
      <c r="K54" s="143"/>
      <c r="L54" s="164"/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Y54" s="161"/>
      <c r="Z54" s="166" t="s">
        <v>538</v>
      </c>
      <c r="AA54" s="164"/>
      <c r="AB54" s="164"/>
      <c r="AC54" s="164"/>
    </row>
    <row r="55" spans="1:29" ht="47.25" customHeight="1" x14ac:dyDescent="0.2">
      <c r="A55" s="114">
        <v>54</v>
      </c>
      <c r="B55" s="164"/>
      <c r="C55" s="189"/>
      <c r="D55" s="189"/>
      <c r="E55" s="166" t="s">
        <v>286</v>
      </c>
      <c r="F55" s="157"/>
      <c r="G55" s="164"/>
      <c r="H55" s="164"/>
      <c r="I55" s="143"/>
      <c r="J55" s="143"/>
      <c r="K55" s="143"/>
      <c r="L55" s="164"/>
      <c r="M55" s="164"/>
      <c r="N55" s="164"/>
      <c r="O55" s="164"/>
      <c r="P55" s="164"/>
      <c r="Q55" s="164"/>
      <c r="R55" s="164"/>
      <c r="S55" s="164"/>
      <c r="T55" s="164"/>
      <c r="U55" s="164"/>
      <c r="V55" s="164"/>
      <c r="W55" s="164"/>
      <c r="X55" s="164"/>
      <c r="Y55" s="161"/>
      <c r="Z55" s="166" t="s">
        <v>539</v>
      </c>
      <c r="AA55" s="164"/>
      <c r="AB55" s="164"/>
      <c r="AC55" s="164"/>
    </row>
    <row r="56" spans="1:29" ht="45.75" customHeight="1" thickBot="1" x14ac:dyDescent="0.25">
      <c r="A56" s="114">
        <v>55</v>
      </c>
      <c r="B56" s="164"/>
      <c r="C56" s="189"/>
      <c r="D56" s="189"/>
      <c r="E56" s="166" t="s">
        <v>91</v>
      </c>
      <c r="F56" s="157"/>
      <c r="G56" s="164"/>
      <c r="H56" s="164"/>
      <c r="I56" s="143"/>
      <c r="J56" s="143"/>
      <c r="K56" s="143"/>
      <c r="L56" s="164"/>
      <c r="M56" s="164"/>
      <c r="N56" s="164"/>
      <c r="O56" s="164"/>
      <c r="P56" s="164"/>
      <c r="Q56" s="164"/>
      <c r="R56" s="164"/>
      <c r="S56" s="164"/>
      <c r="T56" s="164"/>
      <c r="U56" s="164"/>
      <c r="V56" s="164"/>
      <c r="W56" s="164"/>
      <c r="X56" s="164"/>
      <c r="Y56" s="161"/>
      <c r="Z56" s="190" t="s">
        <v>91</v>
      </c>
      <c r="AA56" s="164"/>
      <c r="AB56" s="164"/>
      <c r="AC56" s="164"/>
    </row>
    <row r="57" spans="1:29" ht="40.5" customHeight="1" x14ac:dyDescent="0.2">
      <c r="A57" s="114">
        <v>56</v>
      </c>
      <c r="B57" s="164"/>
      <c r="C57" s="189"/>
      <c r="D57" s="189"/>
      <c r="E57" s="189"/>
      <c r="F57" s="157"/>
      <c r="G57" s="164"/>
      <c r="H57" s="164"/>
      <c r="I57" s="143"/>
      <c r="J57" s="143"/>
      <c r="K57" s="143"/>
      <c r="L57" s="164"/>
      <c r="M57" s="164"/>
      <c r="N57" s="164"/>
      <c r="O57" s="164"/>
      <c r="P57" s="164"/>
      <c r="Q57" s="164"/>
      <c r="R57" s="164"/>
      <c r="S57" s="164"/>
      <c r="T57" s="164"/>
      <c r="U57" s="164"/>
      <c r="V57" s="164"/>
      <c r="W57" s="164"/>
      <c r="X57" s="164"/>
      <c r="Y57" s="161"/>
      <c r="Z57" s="164"/>
      <c r="AA57" s="164"/>
      <c r="AB57" s="164"/>
      <c r="AC57" s="164"/>
    </row>
    <row r="58" spans="1:29" ht="48" customHeight="1" x14ac:dyDescent="0.2">
      <c r="A58" s="114">
        <v>57</v>
      </c>
      <c r="B58" s="164"/>
      <c r="C58" s="189"/>
      <c r="D58" s="189"/>
      <c r="E58" s="189"/>
      <c r="F58" s="157"/>
      <c r="G58" s="164"/>
      <c r="H58" s="164"/>
      <c r="I58" s="143"/>
      <c r="J58" s="143"/>
      <c r="K58" s="143"/>
      <c r="L58" s="164"/>
      <c r="M58" s="164"/>
      <c r="N58" s="164"/>
      <c r="O58" s="164"/>
      <c r="P58" s="164"/>
      <c r="Q58" s="164"/>
      <c r="R58" s="164"/>
      <c r="S58" s="164"/>
      <c r="T58" s="164"/>
      <c r="U58" s="164"/>
      <c r="V58" s="164"/>
      <c r="W58" s="164"/>
      <c r="X58" s="164"/>
      <c r="Y58" s="161"/>
      <c r="Z58" s="164"/>
      <c r="AA58" s="164"/>
      <c r="AB58" s="164"/>
      <c r="AC58" s="164"/>
    </row>
    <row r="59" spans="1:29" ht="48.75" customHeight="1" x14ac:dyDescent="0.2">
      <c r="A59" s="114">
        <v>58</v>
      </c>
      <c r="B59" s="164"/>
      <c r="C59" s="189"/>
      <c r="D59" s="189"/>
      <c r="E59" s="189"/>
      <c r="F59" s="157"/>
      <c r="G59" s="164"/>
      <c r="H59" s="164"/>
      <c r="I59" s="143"/>
      <c r="J59" s="143"/>
      <c r="K59" s="143"/>
      <c r="L59" s="164"/>
      <c r="M59" s="164"/>
      <c r="N59" s="164"/>
      <c r="O59" s="164"/>
      <c r="P59" s="164"/>
      <c r="Q59" s="164"/>
      <c r="R59" s="164"/>
      <c r="S59" s="164"/>
      <c r="T59" s="164"/>
      <c r="U59" s="164"/>
      <c r="V59" s="164"/>
      <c r="W59" s="164"/>
      <c r="X59" s="164"/>
      <c r="Y59" s="161"/>
      <c r="Z59" s="164"/>
      <c r="AA59" s="164"/>
      <c r="AB59" s="164"/>
      <c r="AC59" s="164"/>
    </row>
    <row r="60" spans="1:29" ht="49.5" customHeight="1" x14ac:dyDescent="0.2">
      <c r="A60" s="114">
        <v>59</v>
      </c>
      <c r="B60" s="164"/>
      <c r="C60" s="189"/>
      <c r="D60" s="189"/>
      <c r="E60" s="189"/>
      <c r="F60" s="157"/>
      <c r="G60" s="164"/>
      <c r="H60" s="164"/>
      <c r="I60" s="143"/>
      <c r="J60" s="143"/>
      <c r="K60" s="143"/>
      <c r="L60" s="164"/>
      <c r="M60" s="164"/>
      <c r="N60" s="164"/>
      <c r="O60" s="164"/>
      <c r="P60" s="164"/>
      <c r="Q60" s="164"/>
      <c r="R60" s="164"/>
      <c r="S60" s="164"/>
      <c r="T60" s="164"/>
      <c r="U60" s="164"/>
      <c r="V60" s="164"/>
      <c r="W60" s="164"/>
      <c r="X60" s="164"/>
      <c r="Y60" s="161"/>
      <c r="Z60" s="164"/>
      <c r="AA60" s="164"/>
      <c r="AB60" s="164"/>
      <c r="AC60" s="164"/>
    </row>
    <row r="61" spans="1:29" ht="39" customHeight="1" x14ac:dyDescent="0.2">
      <c r="A61" s="114">
        <v>60</v>
      </c>
      <c r="B61" s="164"/>
      <c r="C61" s="189"/>
      <c r="D61" s="189"/>
      <c r="E61" s="189"/>
      <c r="F61" s="157"/>
      <c r="G61" s="164"/>
      <c r="H61" s="164"/>
      <c r="I61" s="143"/>
      <c r="J61" s="143"/>
      <c r="K61" s="143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1"/>
      <c r="Z61" s="164"/>
      <c r="AA61" s="164"/>
      <c r="AB61" s="164"/>
      <c r="AC61" s="164"/>
    </row>
    <row r="62" spans="1:29" ht="40.5" customHeight="1" x14ac:dyDescent="0.2">
      <c r="A62" s="114">
        <v>61</v>
      </c>
      <c r="B62" s="164"/>
      <c r="C62" s="189"/>
      <c r="D62" s="189"/>
      <c r="E62" s="189"/>
      <c r="F62" s="157"/>
      <c r="G62" s="164"/>
      <c r="H62" s="164"/>
      <c r="I62" s="143"/>
      <c r="J62" s="143"/>
      <c r="K62" s="143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1"/>
      <c r="Z62" s="164"/>
      <c r="AA62" s="164"/>
      <c r="AB62" s="164"/>
      <c r="AC62" s="164"/>
    </row>
    <row r="63" spans="1:29" ht="83.25" customHeight="1" x14ac:dyDescent="0.2">
      <c r="A63" s="114">
        <v>62</v>
      </c>
      <c r="B63" s="164"/>
      <c r="C63" s="189"/>
      <c r="D63" s="189"/>
      <c r="E63" s="189"/>
      <c r="F63" s="157"/>
      <c r="G63" s="164"/>
      <c r="H63" s="164"/>
      <c r="I63" s="166"/>
      <c r="J63" s="166"/>
      <c r="K63" s="166"/>
      <c r="L63" s="164"/>
      <c r="M63" s="164"/>
      <c r="N63" s="164"/>
      <c r="O63" s="164"/>
      <c r="P63" s="164"/>
      <c r="Q63" s="164"/>
      <c r="R63" s="164"/>
      <c r="S63" s="164"/>
      <c r="T63" s="164"/>
      <c r="U63" s="164"/>
      <c r="V63" s="164"/>
      <c r="W63" s="164"/>
      <c r="X63" s="164"/>
      <c r="Y63" s="161"/>
      <c r="Z63" s="164"/>
      <c r="AA63" s="164"/>
      <c r="AB63" s="164"/>
      <c r="AC63" s="164"/>
    </row>
    <row r="64" spans="1:29" ht="48" customHeight="1" x14ac:dyDescent="0.2">
      <c r="A64" s="114">
        <v>63</v>
      </c>
      <c r="B64" s="164"/>
      <c r="C64" s="189"/>
      <c r="D64" s="189"/>
      <c r="E64" s="189"/>
      <c r="F64" s="164"/>
      <c r="G64" s="164"/>
      <c r="H64" s="164"/>
      <c r="I64" s="166"/>
      <c r="J64" s="166"/>
      <c r="K64" s="166"/>
      <c r="L64" s="164"/>
      <c r="M64" s="164"/>
      <c r="N64" s="164"/>
      <c r="O64" s="164"/>
      <c r="P64" s="164"/>
      <c r="Q64" s="164"/>
      <c r="R64" s="164"/>
      <c r="S64" s="164"/>
      <c r="T64" s="164"/>
      <c r="U64" s="164"/>
      <c r="V64" s="164"/>
      <c r="W64" s="164"/>
      <c r="X64" s="164"/>
      <c r="Y64" s="161"/>
      <c r="Z64" s="164"/>
      <c r="AA64" s="164"/>
      <c r="AB64" s="164"/>
      <c r="AC64" s="164"/>
    </row>
    <row r="65" spans="1:29" ht="39.75" customHeight="1" x14ac:dyDescent="0.2">
      <c r="A65" s="114">
        <v>64</v>
      </c>
      <c r="B65" s="166"/>
      <c r="C65" s="189"/>
      <c r="D65" s="189"/>
      <c r="E65" s="189"/>
      <c r="F65" s="164"/>
      <c r="G65" s="164"/>
      <c r="H65" s="164"/>
      <c r="I65" s="143"/>
      <c r="J65" s="143"/>
      <c r="K65" s="143"/>
      <c r="L65" s="164"/>
      <c r="M65" s="164"/>
      <c r="N65" s="164"/>
      <c r="O65" s="164"/>
      <c r="P65" s="164"/>
      <c r="Q65" s="164"/>
      <c r="R65" s="164"/>
      <c r="S65" s="164"/>
      <c r="T65" s="164"/>
      <c r="U65" s="164"/>
      <c r="V65" s="164"/>
      <c r="W65" s="164"/>
      <c r="X65" s="164"/>
      <c r="Y65" s="161"/>
      <c r="Z65" s="164"/>
      <c r="AA65" s="166"/>
      <c r="AB65" s="164"/>
      <c r="AC65" s="164"/>
    </row>
    <row r="66" spans="1:29" ht="85.5" customHeight="1" x14ac:dyDescent="0.2">
      <c r="A66" s="114">
        <v>65</v>
      </c>
      <c r="B66" s="164"/>
      <c r="C66" s="189"/>
      <c r="D66" s="189"/>
      <c r="E66" s="189"/>
      <c r="F66" s="164"/>
      <c r="G66" s="164"/>
      <c r="H66" s="164"/>
      <c r="I66" s="143"/>
      <c r="J66" s="143"/>
      <c r="K66" s="143"/>
      <c r="L66" s="164"/>
      <c r="M66" s="164"/>
      <c r="N66" s="164"/>
      <c r="O66" s="164"/>
      <c r="P66" s="164"/>
      <c r="Q66" s="164"/>
      <c r="R66" s="164"/>
      <c r="S66" s="164"/>
      <c r="T66" s="164"/>
      <c r="U66" s="164"/>
      <c r="V66" s="164"/>
      <c r="W66" s="164"/>
      <c r="X66" s="164"/>
      <c r="Y66" s="161"/>
      <c r="Z66" s="164"/>
      <c r="AA66" s="164"/>
      <c r="AB66" s="164"/>
      <c r="AC66" s="164"/>
    </row>
    <row r="67" spans="1:29" ht="45" customHeight="1" x14ac:dyDescent="0.2">
      <c r="A67" s="114">
        <v>66</v>
      </c>
      <c r="B67" s="164"/>
      <c r="C67" s="189"/>
      <c r="D67" s="189"/>
      <c r="E67" s="189"/>
      <c r="F67" s="164"/>
      <c r="G67" s="164"/>
      <c r="H67" s="164"/>
      <c r="I67" s="143"/>
      <c r="J67" s="143"/>
      <c r="K67" s="143"/>
      <c r="L67" s="164"/>
      <c r="M67" s="164"/>
      <c r="N67" s="164"/>
      <c r="O67" s="164"/>
      <c r="P67" s="164"/>
      <c r="Q67" s="164"/>
      <c r="R67" s="164"/>
      <c r="S67" s="164"/>
      <c r="T67" s="164"/>
      <c r="U67" s="164"/>
      <c r="V67" s="164"/>
      <c r="W67" s="164"/>
      <c r="X67" s="164"/>
      <c r="Y67" s="161"/>
      <c r="Z67" s="164"/>
      <c r="AA67" s="164"/>
      <c r="AB67" s="164"/>
      <c r="AC67" s="164"/>
    </row>
    <row r="68" spans="1:29" ht="54" customHeight="1" x14ac:dyDescent="0.2">
      <c r="A68" s="114">
        <v>67</v>
      </c>
      <c r="B68" s="164"/>
      <c r="C68" s="189"/>
      <c r="D68" s="189"/>
      <c r="E68" s="189"/>
      <c r="F68" s="164"/>
      <c r="G68" s="164"/>
      <c r="H68" s="164"/>
      <c r="I68" s="143"/>
      <c r="J68" s="143"/>
      <c r="K68" s="143"/>
      <c r="L68" s="164"/>
      <c r="M68" s="164"/>
      <c r="N68" s="164"/>
      <c r="O68" s="164"/>
      <c r="P68" s="164"/>
      <c r="Q68" s="164"/>
      <c r="R68" s="164"/>
      <c r="S68" s="164"/>
      <c r="T68" s="164"/>
      <c r="U68" s="164"/>
      <c r="V68" s="164"/>
      <c r="W68" s="164"/>
      <c r="X68" s="164"/>
      <c r="Y68" s="161"/>
      <c r="Z68" s="164"/>
      <c r="AA68" s="164"/>
      <c r="AB68" s="164"/>
      <c r="AC68" s="164"/>
    </row>
    <row r="69" spans="1:29" ht="54" customHeight="1" x14ac:dyDescent="0.2">
      <c r="A69" s="114">
        <v>68</v>
      </c>
      <c r="B69" s="164"/>
      <c r="C69" s="189"/>
      <c r="D69" s="189"/>
      <c r="E69" s="189"/>
      <c r="F69" s="164"/>
      <c r="G69" s="164"/>
      <c r="H69" s="164"/>
      <c r="I69" s="143"/>
      <c r="J69" s="143"/>
      <c r="K69" s="143"/>
      <c r="L69" s="164"/>
      <c r="M69" s="164"/>
      <c r="N69" s="164"/>
      <c r="O69" s="164"/>
      <c r="P69" s="164"/>
      <c r="Q69" s="164"/>
      <c r="R69" s="164"/>
      <c r="S69" s="164"/>
      <c r="T69" s="164"/>
      <c r="U69" s="164"/>
      <c r="V69" s="164"/>
      <c r="W69" s="164"/>
      <c r="X69" s="164"/>
      <c r="Y69" s="161"/>
      <c r="Z69" s="164"/>
      <c r="AA69" s="166"/>
      <c r="AB69" s="164"/>
      <c r="AC69" s="164"/>
    </row>
    <row r="70" spans="1:29" ht="81.75" customHeight="1" x14ac:dyDescent="0.2">
      <c r="A70" s="114">
        <v>69</v>
      </c>
      <c r="B70" s="164"/>
      <c r="C70" s="189"/>
      <c r="D70" s="189"/>
      <c r="E70" s="189"/>
      <c r="F70" s="164"/>
      <c r="G70" s="164"/>
      <c r="H70" s="164"/>
      <c r="I70" s="143"/>
      <c r="J70" s="143"/>
      <c r="K70" s="143"/>
      <c r="L70" s="164"/>
      <c r="M70" s="164"/>
      <c r="N70" s="164"/>
      <c r="O70" s="164"/>
      <c r="P70" s="164"/>
      <c r="Q70" s="164"/>
      <c r="R70" s="164"/>
      <c r="S70" s="164"/>
      <c r="T70" s="164"/>
      <c r="U70" s="164"/>
      <c r="V70" s="164"/>
      <c r="W70" s="164"/>
      <c r="X70" s="164"/>
      <c r="Y70" s="161"/>
      <c r="Z70" s="164"/>
      <c r="AA70" s="166"/>
      <c r="AB70" s="164"/>
      <c r="AC70" s="164"/>
    </row>
    <row r="71" spans="1:29" ht="59.25" customHeight="1" x14ac:dyDescent="0.2">
      <c r="A71" s="114">
        <v>70</v>
      </c>
      <c r="B71" s="164"/>
      <c r="C71" s="189"/>
      <c r="D71" s="189"/>
      <c r="E71" s="189"/>
      <c r="F71" s="164"/>
      <c r="G71" s="164"/>
      <c r="H71" s="164"/>
      <c r="I71" s="143"/>
      <c r="J71" s="143"/>
      <c r="K71" s="143"/>
      <c r="L71" s="164"/>
      <c r="M71" s="164"/>
      <c r="N71" s="164"/>
      <c r="O71" s="164"/>
      <c r="P71" s="164"/>
      <c r="Q71" s="164"/>
      <c r="R71" s="164"/>
      <c r="S71" s="164"/>
      <c r="T71" s="164"/>
      <c r="U71" s="164"/>
      <c r="V71" s="164"/>
      <c r="W71" s="164"/>
      <c r="X71" s="164"/>
      <c r="Y71" s="161"/>
      <c r="Z71" s="164"/>
      <c r="AA71" s="166"/>
      <c r="AB71" s="164"/>
      <c r="AC71" s="164"/>
    </row>
    <row r="72" spans="1:29" ht="81.75" customHeight="1" x14ac:dyDescent="0.2">
      <c r="A72" s="114">
        <v>71</v>
      </c>
      <c r="B72" s="164"/>
      <c r="C72" s="189"/>
      <c r="D72" s="189"/>
      <c r="E72" s="189"/>
      <c r="F72" s="164"/>
      <c r="G72" s="164"/>
      <c r="H72" s="164"/>
      <c r="I72" s="143"/>
      <c r="J72" s="143"/>
      <c r="K72" s="143"/>
      <c r="L72" s="164"/>
      <c r="M72" s="164"/>
      <c r="N72" s="164"/>
      <c r="O72" s="164"/>
      <c r="P72" s="164"/>
      <c r="Q72" s="164"/>
      <c r="R72" s="164"/>
      <c r="S72" s="164"/>
      <c r="T72" s="164"/>
      <c r="U72" s="164"/>
      <c r="V72" s="164"/>
      <c r="W72" s="164"/>
      <c r="X72" s="164"/>
      <c r="Y72" s="161"/>
      <c r="Z72" s="164"/>
      <c r="AA72" s="166"/>
      <c r="AB72" s="164"/>
      <c r="AC72" s="164"/>
    </row>
    <row r="73" spans="1:29" ht="86.25" customHeight="1" x14ac:dyDescent="0.2">
      <c r="A73" s="114">
        <v>72</v>
      </c>
      <c r="B73" s="164"/>
      <c r="C73" s="189"/>
      <c r="D73" s="189"/>
      <c r="E73" s="189"/>
      <c r="F73" s="164"/>
      <c r="G73" s="164"/>
      <c r="H73" s="164"/>
      <c r="I73" s="143"/>
      <c r="J73" s="143"/>
      <c r="K73" s="143"/>
      <c r="L73" s="164"/>
      <c r="M73" s="164"/>
      <c r="N73" s="164"/>
      <c r="O73" s="164"/>
      <c r="P73" s="164"/>
      <c r="Q73" s="164"/>
      <c r="R73" s="164"/>
      <c r="S73" s="164"/>
      <c r="T73" s="164"/>
      <c r="U73" s="164"/>
      <c r="V73" s="164"/>
      <c r="W73" s="164"/>
      <c r="X73" s="164"/>
      <c r="Y73" s="161"/>
      <c r="Z73" s="164"/>
      <c r="AA73" s="164"/>
      <c r="AB73" s="164"/>
      <c r="AC73" s="164"/>
    </row>
    <row r="74" spans="1:29" ht="55.5" customHeight="1" x14ac:dyDescent="0.2">
      <c r="A74" s="114">
        <v>73</v>
      </c>
      <c r="B74" s="164"/>
      <c r="C74" s="189"/>
      <c r="D74" s="189"/>
      <c r="E74" s="189"/>
      <c r="F74" s="164"/>
      <c r="G74" s="164"/>
      <c r="H74" s="164"/>
      <c r="I74" s="143"/>
      <c r="J74" s="143"/>
      <c r="K74" s="143"/>
      <c r="L74" s="164"/>
      <c r="M74" s="164"/>
      <c r="N74" s="164"/>
      <c r="O74" s="164"/>
      <c r="P74" s="164"/>
      <c r="Q74" s="164"/>
      <c r="R74" s="164"/>
      <c r="S74" s="164"/>
      <c r="T74" s="164"/>
      <c r="U74" s="164"/>
      <c r="V74" s="164"/>
      <c r="W74" s="164"/>
      <c r="X74" s="164"/>
      <c r="Y74" s="161"/>
      <c r="Z74" s="164"/>
      <c r="AA74" s="164"/>
      <c r="AB74" s="164"/>
      <c r="AC74" s="164"/>
    </row>
    <row r="75" spans="1:29" ht="43.5" customHeight="1" x14ac:dyDescent="0.2">
      <c r="A75" s="114">
        <v>74</v>
      </c>
      <c r="B75" s="164"/>
      <c r="C75" s="189"/>
      <c r="D75" s="189"/>
      <c r="E75" s="189"/>
      <c r="F75" s="164"/>
      <c r="G75" s="164"/>
      <c r="H75" s="164"/>
      <c r="I75" s="143"/>
      <c r="J75" s="143"/>
      <c r="K75" s="143"/>
      <c r="L75" s="164"/>
      <c r="M75" s="164"/>
      <c r="N75" s="164"/>
      <c r="O75" s="164"/>
      <c r="P75" s="164"/>
      <c r="Q75" s="164"/>
      <c r="R75" s="164"/>
      <c r="S75" s="164"/>
      <c r="T75" s="164"/>
      <c r="U75" s="164"/>
      <c r="V75" s="164"/>
      <c r="W75" s="164"/>
      <c r="X75" s="164"/>
      <c r="Y75" s="161"/>
      <c r="Z75" s="164"/>
      <c r="AA75" s="164"/>
      <c r="AB75" s="164"/>
      <c r="AC75" s="164"/>
    </row>
    <row r="76" spans="1:29" ht="56.25" customHeight="1" x14ac:dyDescent="0.2">
      <c r="A76" s="114">
        <v>75</v>
      </c>
      <c r="B76" s="164"/>
      <c r="C76" s="189"/>
      <c r="D76" s="189"/>
      <c r="E76" s="189"/>
      <c r="F76" s="164"/>
      <c r="G76" s="164"/>
      <c r="H76" s="164"/>
      <c r="I76" s="143"/>
      <c r="J76" s="143"/>
      <c r="K76" s="143"/>
      <c r="L76" s="164"/>
      <c r="M76" s="164"/>
      <c r="N76" s="164"/>
      <c r="O76" s="164"/>
      <c r="P76" s="164"/>
      <c r="Q76" s="164"/>
      <c r="R76" s="164"/>
      <c r="S76" s="164"/>
      <c r="T76" s="164"/>
      <c r="U76" s="164"/>
      <c r="V76" s="164"/>
      <c r="W76" s="164"/>
      <c r="X76" s="164"/>
      <c r="Y76" s="161"/>
      <c r="Z76" s="164"/>
      <c r="AA76" s="164"/>
      <c r="AB76" s="164"/>
      <c r="AC76" s="164"/>
    </row>
    <row r="77" spans="1:29" ht="56.25" customHeight="1" x14ac:dyDescent="0.2">
      <c r="A77" s="114">
        <v>76</v>
      </c>
      <c r="B77" s="164"/>
      <c r="C77" s="189"/>
      <c r="D77" s="189"/>
      <c r="E77" s="189"/>
      <c r="F77" s="164"/>
      <c r="G77" s="164"/>
      <c r="H77" s="164"/>
      <c r="I77" s="166"/>
      <c r="J77" s="166"/>
      <c r="K77" s="166"/>
      <c r="L77" s="164"/>
      <c r="M77" s="164"/>
      <c r="N77" s="164"/>
      <c r="O77" s="164"/>
      <c r="P77" s="164"/>
      <c r="Q77" s="164"/>
      <c r="R77" s="164"/>
      <c r="S77" s="164"/>
      <c r="T77" s="164"/>
      <c r="U77" s="164"/>
      <c r="V77" s="164"/>
      <c r="W77" s="164"/>
      <c r="X77" s="164"/>
      <c r="Y77" s="161"/>
      <c r="Z77" s="164"/>
      <c r="AA77" s="164"/>
      <c r="AB77" s="164"/>
      <c r="AC77" s="164"/>
    </row>
    <row r="78" spans="1:29" ht="40.5" customHeight="1" x14ac:dyDescent="0.2">
      <c r="A78" s="114">
        <v>77</v>
      </c>
      <c r="B78" s="164"/>
      <c r="C78" s="189"/>
      <c r="D78" s="189"/>
      <c r="E78" s="189"/>
      <c r="F78" s="164"/>
      <c r="G78" s="164"/>
      <c r="H78" s="164"/>
      <c r="I78" s="166"/>
      <c r="J78" s="166"/>
      <c r="K78" s="166"/>
      <c r="L78" s="164"/>
      <c r="M78" s="164"/>
      <c r="N78" s="164"/>
      <c r="O78" s="164"/>
      <c r="P78" s="164"/>
      <c r="Q78" s="164"/>
      <c r="R78" s="164"/>
      <c r="S78" s="164"/>
      <c r="T78" s="164"/>
      <c r="U78" s="164"/>
      <c r="V78" s="164"/>
      <c r="W78" s="164"/>
      <c r="X78" s="164"/>
      <c r="Y78" s="161"/>
      <c r="Z78" s="164"/>
      <c r="AA78" s="164"/>
      <c r="AB78" s="164"/>
      <c r="AC78" s="164"/>
    </row>
    <row r="79" spans="1:29" ht="88.5" customHeight="1" x14ac:dyDescent="0.2">
      <c r="A79" s="114">
        <v>78</v>
      </c>
      <c r="B79" s="164"/>
      <c r="C79" s="189"/>
      <c r="D79" s="189"/>
      <c r="E79" s="189"/>
      <c r="F79" s="164"/>
      <c r="G79" s="164"/>
      <c r="H79" s="164"/>
      <c r="I79" s="166"/>
      <c r="J79" s="166"/>
      <c r="K79" s="166"/>
      <c r="L79" s="164"/>
      <c r="M79" s="164"/>
      <c r="N79" s="164"/>
      <c r="O79" s="164"/>
      <c r="P79" s="164"/>
      <c r="Q79" s="164"/>
      <c r="R79" s="164"/>
      <c r="S79" s="164"/>
      <c r="T79" s="164"/>
      <c r="U79" s="164"/>
      <c r="V79" s="164"/>
      <c r="W79" s="164"/>
      <c r="X79" s="164"/>
      <c r="Y79" s="161"/>
      <c r="Z79" s="164"/>
      <c r="AA79" s="164"/>
      <c r="AB79" s="164"/>
      <c r="AC79" s="164"/>
    </row>
    <row r="80" spans="1:29" ht="81" customHeight="1" x14ac:dyDescent="0.2">
      <c r="A80" s="114">
        <v>79</v>
      </c>
      <c r="B80" s="164"/>
      <c r="C80" s="189"/>
      <c r="D80" s="189"/>
      <c r="E80" s="189"/>
      <c r="F80" s="164"/>
      <c r="G80" s="164"/>
      <c r="H80" s="164"/>
      <c r="I80" s="166"/>
      <c r="J80" s="166"/>
      <c r="K80" s="166"/>
      <c r="L80" s="164"/>
      <c r="M80" s="164"/>
      <c r="N80" s="164"/>
      <c r="O80" s="164"/>
      <c r="P80" s="164"/>
      <c r="Q80" s="164"/>
      <c r="R80" s="164"/>
      <c r="S80" s="164"/>
      <c r="T80" s="164"/>
      <c r="U80" s="164"/>
      <c r="V80" s="164"/>
      <c r="W80" s="164"/>
      <c r="X80" s="164"/>
      <c r="Y80" s="161"/>
      <c r="Z80" s="164"/>
      <c r="AA80" s="164"/>
      <c r="AB80" s="164"/>
      <c r="AC80" s="164"/>
    </row>
    <row r="81" spans="1:29" ht="55.5" customHeight="1" x14ac:dyDescent="0.2">
      <c r="A81" s="114">
        <v>80</v>
      </c>
      <c r="B81" s="164"/>
      <c r="C81" s="189"/>
      <c r="D81" s="189"/>
      <c r="E81" s="189"/>
      <c r="F81" s="164"/>
      <c r="G81" s="164"/>
      <c r="H81" s="164"/>
      <c r="I81" s="166"/>
      <c r="J81" s="166"/>
      <c r="K81" s="166"/>
      <c r="L81" s="164"/>
      <c r="M81" s="164"/>
      <c r="N81" s="164"/>
      <c r="O81" s="164"/>
      <c r="P81" s="164"/>
      <c r="Q81" s="164"/>
      <c r="R81" s="164"/>
      <c r="S81" s="164"/>
      <c r="T81" s="164"/>
      <c r="U81" s="164"/>
      <c r="V81" s="164"/>
      <c r="W81" s="164"/>
      <c r="X81" s="164"/>
      <c r="Y81" s="161"/>
      <c r="Z81" s="164"/>
      <c r="AA81" s="164"/>
      <c r="AB81" s="164"/>
      <c r="AC81" s="164"/>
    </row>
    <row r="82" spans="1:29" ht="38.25" customHeight="1" x14ac:dyDescent="0.2">
      <c r="A82" s="114">
        <v>81</v>
      </c>
      <c r="B82" s="164"/>
      <c r="C82" s="189"/>
      <c r="D82" s="189"/>
      <c r="E82" s="189"/>
      <c r="F82" s="164"/>
      <c r="G82" s="164"/>
      <c r="H82" s="164"/>
      <c r="I82" s="166"/>
      <c r="J82" s="166"/>
      <c r="K82" s="166"/>
      <c r="L82" s="164"/>
      <c r="M82" s="164"/>
      <c r="N82" s="164"/>
      <c r="O82" s="164"/>
      <c r="P82" s="164"/>
      <c r="Q82" s="164"/>
      <c r="R82" s="164"/>
      <c r="S82" s="164"/>
      <c r="T82" s="164"/>
      <c r="U82" s="164"/>
      <c r="V82" s="164"/>
      <c r="W82" s="164"/>
      <c r="X82" s="164"/>
      <c r="Y82" s="161"/>
      <c r="Z82" s="164"/>
      <c r="AA82" s="164"/>
      <c r="AB82" s="164"/>
      <c r="AC82" s="164"/>
    </row>
    <row r="83" spans="1:29" ht="46.5" customHeight="1" x14ac:dyDescent="0.2">
      <c r="A83" s="114">
        <v>82</v>
      </c>
      <c r="B83" s="164"/>
      <c r="C83" s="189"/>
      <c r="D83" s="189"/>
      <c r="E83" s="189"/>
      <c r="F83" s="164"/>
      <c r="G83" s="164"/>
      <c r="H83" s="164"/>
      <c r="I83" s="166"/>
      <c r="J83" s="166"/>
      <c r="K83" s="166"/>
      <c r="L83" s="164"/>
      <c r="M83" s="164"/>
      <c r="N83" s="164"/>
      <c r="O83" s="164"/>
      <c r="P83" s="164"/>
      <c r="Q83" s="164"/>
      <c r="R83" s="164"/>
      <c r="S83" s="164"/>
      <c r="T83" s="164"/>
      <c r="U83" s="164"/>
      <c r="V83" s="164"/>
      <c r="W83" s="164"/>
      <c r="X83" s="164"/>
      <c r="Y83" s="161"/>
      <c r="Z83" s="164"/>
      <c r="AA83" s="164"/>
      <c r="AB83" s="164"/>
      <c r="AC83" s="164"/>
    </row>
    <row r="84" spans="1:29" ht="39" customHeight="1" x14ac:dyDescent="0.2">
      <c r="A84" s="114">
        <v>83</v>
      </c>
      <c r="B84" s="164"/>
      <c r="C84" s="189"/>
      <c r="D84" s="189"/>
      <c r="E84" s="189"/>
      <c r="F84" s="164"/>
      <c r="G84" s="164"/>
      <c r="H84" s="164"/>
      <c r="I84" s="143"/>
      <c r="J84" s="143"/>
      <c r="K84" s="143"/>
      <c r="L84" s="164"/>
      <c r="M84" s="164"/>
      <c r="N84" s="164"/>
      <c r="O84" s="164"/>
      <c r="P84" s="164"/>
      <c r="Q84" s="164"/>
      <c r="R84" s="164"/>
      <c r="S84" s="164"/>
      <c r="T84" s="164"/>
      <c r="U84" s="164"/>
      <c r="V84" s="164"/>
      <c r="W84" s="164"/>
      <c r="X84" s="164"/>
      <c r="Y84" s="161"/>
      <c r="Z84" s="164"/>
      <c r="AA84" s="164"/>
      <c r="AB84" s="164"/>
      <c r="AC84" s="164"/>
    </row>
    <row r="85" spans="1:29" ht="57.75" customHeight="1" x14ac:dyDescent="0.2">
      <c r="A85" s="114">
        <v>84</v>
      </c>
      <c r="B85" s="164"/>
      <c r="C85" s="189"/>
      <c r="D85" s="189"/>
      <c r="E85" s="189"/>
      <c r="F85" s="164"/>
      <c r="G85" s="164"/>
      <c r="H85" s="164"/>
      <c r="I85" s="166"/>
      <c r="J85" s="166"/>
      <c r="K85" s="166"/>
      <c r="L85" s="164"/>
      <c r="M85" s="164"/>
      <c r="N85" s="164"/>
      <c r="O85" s="164"/>
      <c r="P85" s="164"/>
      <c r="Q85" s="164"/>
      <c r="R85" s="164"/>
      <c r="S85" s="164"/>
      <c r="T85" s="164"/>
      <c r="U85" s="164"/>
      <c r="V85" s="164"/>
      <c r="W85" s="164"/>
      <c r="X85" s="164"/>
      <c r="Y85" s="161"/>
      <c r="Z85" s="164"/>
      <c r="AA85" s="164"/>
      <c r="AB85" s="164"/>
      <c r="AC85" s="164"/>
    </row>
    <row r="86" spans="1:29" ht="54.75" customHeight="1" x14ac:dyDescent="0.2">
      <c r="A86" s="114">
        <v>85</v>
      </c>
      <c r="B86" s="164"/>
      <c r="C86" s="189"/>
      <c r="D86" s="189"/>
      <c r="E86" s="189"/>
      <c r="F86" s="164"/>
      <c r="G86" s="164"/>
      <c r="H86" s="164"/>
      <c r="I86" s="166"/>
      <c r="J86" s="166"/>
      <c r="K86" s="166"/>
      <c r="L86" s="164"/>
      <c r="M86" s="164"/>
      <c r="N86" s="164"/>
      <c r="O86" s="164"/>
      <c r="P86" s="164"/>
      <c r="Q86" s="164"/>
      <c r="R86" s="164"/>
      <c r="S86" s="164"/>
      <c r="T86" s="164"/>
      <c r="U86" s="164"/>
      <c r="V86" s="164"/>
      <c r="W86" s="164"/>
      <c r="X86" s="164"/>
      <c r="Y86" s="161"/>
      <c r="Z86" s="164"/>
      <c r="AA86" s="164"/>
      <c r="AB86" s="164"/>
      <c r="AC86" s="164"/>
    </row>
    <row r="87" spans="1:29" ht="68.25" customHeight="1" x14ac:dyDescent="0.2">
      <c r="A87" s="114">
        <v>86</v>
      </c>
      <c r="B87" s="164"/>
      <c r="C87" s="189"/>
      <c r="D87" s="164"/>
      <c r="E87" s="164"/>
      <c r="F87" s="164"/>
      <c r="G87" s="164"/>
      <c r="H87" s="164"/>
      <c r="I87" s="166"/>
      <c r="J87" s="166"/>
      <c r="K87" s="166"/>
      <c r="L87" s="164"/>
      <c r="M87" s="164"/>
      <c r="N87" s="164"/>
      <c r="O87" s="164"/>
      <c r="P87" s="164"/>
      <c r="Q87" s="164"/>
      <c r="R87" s="164"/>
      <c r="S87" s="164"/>
      <c r="T87" s="164"/>
      <c r="U87" s="164"/>
      <c r="V87" s="164"/>
      <c r="W87" s="164"/>
      <c r="X87" s="164"/>
      <c r="Y87" s="161"/>
      <c r="Z87" s="164"/>
      <c r="AA87" s="164"/>
      <c r="AB87" s="164"/>
      <c r="AC87" s="164"/>
    </row>
    <row r="88" spans="1:29" ht="56.25" customHeight="1" x14ac:dyDescent="0.2">
      <c r="A88" s="114">
        <v>87</v>
      </c>
      <c r="B88" s="164"/>
      <c r="C88" s="189"/>
      <c r="D88" s="164"/>
      <c r="E88" s="164"/>
      <c r="F88" s="164"/>
      <c r="G88" s="164"/>
      <c r="H88" s="164"/>
      <c r="I88" s="166"/>
      <c r="J88" s="166"/>
      <c r="K88" s="166"/>
      <c r="L88" s="164"/>
      <c r="M88" s="164"/>
      <c r="N88" s="164"/>
      <c r="O88" s="164"/>
      <c r="P88" s="164"/>
      <c r="Q88" s="164"/>
      <c r="R88" s="164"/>
      <c r="S88" s="164"/>
      <c r="T88" s="164"/>
      <c r="U88" s="164"/>
      <c r="V88" s="164"/>
      <c r="W88" s="164"/>
      <c r="X88" s="164"/>
      <c r="Y88" s="161"/>
      <c r="Z88" s="164"/>
      <c r="AA88" s="164"/>
      <c r="AB88" s="164"/>
      <c r="AC88" s="164"/>
    </row>
    <row r="89" spans="1:29" ht="44.25" customHeight="1" x14ac:dyDescent="0.2">
      <c r="A89" s="114">
        <v>88</v>
      </c>
      <c r="B89" s="164"/>
      <c r="C89" s="189"/>
      <c r="D89" s="164"/>
      <c r="E89" s="164"/>
      <c r="F89" s="164"/>
      <c r="G89" s="164"/>
      <c r="H89" s="164"/>
      <c r="I89" s="166"/>
      <c r="J89" s="166"/>
      <c r="K89" s="166"/>
      <c r="L89" s="164"/>
      <c r="M89" s="164"/>
      <c r="N89" s="164"/>
      <c r="O89" s="164"/>
      <c r="P89" s="164"/>
      <c r="Q89" s="164"/>
      <c r="R89" s="164"/>
      <c r="S89" s="164"/>
      <c r="T89" s="164"/>
      <c r="U89" s="164"/>
      <c r="V89" s="164"/>
      <c r="W89" s="164"/>
      <c r="X89" s="164"/>
      <c r="Y89" s="161"/>
      <c r="Z89" s="164"/>
      <c r="AA89" s="164"/>
      <c r="AB89" s="164"/>
      <c r="AC89" s="164"/>
    </row>
    <row r="90" spans="1:29" ht="41.25" customHeight="1" x14ac:dyDescent="0.2">
      <c r="A90" s="114">
        <v>89</v>
      </c>
      <c r="B90" s="164"/>
      <c r="C90" s="189"/>
      <c r="D90" s="164"/>
      <c r="E90" s="164"/>
      <c r="F90" s="164"/>
      <c r="G90" s="164"/>
      <c r="H90" s="164"/>
      <c r="I90" s="164"/>
      <c r="J90" s="164"/>
      <c r="K90" s="164"/>
      <c r="L90" s="164"/>
      <c r="M90" s="164"/>
      <c r="N90" s="164"/>
      <c r="O90" s="164"/>
      <c r="P90" s="164"/>
      <c r="Q90" s="164"/>
      <c r="R90" s="164"/>
      <c r="S90" s="164"/>
      <c r="T90" s="164"/>
      <c r="U90" s="164"/>
      <c r="V90" s="164"/>
      <c r="W90" s="164"/>
      <c r="X90" s="164"/>
      <c r="Y90" s="161"/>
      <c r="Z90" s="164"/>
      <c r="AA90" s="164"/>
      <c r="AB90" s="164"/>
      <c r="AC90" s="164"/>
    </row>
    <row r="91" spans="1:29" ht="41.25" customHeight="1" x14ac:dyDescent="0.2">
      <c r="A91" s="114">
        <v>90</v>
      </c>
      <c r="B91" s="164"/>
      <c r="C91" s="189"/>
      <c r="D91" s="164"/>
      <c r="E91" s="164"/>
      <c r="F91" s="164"/>
      <c r="G91" s="164"/>
      <c r="H91" s="164"/>
      <c r="I91" s="164"/>
      <c r="J91" s="164"/>
      <c r="K91" s="166"/>
      <c r="L91" s="164"/>
      <c r="M91" s="164"/>
      <c r="N91" s="164"/>
      <c r="O91" s="164"/>
      <c r="P91" s="164"/>
      <c r="Q91" s="164"/>
      <c r="R91" s="164"/>
      <c r="S91" s="164"/>
      <c r="T91" s="164"/>
      <c r="U91" s="164"/>
      <c r="V91" s="164"/>
      <c r="W91" s="164"/>
      <c r="X91" s="164"/>
      <c r="Y91" s="161"/>
      <c r="Z91" s="164"/>
      <c r="AA91" s="164"/>
      <c r="AB91" s="164"/>
      <c r="AC91" s="164"/>
    </row>
    <row r="92" spans="1:29" ht="41.25" customHeight="1" x14ac:dyDescent="0.2">
      <c r="A92" s="114">
        <v>91</v>
      </c>
      <c r="B92" s="164"/>
      <c r="C92" s="189"/>
      <c r="D92" s="164"/>
      <c r="E92" s="164"/>
      <c r="F92" s="164"/>
      <c r="G92" s="164"/>
      <c r="H92" s="164"/>
      <c r="I92" s="166"/>
      <c r="J92" s="166"/>
      <c r="K92" s="166"/>
      <c r="L92" s="164"/>
      <c r="M92" s="164"/>
      <c r="N92" s="164"/>
      <c r="O92" s="164"/>
      <c r="P92" s="164"/>
      <c r="Q92" s="164"/>
      <c r="R92" s="164"/>
      <c r="S92" s="164"/>
      <c r="T92" s="164"/>
      <c r="U92" s="164"/>
      <c r="V92" s="164"/>
      <c r="W92" s="164"/>
      <c r="X92" s="164"/>
      <c r="Y92" s="161"/>
      <c r="Z92" s="164"/>
      <c r="AA92" s="164"/>
      <c r="AB92" s="164"/>
      <c r="AC92" s="164"/>
    </row>
    <row r="93" spans="1:29" ht="41.25" customHeight="1" x14ac:dyDescent="0.2">
      <c r="A93" s="114">
        <v>92</v>
      </c>
      <c r="B93" s="164"/>
      <c r="C93" s="189"/>
      <c r="D93" s="164"/>
      <c r="E93" s="164"/>
      <c r="F93" s="164"/>
      <c r="G93" s="164"/>
      <c r="H93" s="164"/>
      <c r="I93" s="166"/>
      <c r="J93" s="166"/>
      <c r="K93" s="166"/>
      <c r="L93" s="164"/>
      <c r="M93" s="164"/>
      <c r="N93" s="164"/>
      <c r="O93" s="164"/>
      <c r="P93" s="164"/>
      <c r="Q93" s="164"/>
      <c r="R93" s="164"/>
      <c r="S93" s="164"/>
      <c r="T93" s="164"/>
      <c r="U93" s="164"/>
      <c r="V93" s="164"/>
      <c r="W93" s="164"/>
      <c r="X93" s="164"/>
      <c r="Y93" s="161"/>
      <c r="Z93" s="164"/>
      <c r="AA93" s="164"/>
      <c r="AB93" s="164"/>
      <c r="AC93" s="164"/>
    </row>
    <row r="94" spans="1:29" ht="41.25" customHeight="1" x14ac:dyDescent="0.2">
      <c r="A94" s="114">
        <v>93</v>
      </c>
      <c r="B94" s="164"/>
      <c r="C94" s="189"/>
      <c r="D94" s="164"/>
      <c r="E94" s="164"/>
      <c r="F94" s="164"/>
      <c r="G94" s="164"/>
      <c r="H94" s="164"/>
      <c r="I94" s="166"/>
      <c r="J94" s="166"/>
      <c r="K94" s="166"/>
      <c r="L94" s="164"/>
      <c r="M94" s="164"/>
      <c r="N94" s="164"/>
      <c r="O94" s="164"/>
      <c r="P94" s="164"/>
      <c r="Q94" s="164"/>
      <c r="R94" s="164"/>
      <c r="S94" s="164"/>
      <c r="T94" s="164"/>
      <c r="U94" s="164"/>
      <c r="V94" s="164"/>
      <c r="W94" s="164"/>
      <c r="X94" s="164"/>
      <c r="Y94" s="161"/>
      <c r="Z94" s="164"/>
      <c r="AA94" s="164"/>
      <c r="AB94" s="164"/>
      <c r="AC94" s="164"/>
    </row>
    <row r="95" spans="1:29" ht="42.75" customHeight="1" x14ac:dyDescent="0.2">
      <c r="A95" s="114">
        <v>94</v>
      </c>
      <c r="B95" s="164"/>
      <c r="C95" s="189"/>
      <c r="D95" s="164"/>
      <c r="E95" s="164"/>
      <c r="F95" s="164"/>
      <c r="G95" s="164"/>
      <c r="H95" s="164"/>
      <c r="I95" s="166"/>
      <c r="J95" s="166"/>
      <c r="K95" s="166"/>
      <c r="L95" s="164"/>
      <c r="M95" s="164"/>
      <c r="N95" s="164"/>
      <c r="O95" s="164"/>
      <c r="P95" s="164"/>
      <c r="Q95" s="164"/>
      <c r="R95" s="164"/>
      <c r="S95" s="164"/>
      <c r="T95" s="164"/>
      <c r="U95" s="164"/>
      <c r="V95" s="164"/>
      <c r="W95" s="164"/>
      <c r="X95" s="164"/>
      <c r="Y95" s="161"/>
      <c r="Z95" s="164"/>
      <c r="AA95" s="164"/>
      <c r="AB95" s="164"/>
      <c r="AC95" s="164"/>
    </row>
    <row r="96" spans="1:29" x14ac:dyDescent="0.2">
      <c r="B96" s="164">
        <f xml:space="preserve"> COUNTIF(Tabla52[Administración del Riesgo],"*")</f>
        <v>16</v>
      </c>
      <c r="C96" s="164">
        <f xml:space="preserve"> COUNTIF(Tabla52[Al Contribuyente],"*")</f>
        <v>35</v>
      </c>
      <c r="D96" s="164">
        <f xml:space="preserve"> COUNTIF(Tabla52[Cobranza],"*")</f>
        <v>12</v>
      </c>
      <c r="E96" s="164">
        <f xml:space="preserve"> COUNTIF(Tabla52[Comercio Exterior - Despacho],"*")</f>
        <v>55</v>
      </c>
      <c r="F96" s="164">
        <f xml:space="preserve"> COUNTIF(Tabla52[Comercio exterior - Pre-despacho],"*")</f>
        <v>6</v>
      </c>
      <c r="G96" s="164">
        <f xml:space="preserve"> COUNTIF(Tabla52[Comercio Exterior - Soporte a la Operación],"*")</f>
        <v>39</v>
      </c>
      <c r="H96" s="164">
        <f xml:space="preserve"> COUNTIF(Tabla52[Control de Obligaciones],"*")</f>
        <v>15</v>
      </c>
      <c r="I96" s="164">
        <f xml:space="preserve"> COUNTIF(Tabla52[Declaraciones y Pagos (Documentos Digitales)],"*")</f>
        <v>22</v>
      </c>
      <c r="J96" s="164">
        <f xml:space="preserve"> COUNTIF(Tabla52[Declaraciones y Pagos (Informativas y Pagos Provisionales)],"*")</f>
        <v>39</v>
      </c>
      <c r="K96" s="164">
        <f xml:space="preserve"> COUNTIF(Tabla52[Declaraciones y Pagos (Legados y Declaraciones anuales)],"*")</f>
        <v>47</v>
      </c>
      <c r="L96" s="164">
        <f xml:space="preserve"> COUNTIF(Tabla52[Devoluciones y Compensaciones],"*")</f>
        <v>19</v>
      </c>
      <c r="M96" s="164">
        <f xml:space="preserve"> COUNTIF(Tabla52[e.Firma],"*")</f>
        <v>13</v>
      </c>
      <c r="N96" s="164"/>
      <c r="O96" s="164">
        <f xml:space="preserve"> COUNTIF(Tabla52[Factura Electrónica],"*")</f>
        <v>7</v>
      </c>
      <c r="P96" s="164">
        <f xml:space="preserve"> COUNTIF(Tabla52[Fiscalización],"*")</f>
        <v>31</v>
      </c>
      <c r="Q96" s="164">
        <f xml:space="preserve"> COUNTIF(Tabla52[MAT - Comercio Exterior],"*")</f>
        <v>21</v>
      </c>
      <c r="R96" s="164">
        <f xml:space="preserve"> COUNTIF(Tabla52[Notificación Verificación],"*")</f>
        <v>13</v>
      </c>
      <c r="S96" s="164">
        <f xml:space="preserve"> COUNTIF(Tabla52[Planeación],"*")</f>
        <v>2</v>
      </c>
      <c r="T96" s="164">
        <f xml:space="preserve"> COUNTIF(Tabla52[Portales Móviles],"*")</f>
        <v>2</v>
      </c>
      <c r="U96" s="164">
        <f xml:space="preserve"> COUNTIF(Tabla52[Portales Transaccionales],"*")</f>
        <v>2</v>
      </c>
      <c r="V96" s="164">
        <f xml:space="preserve"> COUNTIF(Tabla52[Recursos y Servicios],"*")</f>
        <v>23</v>
      </c>
      <c r="W96" s="164">
        <f xml:space="preserve"> COUNTIF(Tabla52[Registro Contable],"*")</f>
        <v>7</v>
      </c>
      <c r="X96" s="164">
        <f xml:space="preserve"> COUNTIF(Tabla52[Identificación del Contribuyente],"*")</f>
        <v>41</v>
      </c>
      <c r="Y96" s="164">
        <f xml:space="preserve"> COUNTIF(Tabla52[Internos de Control],"*")</f>
        <v>18</v>
      </c>
      <c r="Z96" s="164">
        <f xml:space="preserve"> COUNTIF(Tabla52[Jurídicos],"*")</f>
        <v>55</v>
      </c>
      <c r="AA96" s="164">
        <f xml:space="preserve"> COUNTIF(Tabla52[Transversales de TI],"*")</f>
        <v>34</v>
      </c>
      <c r="AB96" s="164">
        <f>SUM(Tabla52[[#Totals],[Administración del Riesgo]:[Transversales de TI]])</f>
        <v>574</v>
      </c>
      <c r="AC96" s="164"/>
    </row>
    <row r="97" spans="2:29" x14ac:dyDescent="0.2">
      <c r="B97" s="164"/>
      <c r="C97" s="164"/>
      <c r="D97" s="164"/>
      <c r="E97" s="164"/>
      <c r="F97" s="164"/>
      <c r="G97" s="164"/>
      <c r="H97" s="164"/>
      <c r="I97" s="164"/>
      <c r="J97" s="164"/>
      <c r="K97" s="164"/>
      <c r="L97" s="164"/>
      <c r="M97" s="164"/>
      <c r="N97" s="164"/>
      <c r="O97" s="164"/>
      <c r="P97" s="164"/>
      <c r="Q97" s="164"/>
      <c r="R97" s="164"/>
      <c r="S97" s="164"/>
      <c r="T97" s="164"/>
      <c r="U97" s="164"/>
      <c r="V97" s="164"/>
      <c r="W97" s="164"/>
      <c r="X97" s="164"/>
      <c r="Y97" s="164"/>
      <c r="Z97" s="164"/>
      <c r="AA97" s="164"/>
      <c r="AB97" s="164"/>
      <c r="AC97" s="164"/>
    </row>
    <row r="98" spans="2:29" x14ac:dyDescent="0.2">
      <c r="B98" s="164"/>
      <c r="C98" s="164"/>
      <c r="D98" s="164"/>
      <c r="E98" s="164"/>
      <c r="F98" s="164"/>
      <c r="G98" s="164"/>
      <c r="H98" s="164"/>
      <c r="I98" s="164"/>
      <c r="J98" s="164"/>
      <c r="K98" s="164"/>
      <c r="L98" s="164"/>
      <c r="M98" s="164"/>
      <c r="N98" s="164"/>
      <c r="O98" s="164"/>
      <c r="P98" s="164"/>
      <c r="Q98" s="164"/>
      <c r="R98" s="164"/>
      <c r="S98" s="164"/>
      <c r="T98" s="164"/>
      <c r="U98" s="164"/>
      <c r="V98" s="164"/>
      <c r="W98" s="164"/>
      <c r="X98" s="164"/>
      <c r="Y98" s="164"/>
      <c r="Z98" s="164"/>
      <c r="AA98" s="164"/>
      <c r="AB98" s="164"/>
      <c r="AC98" s="164"/>
    </row>
    <row r="99" spans="2:29" x14ac:dyDescent="0.2">
      <c r="B99" s="164"/>
      <c r="C99" s="164"/>
      <c r="D99" s="164"/>
      <c r="E99" s="164"/>
      <c r="F99" s="164"/>
      <c r="G99" s="164"/>
      <c r="H99" s="164"/>
      <c r="I99" s="164"/>
      <c r="J99" s="164"/>
      <c r="K99" s="164"/>
      <c r="L99" s="164"/>
      <c r="M99" s="164"/>
      <c r="N99" s="164"/>
      <c r="O99" s="164"/>
      <c r="P99" s="164"/>
      <c r="Q99" s="164"/>
      <c r="R99" s="164"/>
      <c r="S99" s="164"/>
      <c r="T99" s="164"/>
      <c r="U99" s="164"/>
      <c r="V99" s="164"/>
      <c r="W99" s="164"/>
      <c r="X99" s="164"/>
      <c r="Y99" s="164"/>
      <c r="Z99" s="164"/>
      <c r="AA99" s="164"/>
      <c r="AB99" s="164"/>
      <c r="AC99" s="164"/>
    </row>
    <row r="100" spans="2:29" x14ac:dyDescent="0.2">
      <c r="B100" s="164"/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164"/>
      <c r="N100" s="164"/>
      <c r="O100" s="164"/>
      <c r="P100" s="164"/>
      <c r="Q100" s="164"/>
      <c r="R100" s="164"/>
      <c r="S100" s="164"/>
      <c r="T100" s="164"/>
      <c r="U100" s="164"/>
      <c r="V100" s="164"/>
      <c r="W100" s="164"/>
      <c r="X100" s="164"/>
      <c r="Y100" s="164"/>
      <c r="Z100" s="164"/>
      <c r="AA100" s="164"/>
      <c r="AB100" s="164"/>
      <c r="AC100" s="164"/>
    </row>
    <row r="101" spans="2:29" x14ac:dyDescent="0.2">
      <c r="B101" s="164"/>
      <c r="C101" s="164"/>
      <c r="D101" s="164"/>
      <c r="E101" s="164"/>
      <c r="F101" s="164"/>
      <c r="G101" s="164"/>
      <c r="H101" s="164"/>
      <c r="I101" s="164"/>
      <c r="J101" s="164"/>
      <c r="K101" s="164"/>
      <c r="L101" s="164"/>
      <c r="M101" s="164"/>
      <c r="N101" s="164"/>
      <c r="O101" s="164"/>
      <c r="P101" s="164"/>
      <c r="Q101" s="164"/>
      <c r="R101" s="164"/>
      <c r="S101" s="164"/>
      <c r="T101" s="164"/>
      <c r="U101" s="164"/>
      <c r="V101" s="164"/>
      <c r="W101" s="164"/>
      <c r="X101" s="164"/>
      <c r="Y101" s="164"/>
      <c r="Z101" s="164"/>
      <c r="AA101" s="164"/>
      <c r="AB101" s="164"/>
      <c r="AC101" s="164"/>
    </row>
    <row r="102" spans="2:29" x14ac:dyDescent="0.2">
      <c r="B102" s="164"/>
      <c r="C102" s="164"/>
      <c r="D102" s="164"/>
      <c r="E102" s="164"/>
      <c r="F102" s="164"/>
      <c r="G102" s="164"/>
      <c r="H102" s="164"/>
      <c r="I102" s="164"/>
      <c r="J102" s="164"/>
      <c r="K102" s="164"/>
      <c r="L102" s="164"/>
      <c r="M102" s="164"/>
      <c r="N102" s="164"/>
      <c r="O102" s="164"/>
      <c r="P102" s="164"/>
      <c r="Q102" s="164"/>
      <c r="R102" s="164"/>
      <c r="S102" s="164"/>
      <c r="T102" s="164"/>
      <c r="U102" s="164"/>
      <c r="V102" s="164"/>
      <c r="W102" s="164"/>
      <c r="X102" s="164"/>
      <c r="Y102" s="164"/>
      <c r="Z102" s="164"/>
      <c r="AA102" s="164"/>
      <c r="AB102" s="164"/>
      <c r="AC102" s="164"/>
    </row>
    <row r="103" spans="2:29" x14ac:dyDescent="0.2">
      <c r="B103" s="164"/>
      <c r="C103" s="164"/>
      <c r="D103" s="164"/>
      <c r="E103" s="164"/>
      <c r="F103" s="164"/>
      <c r="G103" s="164"/>
      <c r="H103" s="164"/>
      <c r="I103" s="164"/>
      <c r="J103" s="164"/>
      <c r="K103" s="164"/>
      <c r="L103" s="164"/>
      <c r="M103" s="164"/>
      <c r="N103" s="164"/>
      <c r="O103" s="164"/>
      <c r="P103" s="164"/>
      <c r="Q103" s="164"/>
      <c r="R103" s="164"/>
      <c r="S103" s="164"/>
      <c r="T103" s="164"/>
      <c r="U103" s="164"/>
      <c r="V103" s="164"/>
      <c r="W103" s="164"/>
      <c r="X103" s="164"/>
      <c r="Y103" s="164"/>
      <c r="Z103" s="164"/>
      <c r="AA103" s="164"/>
      <c r="AB103" s="164"/>
      <c r="AC103" s="164"/>
    </row>
    <row r="104" spans="2:29" x14ac:dyDescent="0.2">
      <c r="B104" s="164"/>
      <c r="C104" s="164"/>
      <c r="D104" s="164"/>
      <c r="E104" s="164"/>
      <c r="F104" s="164"/>
      <c r="G104" s="164"/>
      <c r="H104" s="164"/>
      <c r="I104" s="164"/>
      <c r="J104" s="164"/>
      <c r="K104" s="164"/>
      <c r="L104" s="164"/>
      <c r="M104" s="164"/>
      <c r="N104" s="164"/>
      <c r="O104" s="164"/>
      <c r="P104" s="164"/>
      <c r="Q104" s="164"/>
      <c r="R104" s="164"/>
      <c r="S104" s="164"/>
      <c r="T104" s="164"/>
      <c r="U104" s="164"/>
      <c r="V104" s="164"/>
      <c r="W104" s="164"/>
      <c r="X104" s="164"/>
      <c r="Y104" s="164"/>
      <c r="Z104" s="164"/>
      <c r="AA104" s="164"/>
      <c r="AB104" s="164"/>
      <c r="AC104" s="164"/>
    </row>
    <row r="105" spans="2:29" x14ac:dyDescent="0.2">
      <c r="B105" s="164"/>
      <c r="C105" s="164"/>
      <c r="D105" s="164"/>
      <c r="E105" s="164"/>
      <c r="F105" s="164"/>
      <c r="G105" s="164"/>
      <c r="H105" s="164"/>
      <c r="I105" s="164"/>
      <c r="J105" s="164"/>
      <c r="K105" s="164"/>
      <c r="L105" s="164"/>
      <c r="M105" s="164"/>
      <c r="N105" s="164"/>
      <c r="O105" s="164"/>
      <c r="P105" s="164"/>
      <c r="Q105" s="164"/>
      <c r="R105" s="164"/>
      <c r="S105" s="164"/>
      <c r="T105" s="164"/>
      <c r="U105" s="164"/>
      <c r="V105" s="164"/>
      <c r="W105" s="164"/>
      <c r="X105" s="164"/>
      <c r="Y105" s="164"/>
      <c r="Z105" s="164"/>
      <c r="AA105" s="164"/>
      <c r="AB105" s="164"/>
      <c r="AC105" s="164"/>
    </row>
    <row r="106" spans="2:29" x14ac:dyDescent="0.2">
      <c r="B106" s="164"/>
      <c r="C106" s="164"/>
      <c r="D106" s="164"/>
      <c r="E106" s="164"/>
      <c r="F106" s="164"/>
      <c r="G106" s="164"/>
      <c r="H106" s="164"/>
      <c r="I106" s="164"/>
      <c r="J106" s="164"/>
      <c r="K106" s="164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4"/>
      <c r="AA106" s="164"/>
      <c r="AB106" s="164"/>
      <c r="AC106" s="164"/>
    </row>
    <row r="107" spans="2:29" x14ac:dyDescent="0.2">
      <c r="B107" s="164"/>
      <c r="C107" s="164"/>
      <c r="D107" s="164"/>
      <c r="E107" s="164"/>
      <c r="F107" s="164"/>
      <c r="G107" s="164"/>
      <c r="H107" s="164"/>
      <c r="I107" s="164"/>
      <c r="J107" s="164"/>
      <c r="K107" s="164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4"/>
      <c r="AA107" s="164"/>
      <c r="AB107" s="164"/>
      <c r="AC107" s="164"/>
    </row>
    <row r="108" spans="2:29" x14ac:dyDescent="0.2">
      <c r="B108" s="164"/>
      <c r="C108" s="164"/>
      <c r="D108" s="164"/>
      <c r="E108" s="164"/>
      <c r="F108" s="164"/>
      <c r="G108" s="164"/>
      <c r="H108" s="164"/>
      <c r="I108" s="164"/>
      <c r="J108" s="164"/>
      <c r="K108" s="164"/>
      <c r="L108" s="164"/>
      <c r="M108" s="164"/>
      <c r="N108" s="164"/>
      <c r="O108" s="164"/>
      <c r="P108" s="164"/>
      <c r="Q108" s="164"/>
      <c r="R108" s="164"/>
      <c r="S108" s="164"/>
      <c r="T108" s="164"/>
      <c r="U108" s="164"/>
      <c r="V108" s="164"/>
      <c r="W108" s="164"/>
      <c r="X108" s="164"/>
      <c r="Y108" s="164"/>
      <c r="Z108" s="164"/>
      <c r="AA108" s="164"/>
      <c r="AB108" s="164"/>
      <c r="AC108" s="164"/>
    </row>
    <row r="109" spans="2:29" x14ac:dyDescent="0.2">
      <c r="B109" s="164"/>
      <c r="C109" s="164"/>
      <c r="D109" s="164"/>
      <c r="E109" s="164"/>
      <c r="F109" s="164"/>
      <c r="G109" s="164"/>
      <c r="H109" s="164"/>
      <c r="I109" s="164"/>
      <c r="J109" s="164"/>
      <c r="K109" s="164"/>
      <c r="L109" s="164"/>
      <c r="M109" s="164"/>
      <c r="N109" s="164"/>
      <c r="O109" s="164"/>
      <c r="P109" s="164"/>
      <c r="Q109" s="164"/>
      <c r="R109" s="164"/>
      <c r="S109" s="164"/>
      <c r="T109" s="164"/>
      <c r="U109" s="164"/>
      <c r="V109" s="164"/>
      <c r="W109" s="164"/>
      <c r="X109" s="164"/>
      <c r="Y109" s="164"/>
      <c r="Z109" s="164"/>
      <c r="AA109" s="164"/>
      <c r="AB109" s="164"/>
      <c r="AC109" s="164"/>
    </row>
    <row r="110" spans="2:29" x14ac:dyDescent="0.2">
      <c r="B110" s="164"/>
      <c r="C110" s="164"/>
      <c r="D110" s="164"/>
      <c r="E110" s="164"/>
      <c r="F110" s="164"/>
      <c r="G110" s="164"/>
      <c r="H110" s="164"/>
      <c r="I110" s="164"/>
      <c r="J110" s="164"/>
      <c r="K110" s="164"/>
      <c r="L110" s="164"/>
      <c r="M110" s="164"/>
      <c r="N110" s="164"/>
      <c r="O110" s="164"/>
      <c r="P110" s="164"/>
      <c r="Q110" s="164"/>
      <c r="R110" s="164"/>
      <c r="S110" s="164"/>
      <c r="T110" s="164"/>
      <c r="U110" s="164"/>
      <c r="V110" s="164"/>
      <c r="W110" s="164"/>
      <c r="X110" s="164"/>
      <c r="Y110" s="164"/>
      <c r="Z110" s="164"/>
      <c r="AA110" s="164"/>
      <c r="AB110" s="164"/>
      <c r="AC110" s="164"/>
    </row>
    <row r="111" spans="2:29" x14ac:dyDescent="0.2">
      <c r="B111" s="164"/>
      <c r="C111" s="164"/>
      <c r="D111" s="164"/>
      <c r="E111" s="164"/>
      <c r="F111" s="164"/>
      <c r="G111" s="164"/>
      <c r="H111" s="164"/>
      <c r="I111" s="164"/>
      <c r="J111" s="164"/>
      <c r="K111" s="164"/>
      <c r="L111" s="164"/>
      <c r="M111" s="164"/>
      <c r="N111" s="164"/>
      <c r="O111" s="164"/>
      <c r="P111" s="164"/>
      <c r="Q111" s="164"/>
      <c r="R111" s="164"/>
      <c r="S111" s="164"/>
      <c r="T111" s="164"/>
      <c r="U111" s="164"/>
      <c r="V111" s="164"/>
      <c r="W111" s="164"/>
      <c r="X111" s="164"/>
      <c r="Y111" s="164"/>
      <c r="Z111" s="164"/>
      <c r="AA111" s="164"/>
      <c r="AB111" s="164"/>
      <c r="AC111" s="164"/>
    </row>
    <row r="112" spans="2:29" x14ac:dyDescent="0.2">
      <c r="B112" s="164"/>
      <c r="C112" s="164"/>
      <c r="D112" s="164"/>
      <c r="E112" s="164"/>
      <c r="F112" s="164"/>
      <c r="G112" s="164"/>
      <c r="H112" s="164"/>
      <c r="I112" s="164"/>
      <c r="J112" s="164"/>
      <c r="K112" s="164"/>
      <c r="L112" s="164"/>
      <c r="M112" s="164"/>
      <c r="N112" s="164"/>
      <c r="O112" s="164"/>
      <c r="P112" s="164"/>
      <c r="Q112" s="164"/>
      <c r="R112" s="164"/>
      <c r="S112" s="164"/>
      <c r="T112" s="164"/>
      <c r="U112" s="164"/>
      <c r="V112" s="164"/>
      <c r="W112" s="164"/>
      <c r="X112" s="164"/>
      <c r="Y112" s="164"/>
      <c r="Z112" s="164"/>
      <c r="AA112" s="164"/>
      <c r="AB112" s="164"/>
      <c r="AC112" s="164"/>
    </row>
    <row r="113" spans="2:29" x14ac:dyDescent="0.2">
      <c r="B113" s="164"/>
      <c r="C113" s="164"/>
      <c r="D113" s="164"/>
      <c r="E113" s="164"/>
      <c r="F113" s="164"/>
      <c r="G113" s="164"/>
      <c r="H113" s="164"/>
      <c r="I113" s="164"/>
      <c r="J113" s="164"/>
      <c r="K113" s="164"/>
      <c r="L113" s="164"/>
      <c r="M113" s="164"/>
      <c r="N113" s="164"/>
      <c r="O113" s="164"/>
      <c r="P113" s="164"/>
      <c r="Q113" s="164"/>
      <c r="R113" s="164"/>
      <c r="S113" s="164"/>
      <c r="T113" s="164"/>
      <c r="U113" s="164"/>
      <c r="V113" s="164"/>
      <c r="W113" s="164"/>
      <c r="X113" s="164"/>
      <c r="Y113" s="164"/>
      <c r="Z113" s="164"/>
      <c r="AA113" s="164"/>
      <c r="AB113" s="164"/>
      <c r="AC113" s="164"/>
    </row>
    <row r="114" spans="2:29" x14ac:dyDescent="0.2">
      <c r="B114" s="164"/>
      <c r="C114" s="164"/>
      <c r="D114" s="164"/>
      <c r="E114" s="164"/>
      <c r="F114" s="164"/>
      <c r="G114" s="164"/>
      <c r="H114" s="164"/>
      <c r="I114" s="164"/>
      <c r="J114" s="164"/>
      <c r="K114" s="164"/>
      <c r="L114" s="164"/>
      <c r="M114" s="164"/>
      <c r="N114" s="164"/>
      <c r="O114" s="164"/>
      <c r="P114" s="164"/>
      <c r="Q114" s="164"/>
      <c r="R114" s="164"/>
      <c r="S114" s="164"/>
      <c r="T114" s="164"/>
      <c r="U114" s="164"/>
      <c r="V114" s="164"/>
      <c r="W114" s="164"/>
      <c r="X114" s="164"/>
      <c r="Y114" s="164"/>
      <c r="Z114" s="164"/>
      <c r="AA114" s="164"/>
      <c r="AB114" s="164"/>
      <c r="AC114" s="164"/>
    </row>
    <row r="115" spans="2:29" x14ac:dyDescent="0.2">
      <c r="B115" s="164"/>
      <c r="C115" s="164"/>
      <c r="D115" s="164"/>
      <c r="E115" s="164"/>
      <c r="F115" s="164"/>
      <c r="G115" s="164"/>
      <c r="H115" s="164"/>
      <c r="I115" s="164"/>
      <c r="J115" s="164"/>
      <c r="K115" s="164"/>
      <c r="L115" s="164"/>
      <c r="M115" s="164"/>
      <c r="N115" s="164"/>
      <c r="O115" s="164"/>
      <c r="P115" s="164"/>
      <c r="Q115" s="164"/>
      <c r="R115" s="164"/>
      <c r="S115" s="164"/>
      <c r="T115" s="164"/>
      <c r="U115" s="164"/>
      <c r="V115" s="164"/>
      <c r="W115" s="164"/>
      <c r="X115" s="164"/>
      <c r="Y115" s="164"/>
      <c r="Z115" s="164"/>
      <c r="AA115" s="164"/>
      <c r="AB115" s="164"/>
      <c r="AC115" s="164"/>
    </row>
    <row r="116" spans="2:29" x14ac:dyDescent="0.2">
      <c r="B116" s="164"/>
      <c r="C116" s="164"/>
      <c r="D116" s="164"/>
      <c r="E116" s="164"/>
      <c r="F116" s="164"/>
      <c r="G116" s="164"/>
      <c r="H116" s="164"/>
      <c r="I116" s="164"/>
      <c r="J116" s="164"/>
      <c r="K116" s="164"/>
      <c r="L116" s="164"/>
      <c r="M116" s="164"/>
      <c r="N116" s="164"/>
      <c r="O116" s="164"/>
      <c r="P116" s="164"/>
      <c r="Q116" s="164"/>
      <c r="R116" s="164"/>
      <c r="S116" s="164"/>
      <c r="T116" s="164"/>
      <c r="U116" s="164"/>
      <c r="V116" s="164"/>
      <c r="W116" s="164"/>
      <c r="X116" s="164"/>
      <c r="Y116" s="164"/>
      <c r="Z116" s="164"/>
      <c r="AA116" s="164"/>
      <c r="AB116" s="164"/>
      <c r="AC116" s="164"/>
    </row>
    <row r="117" spans="2:29" x14ac:dyDescent="0.2">
      <c r="B117" s="164"/>
      <c r="C117" s="164"/>
      <c r="D117" s="164"/>
      <c r="E117" s="164"/>
      <c r="F117" s="164"/>
      <c r="G117" s="164"/>
      <c r="H117" s="164"/>
      <c r="I117" s="164"/>
      <c r="J117" s="164"/>
      <c r="K117" s="164"/>
      <c r="L117" s="164"/>
      <c r="M117" s="164"/>
      <c r="N117" s="164"/>
      <c r="O117" s="164"/>
      <c r="P117" s="164"/>
      <c r="Q117" s="164"/>
      <c r="R117" s="164"/>
      <c r="S117" s="164"/>
      <c r="T117" s="164"/>
      <c r="U117" s="164"/>
      <c r="V117" s="164"/>
      <c r="W117" s="164"/>
      <c r="X117" s="164"/>
      <c r="Y117" s="164"/>
      <c r="Z117" s="164"/>
      <c r="AA117" s="164"/>
      <c r="AB117" s="164"/>
      <c r="AC117" s="164"/>
    </row>
    <row r="118" spans="2:29" x14ac:dyDescent="0.2">
      <c r="B118" s="164"/>
      <c r="C118" s="164"/>
      <c r="D118" s="164"/>
      <c r="E118" s="164"/>
      <c r="F118" s="164"/>
      <c r="G118" s="164"/>
      <c r="H118" s="164"/>
      <c r="I118" s="164"/>
      <c r="J118" s="164"/>
      <c r="K118" s="164"/>
      <c r="L118" s="164"/>
      <c r="M118" s="164"/>
      <c r="N118" s="164"/>
      <c r="O118" s="164"/>
      <c r="P118" s="164"/>
      <c r="Q118" s="164"/>
      <c r="R118" s="164"/>
      <c r="S118" s="164"/>
      <c r="T118" s="164"/>
      <c r="U118" s="164"/>
      <c r="V118" s="164"/>
      <c r="W118" s="164"/>
      <c r="X118" s="164"/>
      <c r="Y118" s="164"/>
      <c r="Z118" s="164"/>
      <c r="AA118" s="164"/>
      <c r="AB118" s="164"/>
      <c r="AC118" s="164"/>
    </row>
    <row r="119" spans="2:29" x14ac:dyDescent="0.2">
      <c r="B119" s="164"/>
      <c r="C119" s="164"/>
      <c r="D119" s="164"/>
      <c r="E119" s="164"/>
      <c r="F119" s="164"/>
      <c r="G119" s="164"/>
      <c r="H119" s="164"/>
      <c r="I119" s="164"/>
      <c r="J119" s="164"/>
      <c r="K119" s="164"/>
      <c r="L119" s="164"/>
      <c r="M119" s="164"/>
      <c r="N119" s="164"/>
      <c r="O119" s="164"/>
      <c r="P119" s="164"/>
      <c r="Q119" s="164"/>
      <c r="R119" s="164"/>
      <c r="S119" s="164"/>
      <c r="T119" s="164"/>
      <c r="U119" s="164"/>
      <c r="V119" s="164"/>
      <c r="W119" s="164"/>
      <c r="X119" s="164"/>
      <c r="Y119" s="164"/>
      <c r="Z119" s="164"/>
      <c r="AA119" s="164"/>
      <c r="AB119" s="164"/>
      <c r="AC119" s="164"/>
    </row>
    <row r="120" spans="2:29" x14ac:dyDescent="0.2">
      <c r="B120" s="164"/>
      <c r="C120" s="164"/>
      <c r="D120" s="164"/>
      <c r="E120" s="164"/>
      <c r="F120" s="164"/>
      <c r="G120" s="164"/>
      <c r="H120" s="164"/>
      <c r="I120" s="164"/>
      <c r="J120" s="164"/>
      <c r="K120" s="164"/>
      <c r="L120" s="164"/>
      <c r="M120" s="164"/>
      <c r="N120" s="164"/>
      <c r="O120" s="164"/>
      <c r="P120" s="164"/>
      <c r="Q120" s="164"/>
      <c r="R120" s="164"/>
      <c r="S120" s="164"/>
      <c r="T120" s="164"/>
      <c r="U120" s="164"/>
      <c r="V120" s="164"/>
      <c r="W120" s="164"/>
      <c r="X120" s="164"/>
      <c r="Y120" s="164"/>
      <c r="Z120" s="164"/>
      <c r="AA120" s="164"/>
      <c r="AB120" s="164"/>
      <c r="AC120" s="164"/>
    </row>
    <row r="121" spans="2:29" x14ac:dyDescent="0.2">
      <c r="B121" s="164"/>
      <c r="C121" s="164"/>
      <c r="D121" s="164"/>
      <c r="E121" s="164"/>
      <c r="F121" s="164"/>
      <c r="G121" s="164"/>
      <c r="H121" s="164"/>
      <c r="I121" s="164"/>
      <c r="J121" s="164"/>
      <c r="K121" s="164"/>
      <c r="L121" s="164"/>
      <c r="M121" s="164"/>
      <c r="N121" s="164"/>
      <c r="O121" s="164"/>
      <c r="P121" s="164"/>
      <c r="Q121" s="164"/>
      <c r="R121" s="164"/>
      <c r="S121" s="164"/>
      <c r="T121" s="164"/>
      <c r="U121" s="164"/>
      <c r="V121" s="164"/>
      <c r="W121" s="164"/>
      <c r="X121" s="164"/>
      <c r="Y121" s="164"/>
      <c r="Z121" s="164"/>
      <c r="AA121" s="164"/>
      <c r="AB121" s="164"/>
      <c r="AC121" s="164"/>
    </row>
    <row r="122" spans="2:29" x14ac:dyDescent="0.2">
      <c r="B122" s="164"/>
      <c r="C122" s="164"/>
      <c r="D122" s="164"/>
      <c r="E122" s="164"/>
      <c r="F122" s="164"/>
      <c r="G122" s="164"/>
      <c r="H122" s="164"/>
      <c r="I122" s="164"/>
      <c r="J122" s="164"/>
      <c r="K122" s="164"/>
      <c r="L122" s="164"/>
      <c r="M122" s="164"/>
      <c r="N122" s="164"/>
      <c r="O122" s="164"/>
      <c r="P122" s="164"/>
      <c r="Q122" s="164"/>
      <c r="R122" s="164"/>
      <c r="S122" s="164"/>
      <c r="T122" s="164"/>
      <c r="U122" s="164"/>
      <c r="V122" s="164"/>
      <c r="W122" s="164"/>
      <c r="X122" s="164"/>
      <c r="Y122" s="164"/>
      <c r="Z122" s="164"/>
      <c r="AA122" s="164"/>
      <c r="AB122" s="164"/>
      <c r="AC122" s="164"/>
    </row>
    <row r="123" spans="2:29" x14ac:dyDescent="0.2">
      <c r="B123" s="164"/>
      <c r="C123" s="164"/>
      <c r="D123" s="164"/>
      <c r="E123" s="164"/>
      <c r="F123" s="164"/>
      <c r="G123" s="164"/>
      <c r="H123" s="164"/>
      <c r="I123" s="164"/>
      <c r="J123" s="164"/>
      <c r="K123" s="164"/>
      <c r="L123" s="164"/>
      <c r="M123" s="164"/>
      <c r="N123" s="164"/>
      <c r="O123" s="164"/>
      <c r="P123" s="164"/>
      <c r="Q123" s="164"/>
      <c r="R123" s="164"/>
      <c r="S123" s="164"/>
      <c r="T123" s="164"/>
      <c r="U123" s="164"/>
      <c r="V123" s="164"/>
      <c r="W123" s="164"/>
      <c r="X123" s="164"/>
      <c r="Y123" s="164"/>
      <c r="Z123" s="164"/>
      <c r="AA123" s="164"/>
      <c r="AB123" s="164"/>
      <c r="AC123" s="164"/>
    </row>
    <row r="124" spans="2:29" x14ac:dyDescent="0.2">
      <c r="B124" s="164"/>
      <c r="C124" s="164"/>
      <c r="D124" s="164"/>
      <c r="E124" s="164"/>
      <c r="F124" s="164"/>
      <c r="G124" s="164"/>
      <c r="H124" s="164"/>
      <c r="I124" s="164"/>
      <c r="J124" s="164"/>
      <c r="K124" s="164"/>
      <c r="L124" s="164"/>
      <c r="M124" s="164"/>
      <c r="N124" s="164"/>
      <c r="O124" s="164"/>
      <c r="P124" s="164"/>
      <c r="Q124" s="164"/>
      <c r="R124" s="164"/>
      <c r="S124" s="164"/>
      <c r="T124" s="164"/>
      <c r="U124" s="164"/>
      <c r="V124" s="164"/>
      <c r="W124" s="164"/>
      <c r="X124" s="164"/>
      <c r="Y124" s="164"/>
      <c r="Z124" s="164"/>
      <c r="AA124" s="164"/>
      <c r="AB124" s="164"/>
      <c r="AC124" s="164"/>
    </row>
    <row r="125" spans="2:29" x14ac:dyDescent="0.2">
      <c r="B125" s="164"/>
      <c r="C125" s="164"/>
      <c r="D125" s="164"/>
      <c r="E125" s="164"/>
      <c r="F125" s="164"/>
      <c r="G125" s="164"/>
      <c r="H125" s="164"/>
      <c r="I125" s="164"/>
      <c r="J125" s="164"/>
      <c r="K125" s="164"/>
      <c r="L125" s="164"/>
      <c r="M125" s="164"/>
      <c r="N125" s="164"/>
      <c r="O125" s="164"/>
      <c r="P125" s="164"/>
      <c r="Q125" s="164"/>
      <c r="R125" s="164"/>
      <c r="S125" s="164"/>
      <c r="T125" s="164"/>
      <c r="U125" s="164"/>
      <c r="V125" s="164"/>
      <c r="W125" s="164"/>
      <c r="X125" s="164"/>
      <c r="Y125" s="164"/>
      <c r="Z125" s="164"/>
      <c r="AA125" s="164"/>
      <c r="AB125" s="164"/>
      <c r="AC125" s="164"/>
    </row>
    <row r="126" spans="2:29" x14ac:dyDescent="0.2">
      <c r="B126" s="164"/>
      <c r="C126" s="164"/>
      <c r="D126" s="164"/>
      <c r="E126" s="164"/>
      <c r="F126" s="164"/>
      <c r="G126" s="164"/>
      <c r="H126" s="164"/>
      <c r="I126" s="164"/>
      <c r="J126" s="164"/>
      <c r="K126" s="164"/>
      <c r="L126" s="164"/>
      <c r="M126" s="164"/>
      <c r="N126" s="164"/>
      <c r="O126" s="164"/>
      <c r="P126" s="164"/>
      <c r="Q126" s="164"/>
      <c r="R126" s="164"/>
      <c r="S126" s="164"/>
      <c r="T126" s="164"/>
      <c r="U126" s="164"/>
      <c r="V126" s="164"/>
      <c r="W126" s="164"/>
      <c r="X126" s="164"/>
      <c r="Y126" s="164"/>
      <c r="Z126" s="164"/>
      <c r="AA126" s="164"/>
      <c r="AB126" s="164"/>
      <c r="AC126" s="164"/>
    </row>
    <row r="127" spans="2:29" x14ac:dyDescent="0.2">
      <c r="B127" s="164"/>
      <c r="C127" s="164"/>
      <c r="D127" s="164"/>
      <c r="E127" s="164"/>
      <c r="F127" s="164"/>
      <c r="G127" s="164"/>
      <c r="H127" s="164"/>
      <c r="I127" s="164"/>
      <c r="J127" s="164"/>
      <c r="K127" s="164"/>
      <c r="L127" s="164"/>
      <c r="M127" s="164"/>
      <c r="N127" s="164"/>
      <c r="O127" s="164"/>
      <c r="P127" s="164"/>
      <c r="Q127" s="164"/>
      <c r="R127" s="164"/>
      <c r="S127" s="164"/>
      <c r="T127" s="164"/>
      <c r="U127" s="164"/>
      <c r="V127" s="164"/>
      <c r="W127" s="164"/>
      <c r="X127" s="164"/>
      <c r="Y127" s="164"/>
      <c r="Z127" s="164"/>
      <c r="AA127" s="164"/>
      <c r="AB127" s="164"/>
      <c r="AC127" s="164"/>
    </row>
    <row r="128" spans="2:29" x14ac:dyDescent="0.2">
      <c r="B128" s="164"/>
      <c r="C128" s="164"/>
      <c r="D128" s="164"/>
      <c r="E128" s="164"/>
      <c r="F128" s="164"/>
      <c r="G128" s="164"/>
      <c r="H128" s="164"/>
      <c r="I128" s="164"/>
      <c r="J128" s="164"/>
      <c r="K128" s="164"/>
      <c r="L128" s="164"/>
      <c r="M128" s="164"/>
      <c r="N128" s="164"/>
      <c r="O128" s="164"/>
      <c r="P128" s="164"/>
      <c r="Q128" s="164"/>
      <c r="R128" s="164"/>
      <c r="S128" s="164"/>
      <c r="T128" s="164"/>
      <c r="U128" s="164"/>
      <c r="V128" s="164"/>
      <c r="W128" s="164"/>
      <c r="X128" s="164"/>
      <c r="Y128" s="164"/>
      <c r="Z128" s="164"/>
      <c r="AA128" s="164"/>
      <c r="AB128" s="164"/>
      <c r="AC128" s="164"/>
    </row>
    <row r="129" spans="2:29" x14ac:dyDescent="0.2">
      <c r="B129" s="164"/>
      <c r="C129" s="164"/>
      <c r="D129" s="164"/>
      <c r="E129" s="164"/>
      <c r="F129" s="164"/>
      <c r="G129" s="164"/>
      <c r="H129" s="164"/>
      <c r="I129" s="164"/>
      <c r="J129" s="164"/>
      <c r="K129" s="164"/>
      <c r="L129" s="164"/>
      <c r="M129" s="164"/>
      <c r="N129" s="164"/>
      <c r="O129" s="164"/>
      <c r="P129" s="164"/>
      <c r="Q129" s="164"/>
      <c r="R129" s="164"/>
      <c r="S129" s="164"/>
      <c r="T129" s="164"/>
      <c r="U129" s="164"/>
      <c r="V129" s="164"/>
      <c r="W129" s="164"/>
      <c r="X129" s="164"/>
      <c r="Y129" s="164"/>
      <c r="Z129" s="164"/>
      <c r="AA129" s="164"/>
      <c r="AB129" s="164"/>
      <c r="AC129" s="164"/>
    </row>
    <row r="130" spans="2:29" x14ac:dyDescent="0.2">
      <c r="B130" s="164"/>
      <c r="C130" s="164"/>
      <c r="D130" s="164"/>
      <c r="E130" s="164"/>
      <c r="F130" s="164"/>
      <c r="G130" s="164"/>
      <c r="H130" s="164"/>
      <c r="I130" s="164"/>
      <c r="J130" s="164"/>
      <c r="K130" s="164"/>
      <c r="L130" s="164"/>
      <c r="M130" s="164"/>
      <c r="N130" s="164"/>
      <c r="O130" s="164"/>
      <c r="P130" s="164"/>
      <c r="Q130" s="164"/>
      <c r="R130" s="164"/>
      <c r="S130" s="164"/>
      <c r="T130" s="164"/>
      <c r="U130" s="164"/>
      <c r="V130" s="164"/>
      <c r="W130" s="164"/>
      <c r="X130" s="164"/>
      <c r="Y130" s="164"/>
      <c r="Z130" s="164"/>
      <c r="AA130" s="164"/>
      <c r="AB130" s="164"/>
      <c r="AC130" s="164"/>
    </row>
    <row r="131" spans="2:29" x14ac:dyDescent="0.2">
      <c r="B131" s="164"/>
      <c r="C131" s="164"/>
      <c r="D131" s="164"/>
      <c r="E131" s="164"/>
      <c r="F131" s="164"/>
      <c r="G131" s="164"/>
      <c r="H131" s="164"/>
      <c r="I131" s="164"/>
      <c r="J131" s="164"/>
      <c r="K131" s="164"/>
      <c r="L131" s="164"/>
      <c r="M131" s="164"/>
      <c r="N131" s="164"/>
      <c r="O131" s="164"/>
      <c r="P131" s="164"/>
      <c r="Q131" s="164"/>
      <c r="R131" s="164"/>
      <c r="S131" s="164"/>
      <c r="T131" s="164"/>
      <c r="U131" s="164"/>
      <c r="V131" s="164"/>
      <c r="W131" s="164"/>
      <c r="X131" s="164"/>
      <c r="Y131" s="164"/>
      <c r="Z131" s="164"/>
      <c r="AA131" s="164"/>
      <c r="AB131" s="164"/>
      <c r="AC131" s="164"/>
    </row>
    <row r="132" spans="2:29" x14ac:dyDescent="0.2">
      <c r="B132" s="164"/>
      <c r="C132" s="164"/>
      <c r="D132" s="164"/>
      <c r="E132" s="164"/>
      <c r="F132" s="164"/>
      <c r="G132" s="164"/>
      <c r="H132" s="164"/>
      <c r="I132" s="164"/>
      <c r="J132" s="164"/>
      <c r="K132" s="164"/>
      <c r="L132" s="164"/>
      <c r="M132" s="164"/>
      <c r="N132" s="164"/>
      <c r="O132" s="164"/>
      <c r="P132" s="164"/>
      <c r="Q132" s="164"/>
      <c r="R132" s="164"/>
      <c r="S132" s="164"/>
      <c r="T132" s="164"/>
      <c r="U132" s="164"/>
      <c r="V132" s="164"/>
      <c r="W132" s="164"/>
      <c r="X132" s="164"/>
      <c r="Y132" s="164"/>
      <c r="Z132" s="164"/>
      <c r="AA132" s="164"/>
      <c r="AB132" s="164"/>
      <c r="AC132" s="164"/>
    </row>
    <row r="133" spans="2:29" x14ac:dyDescent="0.2">
      <c r="B133" s="164"/>
      <c r="C133" s="164"/>
      <c r="D133" s="164"/>
      <c r="E133" s="164"/>
      <c r="F133" s="164"/>
      <c r="G133" s="164"/>
      <c r="H133" s="164"/>
      <c r="I133" s="164"/>
      <c r="J133" s="164"/>
      <c r="K133" s="164"/>
      <c r="L133" s="164"/>
      <c r="M133" s="164"/>
      <c r="N133" s="164"/>
      <c r="O133" s="164"/>
      <c r="P133" s="164"/>
      <c r="Q133" s="164"/>
      <c r="R133" s="164"/>
      <c r="S133" s="164"/>
      <c r="T133" s="164"/>
      <c r="U133" s="164"/>
      <c r="V133" s="164"/>
      <c r="W133" s="164"/>
      <c r="X133" s="164"/>
      <c r="Y133" s="164"/>
      <c r="Z133" s="164"/>
      <c r="AA133" s="164"/>
      <c r="AB133" s="164"/>
      <c r="AC133" s="164"/>
    </row>
    <row r="134" spans="2:29" x14ac:dyDescent="0.2">
      <c r="B134" s="164"/>
      <c r="C134" s="164"/>
      <c r="D134" s="164"/>
      <c r="E134" s="164"/>
      <c r="F134" s="164"/>
      <c r="G134" s="164"/>
      <c r="H134" s="164"/>
      <c r="I134" s="164"/>
      <c r="J134" s="164"/>
      <c r="K134" s="164"/>
      <c r="L134" s="164"/>
      <c r="M134" s="164"/>
      <c r="N134" s="164"/>
      <c r="O134" s="164"/>
      <c r="P134" s="164"/>
      <c r="Q134" s="164"/>
      <c r="R134" s="164"/>
      <c r="S134" s="164"/>
      <c r="T134" s="164"/>
      <c r="U134" s="164"/>
      <c r="V134" s="164"/>
      <c r="W134" s="164"/>
      <c r="X134" s="164"/>
      <c r="Y134" s="164"/>
      <c r="Z134" s="164"/>
      <c r="AA134" s="164"/>
      <c r="AB134" s="164"/>
      <c r="AC134" s="164"/>
    </row>
    <row r="135" spans="2:29" x14ac:dyDescent="0.2">
      <c r="B135" s="164"/>
      <c r="C135" s="164"/>
      <c r="D135" s="164"/>
      <c r="E135" s="164"/>
      <c r="F135" s="164"/>
      <c r="G135" s="164"/>
      <c r="H135" s="164"/>
      <c r="I135" s="164"/>
      <c r="J135" s="164"/>
      <c r="K135" s="164"/>
      <c r="L135" s="164"/>
      <c r="M135" s="164"/>
      <c r="N135" s="164"/>
      <c r="O135" s="164"/>
      <c r="P135" s="164"/>
      <c r="Q135" s="164"/>
      <c r="R135" s="164"/>
      <c r="S135" s="164"/>
      <c r="T135" s="164"/>
      <c r="U135" s="164"/>
      <c r="V135" s="164"/>
      <c r="W135" s="164"/>
      <c r="X135" s="164"/>
      <c r="Y135" s="164"/>
      <c r="Z135" s="164"/>
      <c r="AA135" s="164"/>
      <c r="AB135" s="164"/>
      <c r="AC135" s="164"/>
    </row>
    <row r="136" spans="2:29" x14ac:dyDescent="0.2">
      <c r="B136" s="164"/>
      <c r="C136" s="164"/>
      <c r="D136" s="164"/>
      <c r="E136" s="164"/>
      <c r="F136" s="164"/>
      <c r="G136" s="164"/>
      <c r="H136" s="164"/>
      <c r="I136" s="164"/>
      <c r="J136" s="164"/>
      <c r="K136" s="164"/>
      <c r="L136" s="164"/>
      <c r="M136" s="164"/>
      <c r="N136" s="164"/>
      <c r="O136" s="164"/>
      <c r="P136" s="164"/>
      <c r="Q136" s="164"/>
      <c r="R136" s="164"/>
      <c r="S136" s="164"/>
      <c r="T136" s="164"/>
      <c r="U136" s="164"/>
      <c r="V136" s="164"/>
      <c r="W136" s="164"/>
      <c r="X136" s="164"/>
      <c r="Y136" s="164"/>
      <c r="Z136" s="164"/>
      <c r="AA136" s="164"/>
      <c r="AB136" s="164"/>
      <c r="AC136" s="164"/>
    </row>
    <row r="137" spans="2:29" x14ac:dyDescent="0.2">
      <c r="B137" s="164"/>
      <c r="C137" s="164"/>
      <c r="D137" s="164"/>
      <c r="E137" s="164"/>
      <c r="F137" s="164"/>
      <c r="G137" s="164"/>
      <c r="H137" s="164"/>
      <c r="I137" s="164"/>
      <c r="J137" s="164"/>
      <c r="K137" s="164"/>
      <c r="L137" s="164"/>
      <c r="M137" s="164"/>
      <c r="N137" s="164"/>
      <c r="O137" s="164"/>
      <c r="P137" s="164"/>
      <c r="Q137" s="164"/>
      <c r="R137" s="164"/>
      <c r="S137" s="164"/>
      <c r="T137" s="164"/>
      <c r="U137" s="164"/>
      <c r="V137" s="164"/>
      <c r="W137" s="164"/>
      <c r="X137" s="164"/>
      <c r="Y137" s="164"/>
      <c r="Z137" s="164"/>
      <c r="AA137" s="164"/>
      <c r="AB137" s="164"/>
      <c r="AC137" s="164"/>
    </row>
    <row r="138" spans="2:29" x14ac:dyDescent="0.2">
      <c r="B138" s="164"/>
      <c r="C138" s="164"/>
      <c r="D138" s="164"/>
      <c r="E138" s="164"/>
      <c r="F138" s="164"/>
      <c r="G138" s="164"/>
      <c r="H138" s="164"/>
      <c r="I138" s="164"/>
      <c r="J138" s="164"/>
      <c r="K138" s="164"/>
      <c r="L138" s="164"/>
      <c r="M138" s="164"/>
      <c r="N138" s="164"/>
      <c r="O138" s="164"/>
      <c r="P138" s="164"/>
      <c r="Q138" s="164"/>
      <c r="R138" s="164"/>
      <c r="S138" s="164"/>
      <c r="T138" s="164"/>
      <c r="U138" s="164"/>
      <c r="V138" s="164"/>
      <c r="W138" s="164"/>
      <c r="X138" s="164"/>
      <c r="Y138" s="164"/>
      <c r="Z138" s="164"/>
      <c r="AA138" s="164"/>
      <c r="AB138" s="164"/>
      <c r="AC138" s="164"/>
    </row>
    <row r="139" spans="2:29" x14ac:dyDescent="0.2">
      <c r="B139" s="164"/>
      <c r="C139" s="164"/>
      <c r="D139" s="164"/>
      <c r="E139" s="164"/>
      <c r="F139" s="164"/>
      <c r="G139" s="164"/>
      <c r="H139" s="164"/>
      <c r="I139" s="164"/>
      <c r="J139" s="164"/>
      <c r="K139" s="164"/>
      <c r="L139" s="164"/>
      <c r="M139" s="164"/>
      <c r="N139" s="164"/>
      <c r="O139" s="164"/>
      <c r="P139" s="164"/>
      <c r="Q139" s="164"/>
      <c r="R139" s="164"/>
      <c r="S139" s="164"/>
      <c r="T139" s="164"/>
      <c r="U139" s="164"/>
      <c r="V139" s="164"/>
      <c r="W139" s="164"/>
      <c r="X139" s="164"/>
      <c r="Y139" s="164"/>
      <c r="Z139" s="164"/>
      <c r="AA139" s="164"/>
      <c r="AB139" s="164"/>
      <c r="AC139" s="164"/>
    </row>
    <row r="140" spans="2:29" x14ac:dyDescent="0.2">
      <c r="B140" s="164"/>
      <c r="C140" s="164"/>
      <c r="D140" s="164"/>
      <c r="E140" s="164"/>
      <c r="F140" s="164"/>
      <c r="G140" s="164"/>
      <c r="H140" s="164"/>
      <c r="I140" s="164"/>
      <c r="J140" s="164"/>
      <c r="K140" s="164"/>
      <c r="L140" s="164"/>
      <c r="M140" s="164"/>
      <c r="N140" s="164"/>
      <c r="O140" s="164"/>
      <c r="P140" s="164"/>
      <c r="Q140" s="164"/>
      <c r="R140" s="164"/>
      <c r="S140" s="164"/>
      <c r="T140" s="164"/>
      <c r="U140" s="164"/>
      <c r="V140" s="164"/>
      <c r="W140" s="164"/>
      <c r="X140" s="164"/>
      <c r="Y140" s="164"/>
      <c r="Z140" s="164"/>
      <c r="AA140" s="164"/>
      <c r="AB140" s="164"/>
      <c r="AC140" s="164"/>
    </row>
    <row r="141" spans="2:29" x14ac:dyDescent="0.2">
      <c r="B141" s="164"/>
      <c r="C141" s="164"/>
      <c r="D141" s="164"/>
      <c r="E141" s="164"/>
      <c r="F141" s="164"/>
      <c r="G141" s="164"/>
      <c r="H141" s="164"/>
      <c r="I141" s="164"/>
      <c r="J141" s="164"/>
      <c r="K141" s="164"/>
      <c r="L141" s="164"/>
      <c r="M141" s="164"/>
      <c r="N141" s="164"/>
      <c r="O141" s="164"/>
      <c r="P141" s="164"/>
      <c r="Q141" s="164"/>
      <c r="R141" s="164"/>
      <c r="S141" s="164"/>
      <c r="T141" s="164"/>
      <c r="U141" s="164"/>
      <c r="V141" s="164"/>
      <c r="W141" s="164"/>
      <c r="X141" s="164"/>
      <c r="Y141" s="164"/>
      <c r="Z141" s="164"/>
      <c r="AA141" s="164"/>
      <c r="AB141" s="164"/>
      <c r="AC141" s="164"/>
    </row>
    <row r="142" spans="2:29" x14ac:dyDescent="0.2">
      <c r="B142" s="164"/>
      <c r="C142" s="164"/>
      <c r="D142" s="164"/>
      <c r="E142" s="164"/>
      <c r="F142" s="164"/>
      <c r="G142" s="164"/>
      <c r="H142" s="164"/>
      <c r="I142" s="164"/>
      <c r="J142" s="164"/>
      <c r="K142" s="164"/>
      <c r="L142" s="164"/>
      <c r="M142" s="164"/>
      <c r="N142" s="164"/>
      <c r="O142" s="164"/>
      <c r="P142" s="164"/>
      <c r="Q142" s="164"/>
      <c r="R142" s="164"/>
      <c r="S142" s="164"/>
      <c r="T142" s="164"/>
      <c r="U142" s="164"/>
      <c r="V142" s="164"/>
      <c r="W142" s="164"/>
      <c r="X142" s="164"/>
      <c r="Y142" s="164"/>
      <c r="Z142" s="164"/>
      <c r="AA142" s="164"/>
      <c r="AB142" s="164"/>
      <c r="AC142" s="164"/>
    </row>
    <row r="143" spans="2:29" x14ac:dyDescent="0.2">
      <c r="B143" s="164"/>
      <c r="C143" s="164"/>
      <c r="D143" s="164"/>
      <c r="E143" s="164"/>
      <c r="F143" s="164"/>
      <c r="G143" s="164"/>
      <c r="H143" s="164"/>
      <c r="I143" s="164"/>
      <c r="J143" s="164"/>
      <c r="K143" s="164"/>
      <c r="L143" s="164"/>
      <c r="M143" s="164"/>
      <c r="N143" s="164"/>
      <c r="O143" s="164"/>
      <c r="P143" s="164"/>
      <c r="Q143" s="164"/>
      <c r="R143" s="164"/>
      <c r="S143" s="164"/>
      <c r="T143" s="164"/>
      <c r="U143" s="164"/>
      <c r="V143" s="164"/>
      <c r="W143" s="164"/>
      <c r="X143" s="164"/>
      <c r="Y143" s="164"/>
      <c r="Z143" s="164"/>
      <c r="AA143" s="164"/>
      <c r="AB143" s="164"/>
      <c r="AC143" s="164"/>
    </row>
    <row r="144" spans="2:29" x14ac:dyDescent="0.2">
      <c r="B144" s="164"/>
      <c r="C144" s="164"/>
      <c r="D144" s="164"/>
      <c r="E144" s="164"/>
      <c r="F144" s="164"/>
      <c r="G144" s="164"/>
      <c r="H144" s="164"/>
      <c r="I144" s="164"/>
      <c r="J144" s="164"/>
      <c r="K144" s="164"/>
      <c r="L144" s="164"/>
      <c r="M144" s="164"/>
      <c r="N144" s="164"/>
      <c r="O144" s="164"/>
      <c r="P144" s="164"/>
      <c r="Q144" s="164"/>
      <c r="R144" s="164"/>
      <c r="S144" s="164"/>
      <c r="T144" s="164"/>
      <c r="U144" s="164"/>
      <c r="V144" s="164"/>
      <c r="W144" s="164"/>
      <c r="X144" s="164"/>
      <c r="Y144" s="164"/>
      <c r="Z144" s="164"/>
      <c r="AA144" s="164"/>
      <c r="AB144" s="164"/>
      <c r="AC144" s="164"/>
    </row>
    <row r="145" spans="2:29" x14ac:dyDescent="0.2">
      <c r="B145" s="164"/>
      <c r="C145" s="164"/>
      <c r="D145" s="164"/>
      <c r="E145" s="164"/>
      <c r="F145" s="164"/>
      <c r="G145" s="164"/>
      <c r="H145" s="164"/>
      <c r="I145" s="164"/>
      <c r="J145" s="164"/>
      <c r="K145" s="164"/>
      <c r="L145" s="164"/>
      <c r="M145" s="164"/>
      <c r="N145" s="164"/>
      <c r="O145" s="164"/>
      <c r="P145" s="164"/>
      <c r="Q145" s="164"/>
      <c r="R145" s="164"/>
      <c r="S145" s="164"/>
      <c r="T145" s="164"/>
      <c r="U145" s="164"/>
      <c r="V145" s="164"/>
      <c r="W145" s="164"/>
      <c r="X145" s="164"/>
      <c r="Y145" s="164"/>
      <c r="Z145" s="164"/>
      <c r="AA145" s="164"/>
      <c r="AB145" s="164"/>
      <c r="AC145" s="164"/>
    </row>
    <row r="146" spans="2:29" x14ac:dyDescent="0.2">
      <c r="B146" s="164"/>
      <c r="C146" s="164"/>
      <c r="D146" s="164"/>
      <c r="E146" s="164"/>
      <c r="F146" s="164"/>
      <c r="G146" s="164"/>
      <c r="H146" s="164"/>
      <c r="I146" s="164"/>
      <c r="J146" s="164"/>
      <c r="K146" s="164"/>
      <c r="L146" s="164"/>
      <c r="M146" s="164"/>
      <c r="N146" s="164"/>
      <c r="O146" s="164"/>
      <c r="P146" s="164"/>
      <c r="Q146" s="164"/>
      <c r="R146" s="164"/>
      <c r="S146" s="164"/>
      <c r="T146" s="164"/>
      <c r="U146" s="164"/>
      <c r="V146" s="164"/>
      <c r="W146" s="164"/>
      <c r="X146" s="164"/>
      <c r="Y146" s="164"/>
      <c r="Z146" s="164"/>
      <c r="AA146" s="164"/>
      <c r="AB146" s="164"/>
      <c r="AC146" s="164"/>
    </row>
    <row r="147" spans="2:29" x14ac:dyDescent="0.2">
      <c r="B147" s="164"/>
      <c r="C147" s="164"/>
      <c r="D147" s="164"/>
      <c r="E147" s="164"/>
      <c r="F147" s="164"/>
      <c r="G147" s="164"/>
      <c r="H147" s="164"/>
      <c r="I147" s="164"/>
      <c r="J147" s="164"/>
      <c r="K147" s="164"/>
      <c r="L147" s="164"/>
      <c r="M147" s="164"/>
      <c r="N147" s="164"/>
      <c r="O147" s="164"/>
      <c r="P147" s="164"/>
      <c r="Q147" s="164"/>
      <c r="R147" s="164"/>
      <c r="S147" s="164"/>
      <c r="T147" s="164"/>
      <c r="U147" s="164"/>
      <c r="V147" s="164"/>
      <c r="W147" s="164"/>
      <c r="X147" s="164"/>
      <c r="Y147" s="164"/>
      <c r="Z147" s="164"/>
      <c r="AA147" s="164"/>
      <c r="AB147" s="164"/>
      <c r="AC147" s="164"/>
    </row>
    <row r="148" spans="2:29" x14ac:dyDescent="0.2">
      <c r="B148" s="164"/>
      <c r="C148" s="164"/>
      <c r="D148" s="164"/>
      <c r="E148" s="164"/>
      <c r="F148" s="164"/>
      <c r="G148" s="164"/>
      <c r="H148" s="164"/>
      <c r="I148" s="164"/>
      <c r="J148" s="164"/>
      <c r="K148" s="164"/>
      <c r="L148" s="164"/>
      <c r="M148" s="164"/>
      <c r="N148" s="164"/>
      <c r="O148" s="164"/>
      <c r="P148" s="164"/>
      <c r="Q148" s="164"/>
      <c r="R148" s="164"/>
      <c r="S148" s="164"/>
      <c r="T148" s="164"/>
      <c r="U148" s="164"/>
      <c r="V148" s="164"/>
      <c r="W148" s="164"/>
      <c r="X148" s="164"/>
      <c r="Y148" s="164"/>
      <c r="Z148" s="164"/>
      <c r="AA148" s="164"/>
      <c r="AB148" s="164"/>
      <c r="AC148" s="164"/>
    </row>
    <row r="149" spans="2:29" x14ac:dyDescent="0.2">
      <c r="B149" s="164"/>
      <c r="C149" s="164"/>
      <c r="D149" s="164"/>
      <c r="E149" s="164"/>
      <c r="F149" s="164"/>
      <c r="G149" s="164"/>
      <c r="H149" s="164"/>
      <c r="I149" s="164"/>
      <c r="J149" s="164"/>
      <c r="K149" s="164"/>
      <c r="L149" s="164"/>
      <c r="M149" s="164"/>
      <c r="N149" s="164"/>
      <c r="O149" s="164"/>
      <c r="P149" s="164"/>
      <c r="Q149" s="164"/>
      <c r="R149" s="164"/>
      <c r="S149" s="164"/>
      <c r="T149" s="164"/>
      <c r="U149" s="164"/>
      <c r="V149" s="164"/>
      <c r="W149" s="164"/>
      <c r="X149" s="164"/>
      <c r="Y149" s="164"/>
      <c r="Z149" s="164"/>
      <c r="AA149" s="164"/>
      <c r="AB149" s="164"/>
      <c r="AC149" s="164"/>
    </row>
    <row r="150" spans="2:29" x14ac:dyDescent="0.2">
      <c r="B150" s="164"/>
      <c r="C150" s="164"/>
      <c r="D150" s="164"/>
      <c r="E150" s="164"/>
      <c r="F150" s="164"/>
      <c r="G150" s="164"/>
      <c r="H150" s="164"/>
      <c r="I150" s="164"/>
      <c r="J150" s="164"/>
      <c r="K150" s="164"/>
      <c r="L150" s="164"/>
      <c r="M150" s="164"/>
      <c r="N150" s="164"/>
      <c r="O150" s="164"/>
      <c r="P150" s="164"/>
      <c r="Q150" s="164"/>
      <c r="R150" s="164"/>
      <c r="S150" s="164"/>
      <c r="T150" s="164"/>
      <c r="U150" s="164"/>
      <c r="V150" s="164"/>
      <c r="W150" s="164"/>
      <c r="X150" s="164"/>
      <c r="Y150" s="164"/>
      <c r="Z150" s="164"/>
      <c r="AA150" s="164"/>
      <c r="AB150" s="164"/>
      <c r="AC150" s="164"/>
    </row>
    <row r="151" spans="2:29" x14ac:dyDescent="0.2">
      <c r="B151" s="164"/>
      <c r="C151" s="164"/>
      <c r="D151" s="164"/>
      <c r="E151" s="164"/>
      <c r="F151" s="164"/>
      <c r="G151" s="164"/>
      <c r="H151" s="164"/>
      <c r="I151" s="164"/>
      <c r="J151" s="164"/>
      <c r="K151" s="164"/>
      <c r="L151" s="164"/>
      <c r="M151" s="164"/>
      <c r="N151" s="164"/>
      <c r="O151" s="164"/>
      <c r="P151" s="164"/>
      <c r="Q151" s="164"/>
      <c r="R151" s="164"/>
      <c r="S151" s="164"/>
      <c r="T151" s="164"/>
      <c r="U151" s="164"/>
      <c r="V151" s="164"/>
      <c r="W151" s="164"/>
      <c r="X151" s="164"/>
      <c r="Y151" s="164"/>
      <c r="Z151" s="164"/>
      <c r="AA151" s="164"/>
      <c r="AB151" s="164"/>
      <c r="AC151" s="164"/>
    </row>
    <row r="152" spans="2:29" x14ac:dyDescent="0.2">
      <c r="B152" s="164"/>
      <c r="C152" s="164"/>
      <c r="D152" s="164"/>
      <c r="E152" s="164"/>
      <c r="F152" s="164"/>
      <c r="G152" s="164"/>
      <c r="H152" s="164"/>
      <c r="I152" s="164"/>
      <c r="J152" s="164"/>
      <c r="K152" s="164"/>
      <c r="L152" s="164"/>
      <c r="M152" s="164"/>
      <c r="N152" s="164"/>
      <c r="O152" s="164"/>
      <c r="P152" s="164"/>
      <c r="Q152" s="164"/>
      <c r="R152" s="164"/>
      <c r="S152" s="164"/>
      <c r="T152" s="164"/>
      <c r="U152" s="164"/>
      <c r="V152" s="164"/>
      <c r="W152" s="164"/>
      <c r="X152" s="164"/>
      <c r="Y152" s="164"/>
      <c r="Z152" s="164"/>
      <c r="AA152" s="164"/>
      <c r="AB152" s="164"/>
      <c r="AC152" s="164"/>
    </row>
    <row r="153" spans="2:29" x14ac:dyDescent="0.2">
      <c r="B153" s="164"/>
      <c r="C153" s="164"/>
      <c r="D153" s="164"/>
      <c r="E153" s="164"/>
      <c r="F153" s="164"/>
      <c r="G153" s="164"/>
      <c r="H153" s="164"/>
      <c r="I153" s="164"/>
      <c r="J153" s="164"/>
      <c r="K153" s="164"/>
      <c r="L153" s="164"/>
      <c r="M153" s="164"/>
      <c r="N153" s="164"/>
      <c r="O153" s="164"/>
      <c r="P153" s="164"/>
      <c r="Q153" s="164"/>
      <c r="R153" s="164"/>
      <c r="S153" s="164"/>
      <c r="T153" s="164"/>
      <c r="U153" s="164"/>
      <c r="V153" s="164"/>
      <c r="W153" s="164"/>
      <c r="X153" s="164"/>
      <c r="Y153" s="164"/>
      <c r="Z153" s="164"/>
      <c r="AA153" s="164"/>
      <c r="AB153" s="164"/>
      <c r="AC153" s="164"/>
    </row>
    <row r="154" spans="2:29" x14ac:dyDescent="0.2">
      <c r="B154" s="164"/>
      <c r="C154" s="164"/>
      <c r="D154" s="164"/>
      <c r="E154" s="164"/>
      <c r="F154" s="164"/>
      <c r="G154" s="164"/>
      <c r="H154" s="164"/>
      <c r="I154" s="164"/>
      <c r="J154" s="164"/>
      <c r="K154" s="164"/>
      <c r="L154" s="164"/>
      <c r="M154" s="164"/>
      <c r="N154" s="164"/>
      <c r="O154" s="164"/>
      <c r="P154" s="164"/>
      <c r="Q154" s="164"/>
      <c r="R154" s="164"/>
      <c r="S154" s="164"/>
      <c r="T154" s="164"/>
      <c r="U154" s="164"/>
      <c r="V154" s="164"/>
      <c r="W154" s="164"/>
      <c r="X154" s="164"/>
      <c r="Y154" s="164"/>
      <c r="Z154" s="164"/>
      <c r="AA154" s="164"/>
      <c r="AB154" s="164"/>
      <c r="AC154" s="164"/>
    </row>
    <row r="155" spans="2:29" x14ac:dyDescent="0.2">
      <c r="B155" s="164"/>
      <c r="C155" s="164"/>
      <c r="D155" s="164"/>
      <c r="E155" s="164"/>
      <c r="F155" s="164"/>
      <c r="G155" s="164"/>
      <c r="H155" s="164"/>
      <c r="I155" s="164"/>
      <c r="J155" s="164"/>
      <c r="K155" s="164"/>
      <c r="L155" s="164"/>
      <c r="M155" s="164"/>
      <c r="N155" s="164"/>
      <c r="O155" s="164"/>
      <c r="P155" s="164"/>
      <c r="Q155" s="164"/>
      <c r="R155" s="164"/>
      <c r="S155" s="164"/>
      <c r="T155" s="164"/>
      <c r="U155" s="164"/>
      <c r="V155" s="164"/>
      <c r="W155" s="164"/>
      <c r="X155" s="164"/>
      <c r="Y155" s="164"/>
      <c r="Z155" s="164"/>
      <c r="AA155" s="164"/>
      <c r="AB155" s="164"/>
      <c r="AC155" s="164"/>
    </row>
    <row r="156" spans="2:29" x14ac:dyDescent="0.2">
      <c r="B156" s="164"/>
      <c r="C156" s="164"/>
      <c r="D156" s="164"/>
      <c r="E156" s="164"/>
      <c r="F156" s="164"/>
      <c r="G156" s="164"/>
      <c r="H156" s="164"/>
      <c r="I156" s="164"/>
      <c r="J156" s="164"/>
      <c r="K156" s="164"/>
      <c r="L156" s="164"/>
      <c r="M156" s="164"/>
      <c r="N156" s="164"/>
      <c r="O156" s="164"/>
      <c r="P156" s="164"/>
      <c r="Q156" s="164"/>
      <c r="R156" s="164"/>
      <c r="S156" s="164"/>
      <c r="T156" s="164"/>
      <c r="U156" s="164"/>
      <c r="V156" s="164"/>
      <c r="W156" s="164"/>
      <c r="X156" s="164"/>
      <c r="Y156" s="164"/>
      <c r="Z156" s="164"/>
      <c r="AA156" s="164"/>
      <c r="AB156" s="164"/>
      <c r="AC156" s="164"/>
    </row>
    <row r="157" spans="2:29" x14ac:dyDescent="0.2">
      <c r="B157" s="164"/>
      <c r="C157" s="164"/>
      <c r="D157" s="164"/>
      <c r="E157" s="164"/>
      <c r="F157" s="164"/>
      <c r="G157" s="164"/>
      <c r="H157" s="164"/>
      <c r="I157" s="164"/>
      <c r="J157" s="164"/>
      <c r="K157" s="164"/>
      <c r="L157" s="164"/>
      <c r="M157" s="164"/>
      <c r="N157" s="164"/>
      <c r="O157" s="164"/>
      <c r="P157" s="164"/>
      <c r="Q157" s="164"/>
      <c r="R157" s="164"/>
      <c r="S157" s="164"/>
      <c r="T157" s="164"/>
      <c r="U157" s="164"/>
      <c r="V157" s="164"/>
      <c r="W157" s="164"/>
      <c r="X157" s="164"/>
      <c r="Y157" s="164"/>
      <c r="Z157" s="164"/>
      <c r="AA157" s="164"/>
      <c r="AB157" s="164"/>
      <c r="AC157" s="164"/>
    </row>
    <row r="158" spans="2:29" x14ac:dyDescent="0.2">
      <c r="B158" s="164"/>
      <c r="C158" s="164"/>
      <c r="D158" s="164"/>
      <c r="E158" s="164"/>
      <c r="F158" s="164"/>
      <c r="G158" s="164"/>
      <c r="H158" s="164"/>
      <c r="I158" s="164"/>
      <c r="J158" s="164"/>
      <c r="K158" s="164"/>
      <c r="L158" s="164"/>
      <c r="M158" s="164"/>
      <c r="N158" s="164"/>
      <c r="O158" s="164"/>
      <c r="P158" s="164"/>
      <c r="Q158" s="164"/>
      <c r="R158" s="164"/>
      <c r="S158" s="164"/>
      <c r="T158" s="164"/>
      <c r="U158" s="164"/>
      <c r="V158" s="164"/>
      <c r="W158" s="164"/>
      <c r="X158" s="164"/>
      <c r="Y158" s="164"/>
      <c r="Z158" s="164"/>
      <c r="AA158" s="164"/>
      <c r="AB158" s="164"/>
      <c r="AC158" s="164"/>
    </row>
    <row r="159" spans="2:29" x14ac:dyDescent="0.2">
      <c r="B159" s="164"/>
      <c r="C159" s="164"/>
      <c r="D159" s="164"/>
      <c r="E159" s="164"/>
      <c r="F159" s="164"/>
      <c r="G159" s="164"/>
      <c r="H159" s="164"/>
      <c r="I159" s="164"/>
      <c r="J159" s="164"/>
      <c r="K159" s="164"/>
      <c r="L159" s="164"/>
      <c r="M159" s="164"/>
      <c r="N159" s="164"/>
      <c r="O159" s="164"/>
      <c r="P159" s="164"/>
      <c r="Q159" s="164"/>
      <c r="R159" s="164"/>
      <c r="S159" s="164"/>
      <c r="T159" s="164"/>
      <c r="U159" s="164"/>
      <c r="V159" s="164"/>
      <c r="W159" s="164"/>
      <c r="X159" s="164"/>
      <c r="Y159" s="164"/>
      <c r="Z159" s="164"/>
      <c r="AA159" s="164"/>
      <c r="AB159" s="164"/>
      <c r="AC159" s="164"/>
    </row>
    <row r="160" spans="2:29" x14ac:dyDescent="0.2">
      <c r="B160" s="164"/>
      <c r="C160" s="164"/>
      <c r="D160" s="164"/>
      <c r="E160" s="164"/>
      <c r="F160" s="164"/>
      <c r="G160" s="164"/>
      <c r="H160" s="164"/>
      <c r="I160" s="164"/>
      <c r="J160" s="164"/>
      <c r="K160" s="164"/>
      <c r="L160" s="164"/>
      <c r="M160" s="164"/>
      <c r="N160" s="164"/>
      <c r="O160" s="164"/>
      <c r="P160" s="164"/>
      <c r="Q160" s="164"/>
      <c r="R160" s="164"/>
      <c r="S160" s="164"/>
      <c r="T160" s="164"/>
      <c r="U160" s="164"/>
      <c r="V160" s="164"/>
      <c r="W160" s="164"/>
      <c r="X160" s="164"/>
      <c r="Y160" s="164"/>
      <c r="Z160" s="164"/>
      <c r="AA160" s="164"/>
      <c r="AB160" s="164"/>
      <c r="AC160" s="164"/>
    </row>
    <row r="161" spans="2:29" x14ac:dyDescent="0.2">
      <c r="B161" s="164"/>
      <c r="C161" s="164"/>
      <c r="D161" s="164"/>
      <c r="E161" s="164"/>
      <c r="F161" s="164"/>
      <c r="G161" s="164"/>
      <c r="H161" s="164"/>
      <c r="I161" s="164"/>
      <c r="J161" s="164"/>
      <c r="K161" s="164"/>
      <c r="L161" s="164"/>
      <c r="M161" s="164"/>
      <c r="N161" s="164"/>
      <c r="O161" s="164"/>
      <c r="P161" s="164"/>
      <c r="Q161" s="164"/>
      <c r="R161" s="164"/>
      <c r="S161" s="164"/>
      <c r="T161" s="164"/>
      <c r="U161" s="164"/>
      <c r="V161" s="164"/>
      <c r="W161" s="164"/>
      <c r="X161" s="164"/>
      <c r="Y161" s="164"/>
      <c r="Z161" s="164"/>
      <c r="AA161" s="164"/>
      <c r="AB161" s="164"/>
      <c r="AC161" s="164"/>
    </row>
    <row r="162" spans="2:29" x14ac:dyDescent="0.2">
      <c r="B162" s="164"/>
      <c r="C162" s="164"/>
      <c r="D162" s="164"/>
      <c r="E162" s="164"/>
      <c r="F162" s="164"/>
      <c r="G162" s="164"/>
      <c r="H162" s="164"/>
      <c r="I162" s="164"/>
      <c r="J162" s="164"/>
      <c r="K162" s="164"/>
      <c r="L162" s="164"/>
      <c r="M162" s="164"/>
      <c r="N162" s="164"/>
      <c r="O162" s="164"/>
      <c r="P162" s="164"/>
      <c r="Q162" s="164"/>
      <c r="R162" s="164"/>
      <c r="S162" s="164"/>
      <c r="T162" s="164"/>
      <c r="U162" s="164"/>
      <c r="V162" s="164"/>
      <c r="W162" s="164"/>
      <c r="X162" s="164"/>
      <c r="Y162" s="164"/>
      <c r="Z162" s="164"/>
      <c r="AA162" s="164"/>
      <c r="AB162" s="164"/>
      <c r="AC162" s="164"/>
    </row>
    <row r="163" spans="2:29" x14ac:dyDescent="0.2">
      <c r="B163" s="164"/>
      <c r="C163" s="164"/>
      <c r="D163" s="164"/>
      <c r="E163" s="164"/>
      <c r="F163" s="164"/>
      <c r="G163" s="164"/>
      <c r="H163" s="164"/>
      <c r="I163" s="164"/>
      <c r="J163" s="164"/>
      <c r="K163" s="164"/>
      <c r="L163" s="164"/>
      <c r="M163" s="164"/>
      <c r="N163" s="164"/>
      <c r="O163" s="164"/>
      <c r="P163" s="164"/>
      <c r="Q163" s="164"/>
      <c r="R163" s="164"/>
      <c r="S163" s="164"/>
      <c r="T163" s="164"/>
      <c r="U163" s="164"/>
      <c r="V163" s="164"/>
      <c r="W163" s="164"/>
      <c r="X163" s="164"/>
      <c r="Y163" s="164"/>
      <c r="Z163" s="164"/>
      <c r="AA163" s="164"/>
      <c r="AB163" s="164"/>
      <c r="AC163" s="164"/>
    </row>
    <row r="164" spans="2:29" x14ac:dyDescent="0.2">
      <c r="B164" s="164"/>
      <c r="C164" s="164"/>
      <c r="D164" s="164"/>
      <c r="E164" s="164"/>
      <c r="F164" s="164"/>
      <c r="G164" s="164"/>
      <c r="H164" s="164"/>
      <c r="I164" s="164"/>
      <c r="J164" s="164"/>
      <c r="K164" s="164"/>
      <c r="L164" s="164"/>
      <c r="M164" s="164"/>
      <c r="N164" s="164"/>
      <c r="O164" s="164"/>
      <c r="P164" s="164"/>
      <c r="Q164" s="164"/>
      <c r="R164" s="164"/>
      <c r="S164" s="164"/>
      <c r="T164" s="164"/>
      <c r="U164" s="164"/>
      <c r="V164" s="164"/>
      <c r="W164" s="164"/>
      <c r="X164" s="164"/>
      <c r="Y164" s="164"/>
      <c r="Z164" s="164"/>
      <c r="AA164" s="164"/>
      <c r="AB164" s="164"/>
      <c r="AC164" s="164"/>
    </row>
    <row r="165" spans="2:29" x14ac:dyDescent="0.2">
      <c r="B165" s="164"/>
      <c r="C165" s="164"/>
      <c r="D165" s="164"/>
      <c r="E165" s="164"/>
      <c r="F165" s="164"/>
      <c r="G165" s="164"/>
      <c r="H165" s="164"/>
      <c r="I165" s="164"/>
      <c r="J165" s="164"/>
      <c r="K165" s="164"/>
      <c r="L165" s="164"/>
      <c r="M165" s="164"/>
      <c r="N165" s="164"/>
      <c r="O165" s="164"/>
      <c r="P165" s="164"/>
      <c r="Q165" s="164"/>
      <c r="R165" s="164"/>
      <c r="S165" s="164"/>
      <c r="T165" s="164"/>
      <c r="U165" s="164"/>
      <c r="V165" s="164"/>
      <c r="W165" s="164"/>
      <c r="X165" s="164"/>
      <c r="Y165" s="164"/>
      <c r="Z165" s="164"/>
      <c r="AA165" s="164"/>
      <c r="AB165" s="164"/>
      <c r="AC165" s="164"/>
    </row>
    <row r="166" spans="2:29" x14ac:dyDescent="0.2">
      <c r="B166" s="164"/>
      <c r="C166" s="164"/>
      <c r="D166" s="164"/>
      <c r="E166" s="164"/>
      <c r="F166" s="164"/>
      <c r="G166" s="164"/>
      <c r="H166" s="164"/>
      <c r="I166" s="164"/>
      <c r="J166" s="164"/>
      <c r="K166" s="164"/>
      <c r="L166" s="164"/>
      <c r="M166" s="164"/>
      <c r="N166" s="164"/>
      <c r="O166" s="164"/>
      <c r="P166" s="164"/>
      <c r="Q166" s="164"/>
      <c r="R166" s="164"/>
      <c r="S166" s="164"/>
      <c r="T166" s="164"/>
      <c r="U166" s="164"/>
      <c r="V166" s="164"/>
      <c r="W166" s="164"/>
      <c r="X166" s="164"/>
      <c r="Y166" s="164"/>
      <c r="Z166" s="164"/>
      <c r="AA166" s="164"/>
      <c r="AB166" s="164"/>
      <c r="AC166" s="164"/>
    </row>
    <row r="167" spans="2:29" x14ac:dyDescent="0.2">
      <c r="B167" s="164"/>
      <c r="C167" s="164"/>
      <c r="D167" s="164"/>
      <c r="E167" s="164"/>
      <c r="F167" s="164"/>
      <c r="G167" s="164"/>
      <c r="H167" s="164"/>
      <c r="I167" s="164"/>
      <c r="J167" s="164"/>
      <c r="K167" s="164"/>
      <c r="L167" s="164"/>
      <c r="M167" s="164"/>
      <c r="N167" s="164"/>
      <c r="O167" s="164"/>
      <c r="P167" s="164"/>
      <c r="Q167" s="164"/>
      <c r="R167" s="164"/>
      <c r="S167" s="164"/>
      <c r="T167" s="164"/>
      <c r="U167" s="164"/>
      <c r="V167" s="164"/>
      <c r="W167" s="164"/>
      <c r="X167" s="164"/>
      <c r="Y167" s="164"/>
      <c r="Z167" s="164"/>
      <c r="AA167" s="164"/>
      <c r="AB167" s="164"/>
      <c r="AC167" s="164"/>
    </row>
    <row r="168" spans="2:29" x14ac:dyDescent="0.2">
      <c r="B168" s="164"/>
      <c r="C168" s="164"/>
      <c r="D168" s="164"/>
      <c r="E168" s="164"/>
      <c r="F168" s="164"/>
      <c r="G168" s="164"/>
      <c r="H168" s="164"/>
      <c r="I168" s="164"/>
      <c r="J168" s="164"/>
      <c r="K168" s="164"/>
      <c r="L168" s="164"/>
      <c r="M168" s="164"/>
      <c r="N168" s="164"/>
      <c r="O168" s="164"/>
      <c r="P168" s="164"/>
      <c r="Q168" s="164"/>
      <c r="R168" s="164"/>
      <c r="S168" s="164"/>
      <c r="T168" s="164"/>
      <c r="U168" s="164"/>
      <c r="V168" s="164"/>
      <c r="W168" s="164"/>
      <c r="X168" s="164"/>
      <c r="Y168" s="164"/>
      <c r="Z168" s="164"/>
      <c r="AA168" s="164"/>
      <c r="AB168" s="164"/>
      <c r="AC168" s="164"/>
    </row>
    <row r="169" spans="2:29" x14ac:dyDescent="0.2">
      <c r="B169" s="164"/>
      <c r="C169" s="164"/>
      <c r="D169" s="164"/>
      <c r="E169" s="164"/>
      <c r="F169" s="164"/>
      <c r="G169" s="164"/>
      <c r="H169" s="164"/>
      <c r="I169" s="164"/>
      <c r="J169" s="164"/>
      <c r="K169" s="164"/>
      <c r="L169" s="164"/>
      <c r="M169" s="164"/>
      <c r="N169" s="164"/>
      <c r="O169" s="164"/>
      <c r="P169" s="164"/>
      <c r="Q169" s="164"/>
      <c r="R169" s="164"/>
      <c r="S169" s="164"/>
      <c r="T169" s="164"/>
      <c r="U169" s="164"/>
      <c r="V169" s="164"/>
      <c r="W169" s="164"/>
      <c r="X169" s="164"/>
      <c r="Y169" s="164"/>
      <c r="Z169" s="164"/>
      <c r="AA169" s="164"/>
      <c r="AB169" s="164"/>
      <c r="AC169" s="164"/>
    </row>
    <row r="170" spans="2:29" x14ac:dyDescent="0.2">
      <c r="B170" s="164"/>
      <c r="C170" s="164"/>
      <c r="D170" s="164"/>
      <c r="E170" s="164"/>
      <c r="F170" s="164"/>
      <c r="G170" s="164"/>
      <c r="H170" s="164"/>
      <c r="I170" s="164"/>
      <c r="J170" s="164"/>
      <c r="K170" s="164"/>
      <c r="L170" s="164"/>
      <c r="M170" s="164"/>
      <c r="N170" s="164"/>
      <c r="O170" s="164"/>
      <c r="P170" s="164"/>
      <c r="Q170" s="164"/>
      <c r="R170" s="164"/>
      <c r="S170" s="164"/>
      <c r="T170" s="164"/>
      <c r="U170" s="164"/>
      <c r="V170" s="164"/>
      <c r="W170" s="164"/>
      <c r="X170" s="164"/>
      <c r="Y170" s="164"/>
      <c r="Z170" s="164"/>
      <c r="AA170" s="164"/>
      <c r="AB170" s="164"/>
      <c r="AC170" s="164"/>
    </row>
    <row r="171" spans="2:29" x14ac:dyDescent="0.2">
      <c r="B171" s="164"/>
      <c r="C171" s="164"/>
      <c r="D171" s="164"/>
      <c r="E171" s="164"/>
      <c r="F171" s="164"/>
      <c r="G171" s="164"/>
      <c r="H171" s="164"/>
      <c r="I171" s="164"/>
      <c r="J171" s="164"/>
      <c r="K171" s="164"/>
      <c r="L171" s="164"/>
      <c r="M171" s="164"/>
      <c r="N171" s="164"/>
      <c r="O171" s="164"/>
      <c r="P171" s="164"/>
      <c r="Q171" s="164"/>
      <c r="R171" s="164"/>
      <c r="S171" s="164"/>
      <c r="T171" s="164"/>
      <c r="U171" s="164"/>
      <c r="V171" s="164"/>
      <c r="W171" s="164"/>
      <c r="X171" s="164"/>
      <c r="Y171" s="164"/>
      <c r="Z171" s="164"/>
      <c r="AA171" s="164"/>
      <c r="AB171" s="164"/>
      <c r="AC171" s="164"/>
    </row>
    <row r="172" spans="2:29" x14ac:dyDescent="0.2">
      <c r="B172" s="164"/>
      <c r="C172" s="164"/>
      <c r="D172" s="164"/>
      <c r="E172" s="164"/>
      <c r="F172" s="164"/>
      <c r="G172" s="164"/>
      <c r="H172" s="164"/>
      <c r="I172" s="164"/>
      <c r="J172" s="164"/>
      <c r="K172" s="164"/>
      <c r="L172" s="164"/>
      <c r="M172" s="164"/>
      <c r="N172" s="164"/>
      <c r="O172" s="164"/>
      <c r="P172" s="164"/>
      <c r="Q172" s="164"/>
      <c r="R172" s="164"/>
      <c r="S172" s="164"/>
      <c r="T172" s="164"/>
      <c r="U172" s="164"/>
      <c r="V172" s="164"/>
      <c r="W172" s="164"/>
      <c r="X172" s="164"/>
      <c r="Y172" s="164"/>
      <c r="Z172" s="164"/>
      <c r="AA172" s="164"/>
      <c r="AB172" s="164"/>
      <c r="AC172" s="164"/>
    </row>
  </sheetData>
  <sheetProtection algorithmName="SHA-512" hashValue="3QV2o7G2rDg9vgcxPIrv++NL+ex0RanZD1n442YAyOKLoe0sYYf98bWqpkH7AZnZTXAmW5GieFrmUUgRW2AS4w==" saltValue="t4cmsOpC6MskZo6RZ4Fauw==" spinCount="100000" sheet="1" objects="1" scenarios="1"/>
  <conditionalFormatting sqref="Y11:Y13">
    <cfRule type="duplicateValues" dxfId="116" priority="1"/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20"/>
  <dimension ref="A1:AB32"/>
  <sheetViews>
    <sheetView topLeftCell="J1" zoomScale="70" zoomScaleNormal="70" workbookViewId="0">
      <selection activeCell="M1" sqref="M1"/>
    </sheetView>
  </sheetViews>
  <sheetFormatPr baseColWidth="10" defaultColWidth="9.140625" defaultRowHeight="12.75" x14ac:dyDescent="0.2"/>
  <cols>
    <col min="1" max="1" width="9.140625" style="140"/>
    <col min="2" max="2" width="33.140625" style="140" customWidth="1"/>
    <col min="3" max="3" width="41.28515625" style="140" customWidth="1"/>
    <col min="4" max="4" width="38.42578125" style="140" customWidth="1"/>
    <col min="5" max="6" width="39.5703125" style="140" customWidth="1"/>
    <col min="7" max="7" width="32.42578125" style="140" customWidth="1"/>
    <col min="8" max="9" width="37" style="140" customWidth="1"/>
    <col min="10" max="10" width="43.5703125" style="140" customWidth="1"/>
    <col min="11" max="14" width="35.85546875" style="140" customWidth="1"/>
    <col min="15" max="16" width="31.85546875" style="140" customWidth="1"/>
    <col min="17" max="19" width="29.42578125" style="140" customWidth="1"/>
    <col min="20" max="20" width="33.28515625" style="140" customWidth="1"/>
    <col min="21" max="21" width="31.28515625" style="140" customWidth="1"/>
    <col min="22" max="22" width="28.85546875" style="140" customWidth="1"/>
    <col min="23" max="23" width="36.28515625" style="140" customWidth="1"/>
    <col min="24" max="24" width="29.42578125" style="140" customWidth="1"/>
    <col min="25" max="25" width="33.5703125" style="140" customWidth="1"/>
    <col min="26" max="26" width="33" style="140" customWidth="1"/>
    <col min="27" max="27" width="40.42578125" style="140" customWidth="1"/>
    <col min="28" max="28" width="26.28515625" style="140" customWidth="1"/>
    <col min="29" max="29" width="30.42578125" style="80" customWidth="1"/>
    <col min="30" max="30" width="9.140625" style="80"/>
    <col min="31" max="31" width="41.5703125" style="80" customWidth="1"/>
    <col min="32" max="16384" width="9.140625" style="80"/>
  </cols>
  <sheetData>
    <row r="1" spans="1:28" s="72" customFormat="1" ht="47.25" customHeight="1" thickBot="1" x14ac:dyDescent="0.25">
      <c r="A1" s="128" t="s">
        <v>133</v>
      </c>
      <c r="B1" s="129" t="s">
        <v>64</v>
      </c>
      <c r="C1" s="130" t="s">
        <v>15</v>
      </c>
      <c r="D1" s="128" t="s">
        <v>95</v>
      </c>
      <c r="E1" s="130" t="s">
        <v>107</v>
      </c>
      <c r="F1" s="130" t="s">
        <v>61</v>
      </c>
      <c r="G1" s="130" t="s">
        <v>11</v>
      </c>
      <c r="H1" s="131" t="s">
        <v>166</v>
      </c>
      <c r="I1" s="131" t="s">
        <v>171</v>
      </c>
      <c r="J1" s="131" t="s">
        <v>99</v>
      </c>
      <c r="K1" s="131" t="s">
        <v>13</v>
      </c>
      <c r="L1" s="131" t="s">
        <v>96</v>
      </c>
      <c r="M1" s="131" t="s">
        <v>917</v>
      </c>
      <c r="N1" s="131" t="s">
        <v>562</v>
      </c>
      <c r="O1" s="131" t="s">
        <v>14</v>
      </c>
      <c r="P1" s="131" t="s">
        <v>179</v>
      </c>
      <c r="Q1" s="131" t="s">
        <v>12</v>
      </c>
      <c r="R1" s="131" t="s">
        <v>571</v>
      </c>
      <c r="S1" s="131" t="s">
        <v>97</v>
      </c>
      <c r="T1" s="131" t="s">
        <v>63</v>
      </c>
      <c r="U1" s="131" t="s">
        <v>74</v>
      </c>
      <c r="V1" s="131" t="s">
        <v>16</v>
      </c>
      <c r="W1" s="131" t="s">
        <v>180</v>
      </c>
      <c r="X1" s="131" t="s">
        <v>174</v>
      </c>
      <c r="Y1" s="132" t="s">
        <v>181</v>
      </c>
      <c r="Z1" s="130" t="s">
        <v>182</v>
      </c>
      <c r="AA1" s="133" t="s">
        <v>183</v>
      </c>
      <c r="AB1" s="128" t="s">
        <v>88</v>
      </c>
    </row>
    <row r="2" spans="1:28" ht="78" customHeight="1" x14ac:dyDescent="0.2">
      <c r="A2" s="134"/>
      <c r="B2" s="135" t="s">
        <v>175</v>
      </c>
      <c r="C2" s="136" t="s">
        <v>7</v>
      </c>
      <c r="D2" s="136" t="s">
        <v>7</v>
      </c>
      <c r="E2" s="136" t="s">
        <v>7</v>
      </c>
      <c r="F2" s="136" t="s">
        <v>7</v>
      </c>
      <c r="G2" s="136" t="s">
        <v>7</v>
      </c>
      <c r="H2" s="136" t="s">
        <v>7</v>
      </c>
      <c r="I2" s="136" t="s">
        <v>7</v>
      </c>
      <c r="J2" s="186" t="s">
        <v>124</v>
      </c>
      <c r="K2" s="136" t="s">
        <v>771</v>
      </c>
      <c r="L2" s="137" t="s">
        <v>747</v>
      </c>
      <c r="M2" s="137" t="s">
        <v>126</v>
      </c>
      <c r="N2" s="136" t="s">
        <v>7</v>
      </c>
      <c r="O2" s="136" t="s">
        <v>7</v>
      </c>
      <c r="P2" s="138" t="s">
        <v>125</v>
      </c>
      <c r="Q2" s="136" t="s">
        <v>7</v>
      </c>
      <c r="R2" s="136" t="s">
        <v>124</v>
      </c>
      <c r="S2" s="136" t="s">
        <v>786</v>
      </c>
      <c r="T2" s="136" t="s">
        <v>725</v>
      </c>
      <c r="U2" s="136" t="s">
        <v>7</v>
      </c>
      <c r="V2" s="136" t="s">
        <v>7</v>
      </c>
      <c r="W2" s="136" t="s">
        <v>744</v>
      </c>
      <c r="X2" s="136" t="s">
        <v>7</v>
      </c>
      <c r="Y2" s="136" t="s">
        <v>7</v>
      </c>
      <c r="Z2" s="139" t="s">
        <v>782</v>
      </c>
      <c r="AA2" s="136" t="s">
        <v>7</v>
      </c>
    </row>
    <row r="3" spans="1:28" ht="70.5" customHeight="1" x14ac:dyDescent="0.2">
      <c r="A3" s="141"/>
      <c r="B3" s="142" t="s">
        <v>125</v>
      </c>
      <c r="C3" s="136" t="s">
        <v>177</v>
      </c>
      <c r="D3" s="136" t="s">
        <v>748</v>
      </c>
      <c r="E3" s="136" t="s">
        <v>732</v>
      </c>
      <c r="F3" s="136" t="s">
        <v>756</v>
      </c>
      <c r="G3" s="136" t="s">
        <v>728</v>
      </c>
      <c r="H3" s="136" t="s">
        <v>728</v>
      </c>
      <c r="I3" s="136" t="s">
        <v>125</v>
      </c>
      <c r="J3" s="138" t="s">
        <v>768</v>
      </c>
      <c r="K3" s="136" t="s">
        <v>124</v>
      </c>
      <c r="L3" s="136" t="s">
        <v>127</v>
      </c>
      <c r="M3" s="136"/>
      <c r="N3" s="136" t="s">
        <v>125</v>
      </c>
      <c r="O3" s="136" t="s">
        <v>771</v>
      </c>
      <c r="P3" s="136" t="s">
        <v>725</v>
      </c>
      <c r="Q3" s="136" t="s">
        <v>770</v>
      </c>
      <c r="R3" s="143" t="s">
        <v>126</v>
      </c>
      <c r="S3" s="144" t="s">
        <v>126</v>
      </c>
      <c r="T3" s="144" t="s">
        <v>126</v>
      </c>
      <c r="U3" s="136" t="s">
        <v>728</v>
      </c>
      <c r="V3" s="146" t="s">
        <v>767</v>
      </c>
      <c r="W3" s="136" t="s">
        <v>781</v>
      </c>
      <c r="X3" s="136" t="s">
        <v>729</v>
      </c>
      <c r="Y3" s="136" t="s">
        <v>728</v>
      </c>
      <c r="Z3" s="139" t="s">
        <v>775</v>
      </c>
      <c r="AA3" s="136" t="s">
        <v>728</v>
      </c>
    </row>
    <row r="4" spans="1:28" ht="72.75" customHeight="1" x14ac:dyDescent="0.2">
      <c r="A4" s="145"/>
      <c r="B4" s="146" t="s">
        <v>176</v>
      </c>
      <c r="C4" s="136" t="s">
        <v>730</v>
      </c>
      <c r="D4" s="136" t="s">
        <v>747</v>
      </c>
      <c r="E4" s="136" t="s">
        <v>731</v>
      </c>
      <c r="F4" s="136" t="s">
        <v>124</v>
      </c>
      <c r="G4" s="136" t="s">
        <v>124</v>
      </c>
      <c r="H4" s="136" t="s">
        <v>763</v>
      </c>
      <c r="I4" s="136" t="s">
        <v>725</v>
      </c>
      <c r="J4" s="136" t="s">
        <v>7</v>
      </c>
      <c r="K4" s="136" t="s">
        <v>177</v>
      </c>
      <c r="L4" s="136" t="s">
        <v>774</v>
      </c>
      <c r="M4" s="136"/>
      <c r="N4" s="143" t="s">
        <v>126</v>
      </c>
      <c r="O4" s="136" t="s">
        <v>775</v>
      </c>
      <c r="P4" s="136" t="s">
        <v>784</v>
      </c>
      <c r="Q4" s="136" t="s">
        <v>125</v>
      </c>
      <c r="R4" s="147" t="s">
        <v>91</v>
      </c>
      <c r="S4" s="148" t="s">
        <v>91</v>
      </c>
      <c r="T4" s="148" t="s">
        <v>91</v>
      </c>
      <c r="U4" s="136" t="s">
        <v>129</v>
      </c>
      <c r="V4" s="146" t="s">
        <v>766</v>
      </c>
      <c r="W4" s="136" t="s">
        <v>737</v>
      </c>
      <c r="X4" s="136" t="s">
        <v>728</v>
      </c>
      <c r="Y4" s="136" t="s">
        <v>177</v>
      </c>
      <c r="Z4" s="136" t="s">
        <v>132</v>
      </c>
      <c r="AA4" s="136" t="s">
        <v>175</v>
      </c>
    </row>
    <row r="5" spans="1:28" ht="54" customHeight="1" x14ac:dyDescent="0.2">
      <c r="A5" s="149"/>
      <c r="B5" s="146" t="s">
        <v>719</v>
      </c>
      <c r="C5" s="136" t="s">
        <v>725</v>
      </c>
      <c r="D5" s="136" t="s">
        <v>746</v>
      </c>
      <c r="E5" s="136" t="s">
        <v>176</v>
      </c>
      <c r="F5" s="136" t="s">
        <v>177</v>
      </c>
      <c r="G5" s="137" t="s">
        <v>758</v>
      </c>
      <c r="H5" s="136" t="s">
        <v>762</v>
      </c>
      <c r="I5" s="136" t="s">
        <v>131</v>
      </c>
      <c r="J5" s="136" t="s">
        <v>767</v>
      </c>
      <c r="K5" s="136" t="s">
        <v>770</v>
      </c>
      <c r="L5" s="136" t="s">
        <v>725</v>
      </c>
      <c r="M5" s="136"/>
      <c r="N5" s="148" t="s">
        <v>91</v>
      </c>
      <c r="O5" s="136" t="s">
        <v>177</v>
      </c>
      <c r="P5" s="136" t="s">
        <v>783</v>
      </c>
      <c r="Q5" s="136" t="s">
        <v>725</v>
      </c>
      <c r="R5" s="144"/>
      <c r="S5" s="150"/>
      <c r="T5" s="151"/>
      <c r="U5" s="136" t="s">
        <v>788</v>
      </c>
      <c r="V5" s="146" t="s">
        <v>765</v>
      </c>
      <c r="W5" s="136" t="s">
        <v>780</v>
      </c>
      <c r="X5" s="136" t="s">
        <v>178</v>
      </c>
      <c r="Y5" s="136" t="s">
        <v>725</v>
      </c>
      <c r="Z5" s="136" t="s">
        <v>177</v>
      </c>
      <c r="AA5" s="136" t="s">
        <v>108</v>
      </c>
    </row>
    <row r="6" spans="1:28" ht="87.75" customHeight="1" x14ac:dyDescent="0.2">
      <c r="A6" s="152"/>
      <c r="B6" s="146" t="s">
        <v>720</v>
      </c>
      <c r="C6" s="136" t="s">
        <v>131</v>
      </c>
      <c r="D6" s="136" t="s">
        <v>177</v>
      </c>
      <c r="E6" s="153" t="s">
        <v>126</v>
      </c>
      <c r="F6" s="138" t="s">
        <v>755</v>
      </c>
      <c r="G6" s="136" t="s">
        <v>125</v>
      </c>
      <c r="H6" s="136" t="s">
        <v>125</v>
      </c>
      <c r="I6" s="153" t="s">
        <v>126</v>
      </c>
      <c r="J6" s="136" t="s">
        <v>766</v>
      </c>
      <c r="K6" s="136" t="s">
        <v>769</v>
      </c>
      <c r="L6" s="136" t="s">
        <v>773</v>
      </c>
      <c r="M6" s="136"/>
      <c r="N6" s="143"/>
      <c r="O6" s="136" t="s">
        <v>738</v>
      </c>
      <c r="P6" s="143" t="s">
        <v>126</v>
      </c>
      <c r="Q6" s="136" t="s">
        <v>785</v>
      </c>
      <c r="R6" s="144"/>
      <c r="S6" s="150"/>
      <c r="T6" s="154"/>
      <c r="U6" s="136" t="s">
        <v>8</v>
      </c>
      <c r="V6" s="323" t="s">
        <v>8</v>
      </c>
      <c r="W6" s="136" t="s">
        <v>725</v>
      </c>
      <c r="X6" s="136" t="s">
        <v>124</v>
      </c>
      <c r="Y6" s="136" t="s">
        <v>722</v>
      </c>
      <c r="Z6" s="136" t="s">
        <v>725</v>
      </c>
      <c r="AA6" s="136" t="s">
        <v>177</v>
      </c>
    </row>
    <row r="7" spans="1:28" ht="86.25" customHeight="1" x14ac:dyDescent="0.2">
      <c r="A7" s="155"/>
      <c r="B7" s="146" t="s">
        <v>128</v>
      </c>
      <c r="C7" s="156" t="s">
        <v>126</v>
      </c>
      <c r="D7" s="136" t="s">
        <v>731</v>
      </c>
      <c r="E7" s="148" t="s">
        <v>91</v>
      </c>
      <c r="F7" s="136" t="s">
        <v>754</v>
      </c>
      <c r="G7" s="136" t="s">
        <v>725</v>
      </c>
      <c r="H7" s="136" t="s">
        <v>761</v>
      </c>
      <c r="I7" s="148" t="s">
        <v>91</v>
      </c>
      <c r="J7" s="136" t="s">
        <v>765</v>
      </c>
      <c r="K7" s="136" t="s">
        <v>725</v>
      </c>
      <c r="L7" s="136" t="s">
        <v>772</v>
      </c>
      <c r="M7" s="366"/>
      <c r="N7" s="157"/>
      <c r="O7" s="137" t="s">
        <v>125</v>
      </c>
      <c r="P7" s="148" t="s">
        <v>91</v>
      </c>
      <c r="Q7" s="136" t="s">
        <v>131</v>
      </c>
      <c r="R7" s="144"/>
      <c r="S7" s="150"/>
      <c r="T7" s="151"/>
      <c r="U7" s="136" t="s">
        <v>722</v>
      </c>
      <c r="V7" s="324" t="s">
        <v>126</v>
      </c>
      <c r="W7" s="136" t="s">
        <v>779</v>
      </c>
      <c r="X7" s="136" t="s">
        <v>727</v>
      </c>
      <c r="Y7" s="136" t="s">
        <v>131</v>
      </c>
      <c r="Z7" s="136" t="s">
        <v>131</v>
      </c>
      <c r="AA7" s="136" t="s">
        <v>789</v>
      </c>
    </row>
    <row r="8" spans="1:28" ht="72" customHeight="1" x14ac:dyDescent="0.2">
      <c r="A8" s="158"/>
      <c r="B8" s="146" t="s">
        <v>721</v>
      </c>
      <c r="C8" s="148" t="s">
        <v>91</v>
      </c>
      <c r="D8" s="136" t="s">
        <v>745</v>
      </c>
      <c r="E8" s="153"/>
      <c r="F8" s="136" t="s">
        <v>753</v>
      </c>
      <c r="G8" s="136" t="s">
        <v>757</v>
      </c>
      <c r="H8" s="159" t="s">
        <v>760</v>
      </c>
      <c r="I8" s="195"/>
      <c r="J8" s="136" t="s">
        <v>764</v>
      </c>
      <c r="K8" s="136" t="s">
        <v>131</v>
      </c>
      <c r="L8" s="160" t="s">
        <v>126</v>
      </c>
      <c r="M8" s="196"/>
      <c r="N8" s="161"/>
      <c r="O8" s="136" t="s">
        <v>725</v>
      </c>
      <c r="P8" s="154"/>
      <c r="Q8" s="143" t="s">
        <v>126</v>
      </c>
      <c r="R8" s="144"/>
      <c r="S8" s="162"/>
      <c r="T8" s="151"/>
      <c r="U8" s="136" t="s">
        <v>131</v>
      </c>
      <c r="V8" s="148" t="s">
        <v>91</v>
      </c>
      <c r="W8" s="136" t="s">
        <v>778</v>
      </c>
      <c r="X8" s="136" t="s">
        <v>726</v>
      </c>
      <c r="Y8" s="154" t="s">
        <v>126</v>
      </c>
      <c r="Z8" s="154" t="s">
        <v>126</v>
      </c>
      <c r="AA8" s="136" t="s">
        <v>790</v>
      </c>
    </row>
    <row r="9" spans="1:28" ht="78" customHeight="1" x14ac:dyDescent="0.2">
      <c r="A9" s="163"/>
      <c r="B9" s="156" t="s">
        <v>126</v>
      </c>
      <c r="C9" s="153"/>
      <c r="D9" s="136" t="s">
        <v>744</v>
      </c>
      <c r="E9" s="164"/>
      <c r="F9" s="136" t="s">
        <v>752</v>
      </c>
      <c r="G9" s="153" t="s">
        <v>126</v>
      </c>
      <c r="H9" s="136" t="s">
        <v>759</v>
      </c>
      <c r="I9" s="165"/>
      <c r="J9" s="136" t="s">
        <v>125</v>
      </c>
      <c r="K9" s="160" t="s">
        <v>126</v>
      </c>
      <c r="L9" s="148" t="s">
        <v>91</v>
      </c>
      <c r="M9" s="161"/>
      <c r="N9" s="166"/>
      <c r="O9" s="136" t="s">
        <v>131</v>
      </c>
      <c r="P9" s="154"/>
      <c r="Q9" s="148" t="s">
        <v>91</v>
      </c>
      <c r="R9" s="144"/>
      <c r="S9" s="151"/>
      <c r="T9" s="151"/>
      <c r="U9" s="136" t="s">
        <v>787</v>
      </c>
      <c r="V9" s="151"/>
      <c r="W9" s="136" t="s">
        <v>777</v>
      </c>
      <c r="X9" s="136" t="s">
        <v>725</v>
      </c>
      <c r="Y9" s="161" t="s">
        <v>91</v>
      </c>
      <c r="Z9" s="161" t="s">
        <v>91</v>
      </c>
      <c r="AA9" s="136" t="s">
        <v>737</v>
      </c>
    </row>
    <row r="10" spans="1:28" ht="57" customHeight="1" x14ac:dyDescent="0.2">
      <c r="A10" s="167"/>
      <c r="B10" s="156" t="s">
        <v>812</v>
      </c>
      <c r="C10" s="153"/>
      <c r="D10" s="136" t="s">
        <v>743</v>
      </c>
      <c r="E10" s="151"/>
      <c r="F10" s="136" t="s">
        <v>751</v>
      </c>
      <c r="G10" s="148" t="s">
        <v>91</v>
      </c>
      <c r="H10" s="356" t="s">
        <v>108</v>
      </c>
      <c r="I10" s="165"/>
      <c r="J10" s="136" t="s">
        <v>725</v>
      </c>
      <c r="K10" s="148" t="s">
        <v>91</v>
      </c>
      <c r="L10" s="148"/>
      <c r="M10" s="161"/>
      <c r="N10" s="161"/>
      <c r="O10" s="136" t="s">
        <v>134</v>
      </c>
      <c r="P10" s="160"/>
      <c r="Q10" s="150"/>
      <c r="R10" s="144"/>
      <c r="S10" s="150"/>
      <c r="T10" s="151"/>
      <c r="U10" s="150" t="s">
        <v>126</v>
      </c>
      <c r="V10" s="151"/>
      <c r="W10" s="136" t="s">
        <v>8</v>
      </c>
      <c r="X10" s="136" t="s">
        <v>724</v>
      </c>
      <c r="Y10" s="164"/>
      <c r="Z10" s="150"/>
      <c r="AA10" s="136" t="s">
        <v>6</v>
      </c>
    </row>
    <row r="11" spans="1:28" ht="77.25" customHeight="1" thickBot="1" x14ac:dyDescent="0.25">
      <c r="A11" s="169"/>
      <c r="B11" s="168" t="s">
        <v>91</v>
      </c>
      <c r="C11" s="153"/>
      <c r="D11" s="136" t="s">
        <v>742</v>
      </c>
      <c r="E11" s="151"/>
      <c r="F11" s="136" t="s">
        <v>750</v>
      </c>
      <c r="G11" s="153"/>
      <c r="H11" s="136" t="s">
        <v>126</v>
      </c>
      <c r="I11" s="171"/>
      <c r="J11" s="136" t="s">
        <v>131</v>
      </c>
      <c r="K11" s="160"/>
      <c r="L11" s="162"/>
      <c r="M11" s="166"/>
      <c r="N11" s="166"/>
      <c r="O11" s="143" t="s">
        <v>126</v>
      </c>
      <c r="P11" s="160"/>
      <c r="Q11" s="150"/>
      <c r="R11" s="144"/>
      <c r="S11" s="151"/>
      <c r="T11" s="151"/>
      <c r="U11" s="148" t="s">
        <v>91</v>
      </c>
      <c r="V11" s="151"/>
      <c r="W11" s="136" t="s">
        <v>776</v>
      </c>
      <c r="X11" s="136" t="s">
        <v>723</v>
      </c>
      <c r="Y11" s="151"/>
      <c r="Z11" s="150"/>
      <c r="AA11" s="136" t="s">
        <v>725</v>
      </c>
    </row>
    <row r="12" spans="1:28" ht="70.5" customHeight="1" x14ac:dyDescent="0.2">
      <c r="A12" s="172"/>
      <c r="B12" s="156"/>
      <c r="C12" s="156"/>
      <c r="D12" s="136" t="s">
        <v>741</v>
      </c>
      <c r="E12" s="151"/>
      <c r="F12" s="136" t="s">
        <v>749</v>
      </c>
      <c r="G12" s="153"/>
      <c r="H12" s="148" t="s">
        <v>91</v>
      </c>
      <c r="I12" s="171"/>
      <c r="J12" s="166" t="s">
        <v>811</v>
      </c>
      <c r="K12" s="160"/>
      <c r="L12" s="154"/>
      <c r="M12" s="143"/>
      <c r="N12" s="143"/>
      <c r="O12" s="148" t="s">
        <v>91</v>
      </c>
      <c r="P12" s="160"/>
      <c r="Q12" s="156"/>
      <c r="R12" s="161"/>
      <c r="S12" s="150"/>
      <c r="T12" s="173"/>
      <c r="U12" s="150"/>
      <c r="V12" s="154"/>
      <c r="W12" s="164" t="s">
        <v>126</v>
      </c>
      <c r="X12" s="136" t="s">
        <v>8</v>
      </c>
      <c r="Y12" s="151"/>
      <c r="Z12" s="150"/>
      <c r="AA12" s="136" t="s">
        <v>134</v>
      </c>
    </row>
    <row r="13" spans="1:28" ht="81.75" customHeight="1" x14ac:dyDescent="0.2">
      <c r="A13" s="174"/>
      <c r="B13" s="146"/>
      <c r="C13" s="151"/>
      <c r="D13" s="136" t="s">
        <v>740</v>
      </c>
      <c r="E13" s="151"/>
      <c r="F13" s="136" t="s">
        <v>737</v>
      </c>
      <c r="G13" s="153"/>
      <c r="H13" s="153"/>
      <c r="I13" s="153"/>
      <c r="J13" s="136" t="s">
        <v>126</v>
      </c>
      <c r="K13" s="156"/>
      <c r="L13" s="162"/>
      <c r="M13" s="166"/>
      <c r="N13" s="166"/>
      <c r="O13" s="154"/>
      <c r="P13" s="160"/>
      <c r="Q13" s="151"/>
      <c r="R13" s="164"/>
      <c r="S13" s="151"/>
      <c r="T13" s="151"/>
      <c r="U13" s="150"/>
      <c r="V13" s="151"/>
      <c r="W13" s="148" t="s">
        <v>91</v>
      </c>
      <c r="X13" s="136" t="s">
        <v>722</v>
      </c>
      <c r="Y13" s="151"/>
      <c r="Z13" s="150"/>
      <c r="AA13" s="156" t="s">
        <v>126</v>
      </c>
    </row>
    <row r="14" spans="1:28" ht="56.25" customHeight="1" x14ac:dyDescent="0.2">
      <c r="B14" s="156"/>
      <c r="C14" s="154"/>
      <c r="D14" s="138" t="s">
        <v>739</v>
      </c>
      <c r="E14" s="151"/>
      <c r="F14" s="137" t="s">
        <v>125</v>
      </c>
      <c r="G14" s="153"/>
      <c r="H14" s="171"/>
      <c r="I14" s="171"/>
      <c r="J14" s="148" t="s">
        <v>91</v>
      </c>
      <c r="K14" s="156"/>
      <c r="L14" s="162"/>
      <c r="M14" s="166"/>
      <c r="N14" s="166"/>
      <c r="O14" s="154"/>
      <c r="P14" s="175"/>
      <c r="Q14" s="151"/>
      <c r="R14" s="164"/>
      <c r="S14" s="148"/>
      <c r="T14" s="151"/>
      <c r="U14" s="156"/>
      <c r="V14" s="151"/>
      <c r="W14" s="150"/>
      <c r="X14" s="136" t="s">
        <v>130</v>
      </c>
      <c r="Y14" s="151"/>
      <c r="Z14" s="148"/>
      <c r="AA14" s="148" t="s">
        <v>91</v>
      </c>
    </row>
    <row r="15" spans="1:28" ht="42.75" customHeight="1" x14ac:dyDescent="0.2">
      <c r="B15" s="170"/>
      <c r="C15" s="162"/>
      <c r="D15" s="136" t="s">
        <v>738</v>
      </c>
      <c r="E15" s="151"/>
      <c r="F15" s="136" t="s">
        <v>176</v>
      </c>
      <c r="G15" s="156"/>
      <c r="H15" s="171"/>
      <c r="I15" s="171"/>
      <c r="J15" s="176"/>
      <c r="K15" s="162"/>
      <c r="L15" s="162"/>
      <c r="M15" s="166"/>
      <c r="N15" s="166"/>
      <c r="O15" s="154"/>
      <c r="P15" s="177"/>
      <c r="Q15" s="151"/>
      <c r="R15" s="164"/>
      <c r="S15" s="151"/>
      <c r="T15" s="151"/>
      <c r="U15" s="150"/>
      <c r="V15" s="151"/>
      <c r="W15" s="150"/>
      <c r="X15" s="156" t="s">
        <v>126</v>
      </c>
      <c r="Y15" s="151"/>
      <c r="Z15" s="151"/>
      <c r="AA15" s="150"/>
    </row>
    <row r="16" spans="1:28" ht="41.25" customHeight="1" x14ac:dyDescent="0.2">
      <c r="B16" s="170"/>
      <c r="C16" s="162"/>
      <c r="D16" s="136" t="s">
        <v>737</v>
      </c>
      <c r="E16" s="151"/>
      <c r="F16" s="153" t="s">
        <v>126</v>
      </c>
      <c r="G16" s="156"/>
      <c r="H16" s="178"/>
      <c r="I16" s="178"/>
      <c r="J16" s="162"/>
      <c r="K16" s="162"/>
      <c r="L16" s="162"/>
      <c r="M16" s="166"/>
      <c r="N16" s="166"/>
      <c r="O16" s="154"/>
      <c r="P16" s="177"/>
      <c r="Q16" s="151"/>
      <c r="R16" s="164"/>
      <c r="S16" s="151"/>
      <c r="T16" s="151"/>
      <c r="U16" s="150"/>
      <c r="V16" s="151"/>
      <c r="W16" s="150"/>
      <c r="X16" s="148" t="s">
        <v>91</v>
      </c>
      <c r="Y16" s="151"/>
      <c r="Z16" s="148"/>
      <c r="AA16" s="150"/>
    </row>
    <row r="17" spans="2:28" ht="46.5" customHeight="1" x14ac:dyDescent="0.2">
      <c r="B17" s="170"/>
      <c r="C17" s="151"/>
      <c r="D17" s="136" t="s">
        <v>125</v>
      </c>
      <c r="E17" s="151"/>
      <c r="F17" s="148" t="s">
        <v>91</v>
      </c>
      <c r="G17" s="148"/>
      <c r="H17" s="171"/>
      <c r="I17" s="171"/>
      <c r="J17" s="153"/>
      <c r="K17" s="162"/>
      <c r="L17" s="162"/>
      <c r="M17" s="166"/>
      <c r="N17" s="166"/>
      <c r="O17" s="154"/>
      <c r="P17" s="177"/>
      <c r="Q17" s="151"/>
      <c r="R17" s="164"/>
      <c r="S17" s="151"/>
      <c r="T17" s="151"/>
      <c r="U17" s="150"/>
      <c r="V17" s="151"/>
      <c r="W17" s="150"/>
      <c r="X17" s="154"/>
      <c r="Y17" s="151"/>
      <c r="Z17" s="151"/>
      <c r="AA17" s="154"/>
    </row>
    <row r="18" spans="2:28" ht="65.25" customHeight="1" x14ac:dyDescent="0.2">
      <c r="B18" s="156"/>
      <c r="C18" s="151"/>
      <c r="D18" s="136" t="s">
        <v>176</v>
      </c>
      <c r="E18" s="151"/>
      <c r="F18" s="151"/>
      <c r="G18" s="151"/>
      <c r="H18" s="171"/>
      <c r="I18" s="171"/>
      <c r="J18" s="162"/>
      <c r="K18" s="162"/>
      <c r="L18" s="154"/>
      <c r="M18" s="143"/>
      <c r="N18" s="143"/>
      <c r="O18" s="154"/>
      <c r="P18" s="177"/>
      <c r="Q18" s="151"/>
      <c r="R18" s="164"/>
      <c r="S18" s="151"/>
      <c r="T18" s="151"/>
      <c r="U18" s="150"/>
      <c r="V18" s="151"/>
      <c r="W18" s="151"/>
      <c r="X18" s="154"/>
      <c r="Y18" s="151"/>
      <c r="Z18" s="151"/>
      <c r="AA18" s="150"/>
    </row>
    <row r="19" spans="2:28" ht="48.75" customHeight="1" x14ac:dyDescent="0.2">
      <c r="B19" s="156"/>
      <c r="C19" s="151"/>
      <c r="D19" s="136" t="s">
        <v>736</v>
      </c>
      <c r="E19" s="151"/>
      <c r="F19" s="151"/>
      <c r="G19" s="151"/>
      <c r="H19" s="165"/>
      <c r="I19" s="165"/>
      <c r="J19" s="162"/>
      <c r="K19" s="162"/>
      <c r="L19" s="162"/>
      <c r="M19" s="166"/>
      <c r="N19" s="166"/>
      <c r="O19" s="154"/>
      <c r="P19" s="154"/>
      <c r="Q19" s="151"/>
      <c r="R19" s="164"/>
      <c r="S19" s="151"/>
      <c r="T19" s="151"/>
      <c r="U19" s="150"/>
      <c r="V19" s="148"/>
      <c r="W19" s="151"/>
      <c r="X19" s="154"/>
      <c r="Y19" s="151"/>
      <c r="Z19" s="151"/>
      <c r="AA19" s="150"/>
    </row>
    <row r="20" spans="2:28" ht="45.75" customHeight="1" x14ac:dyDescent="0.2">
      <c r="B20" s="156"/>
      <c r="C20" s="151"/>
      <c r="D20" s="136" t="s">
        <v>735</v>
      </c>
      <c r="E20" s="151"/>
      <c r="F20" s="153"/>
      <c r="G20" s="151"/>
      <c r="H20" s="171"/>
      <c r="I20" s="171"/>
      <c r="J20" s="154"/>
      <c r="K20" s="151"/>
      <c r="L20" s="151"/>
      <c r="M20" s="164"/>
      <c r="N20" s="164"/>
      <c r="O20" s="154"/>
      <c r="P20" s="154"/>
      <c r="Q20" s="151"/>
      <c r="R20" s="164"/>
      <c r="S20" s="151"/>
      <c r="T20" s="151"/>
      <c r="U20" s="150"/>
      <c r="V20" s="151"/>
      <c r="W20" s="151"/>
      <c r="X20" s="154"/>
      <c r="Y20" s="151"/>
      <c r="Z20" s="151"/>
      <c r="AA20" s="148"/>
    </row>
    <row r="21" spans="2:28" ht="80.25" customHeight="1" x14ac:dyDescent="0.2">
      <c r="B21" s="156"/>
      <c r="C21" s="151"/>
      <c r="D21" s="136" t="s">
        <v>722</v>
      </c>
      <c r="E21" s="151"/>
      <c r="F21" s="151"/>
      <c r="G21" s="151"/>
      <c r="H21" s="165"/>
      <c r="I21" s="165"/>
      <c r="J21" s="162"/>
      <c r="K21" s="151"/>
      <c r="L21" s="151"/>
      <c r="M21" s="164"/>
      <c r="N21" s="164"/>
      <c r="O21" s="154"/>
      <c r="P21" s="154"/>
      <c r="Q21" s="151"/>
      <c r="R21" s="164"/>
      <c r="S21" s="151"/>
      <c r="T21" s="151"/>
      <c r="U21" s="150"/>
      <c r="V21" s="151"/>
      <c r="W21" s="151"/>
      <c r="X21" s="179"/>
      <c r="Y21" s="151"/>
      <c r="Z21" s="151"/>
      <c r="AA21" s="151"/>
    </row>
    <row r="22" spans="2:28" ht="84.75" customHeight="1" x14ac:dyDescent="0.2">
      <c r="B22" s="156"/>
      <c r="C22" s="151"/>
      <c r="D22" s="136" t="s">
        <v>734</v>
      </c>
      <c r="E22" s="151"/>
      <c r="F22" s="180"/>
      <c r="G22" s="151"/>
      <c r="H22" s="171"/>
      <c r="I22" s="171"/>
      <c r="J22" s="154"/>
      <c r="K22" s="151"/>
      <c r="L22" s="151"/>
      <c r="M22" s="164"/>
      <c r="N22" s="164"/>
      <c r="O22" s="148"/>
      <c r="P22" s="154"/>
      <c r="Q22" s="151"/>
      <c r="R22" s="164"/>
      <c r="S22" s="151"/>
      <c r="T22" s="151"/>
      <c r="U22" s="150"/>
      <c r="V22" s="151"/>
      <c r="W22" s="151"/>
      <c r="X22" s="181"/>
      <c r="Y22" s="151"/>
      <c r="Z22" s="151"/>
      <c r="AA22" s="150"/>
    </row>
    <row r="23" spans="2:28" ht="84.75" customHeight="1" x14ac:dyDescent="0.2">
      <c r="B23" s="156"/>
      <c r="C23" s="151"/>
      <c r="D23" s="136" t="s">
        <v>733</v>
      </c>
      <c r="E23" s="151"/>
      <c r="F23" s="148"/>
      <c r="G23" s="151"/>
      <c r="H23" s="165"/>
      <c r="I23" s="165"/>
      <c r="J23" s="154"/>
      <c r="K23" s="151"/>
      <c r="L23" s="151"/>
      <c r="M23" s="164"/>
      <c r="N23" s="164"/>
      <c r="O23" s="154"/>
      <c r="P23" s="154"/>
      <c r="Q23" s="151"/>
      <c r="R23" s="164"/>
      <c r="S23" s="151"/>
      <c r="T23" s="151"/>
      <c r="U23" s="150"/>
      <c r="V23" s="151"/>
      <c r="W23" s="151"/>
      <c r="X23" s="181"/>
      <c r="Y23" s="151"/>
      <c r="Z23" s="151"/>
      <c r="AA23" s="150"/>
    </row>
    <row r="24" spans="2:28" ht="84.75" customHeight="1" x14ac:dyDescent="0.2">
      <c r="B24" s="151"/>
      <c r="C24" s="151"/>
      <c r="D24" s="136" t="s">
        <v>131</v>
      </c>
      <c r="E24" s="151"/>
      <c r="F24" s="151"/>
      <c r="G24" s="151"/>
      <c r="H24" s="171"/>
      <c r="I24" s="171"/>
      <c r="J24" s="154"/>
      <c r="K24" s="151"/>
      <c r="L24" s="151"/>
      <c r="M24" s="164"/>
      <c r="N24" s="164"/>
      <c r="O24" s="154"/>
      <c r="P24" s="154"/>
      <c r="Q24" s="151"/>
      <c r="R24" s="164"/>
      <c r="S24" s="151"/>
      <c r="T24" s="151"/>
      <c r="U24" s="150"/>
      <c r="V24" s="151"/>
      <c r="W24" s="151"/>
      <c r="X24" s="182"/>
      <c r="Y24" s="151"/>
      <c r="Z24" s="151"/>
      <c r="AA24" s="150"/>
    </row>
    <row r="25" spans="2:28" ht="84.75" customHeight="1" x14ac:dyDescent="0.2">
      <c r="B25" s="151"/>
      <c r="C25" s="151"/>
      <c r="D25" s="151" t="s">
        <v>126</v>
      </c>
      <c r="E25" s="151"/>
      <c r="F25" s="151"/>
      <c r="G25" s="151"/>
      <c r="H25" s="171"/>
      <c r="I25" s="171"/>
      <c r="J25" s="154"/>
      <c r="K25" s="151"/>
      <c r="L25" s="151"/>
      <c r="M25" s="164"/>
      <c r="N25" s="164"/>
      <c r="O25" s="154"/>
      <c r="P25" s="154"/>
      <c r="Q25" s="151"/>
      <c r="R25" s="164"/>
      <c r="S25" s="151"/>
      <c r="T25" s="151"/>
      <c r="U25" s="150"/>
      <c r="V25" s="151"/>
      <c r="W25" s="151"/>
      <c r="X25" s="182"/>
      <c r="Y25" s="151"/>
      <c r="Z25" s="151"/>
      <c r="AA25" s="150"/>
    </row>
    <row r="26" spans="2:28" ht="84.75" customHeight="1" x14ac:dyDescent="0.2">
      <c r="B26" s="151"/>
      <c r="C26" s="151"/>
      <c r="D26" s="148" t="s">
        <v>91</v>
      </c>
      <c r="E26" s="151"/>
      <c r="F26" s="151"/>
      <c r="G26" s="151"/>
      <c r="H26" s="165"/>
      <c r="I26" s="165"/>
      <c r="J26" s="154"/>
      <c r="K26" s="151"/>
      <c r="L26" s="151"/>
      <c r="M26" s="164"/>
      <c r="N26" s="164"/>
      <c r="O26" s="154"/>
      <c r="P26" s="154"/>
      <c r="Q26" s="151"/>
      <c r="R26" s="164"/>
      <c r="S26" s="151"/>
      <c r="T26" s="151"/>
      <c r="U26" s="150"/>
      <c r="V26" s="151"/>
      <c r="W26" s="151"/>
      <c r="X26" s="148"/>
      <c r="Y26" s="151"/>
      <c r="Z26" s="151"/>
      <c r="AA26" s="150"/>
    </row>
    <row r="27" spans="2:28" ht="84.75" customHeight="1" x14ac:dyDescent="0.2">
      <c r="B27" s="151"/>
      <c r="C27" s="151"/>
      <c r="D27" s="151"/>
      <c r="E27" s="151"/>
      <c r="F27" s="151"/>
      <c r="G27" s="151"/>
      <c r="H27" s="165"/>
      <c r="I27" s="165"/>
      <c r="J27" s="183"/>
      <c r="K27" s="184"/>
      <c r="L27" s="184"/>
      <c r="M27" s="164"/>
      <c r="N27" s="164"/>
      <c r="O27" s="183"/>
      <c r="P27" s="154"/>
      <c r="Q27" s="184"/>
      <c r="R27" s="164"/>
      <c r="S27" s="184"/>
      <c r="T27" s="184"/>
      <c r="U27" s="185"/>
      <c r="V27" s="184"/>
      <c r="W27" s="184"/>
      <c r="X27" s="185"/>
      <c r="Y27" s="184"/>
      <c r="Z27" s="184"/>
      <c r="AA27" s="185"/>
    </row>
    <row r="28" spans="2:28" ht="84.75" customHeight="1" x14ac:dyDescent="0.2">
      <c r="B28" s="151"/>
      <c r="C28" s="151"/>
      <c r="D28" s="151"/>
      <c r="E28" s="151"/>
      <c r="F28" s="151"/>
      <c r="G28" s="151"/>
      <c r="H28" s="171"/>
      <c r="I28" s="171"/>
      <c r="J28" s="183"/>
      <c r="K28" s="184"/>
      <c r="L28" s="184"/>
      <c r="M28" s="164"/>
      <c r="N28" s="164"/>
      <c r="O28" s="183"/>
      <c r="P28" s="154"/>
      <c r="Q28" s="184"/>
      <c r="R28" s="164"/>
      <c r="S28" s="184"/>
      <c r="T28" s="184"/>
      <c r="U28" s="185"/>
      <c r="V28" s="184"/>
      <c r="W28" s="184"/>
      <c r="X28" s="185"/>
      <c r="Y28" s="184"/>
      <c r="Z28" s="184"/>
      <c r="AA28" s="185"/>
    </row>
    <row r="29" spans="2:28" ht="84.75" customHeight="1" x14ac:dyDescent="0.2">
      <c r="B29" s="151"/>
      <c r="C29" s="151"/>
      <c r="D29" s="151"/>
      <c r="E29" s="151"/>
      <c r="F29" s="151"/>
      <c r="G29" s="151"/>
      <c r="H29" s="165"/>
      <c r="I29" s="165"/>
      <c r="J29" s="183"/>
      <c r="K29" s="184"/>
      <c r="L29" s="184"/>
      <c r="M29" s="164"/>
      <c r="N29" s="164"/>
      <c r="O29" s="183"/>
      <c r="P29" s="154"/>
      <c r="Q29" s="184"/>
      <c r="R29" s="164"/>
      <c r="S29" s="184"/>
      <c r="T29" s="184"/>
      <c r="U29" s="185"/>
      <c r="V29" s="184"/>
      <c r="W29" s="184"/>
      <c r="X29" s="185"/>
      <c r="Y29" s="184"/>
      <c r="Z29" s="184"/>
      <c r="AA29" s="185"/>
    </row>
    <row r="30" spans="2:28" ht="84.75" customHeight="1" x14ac:dyDescent="0.2">
      <c r="B30" s="151"/>
      <c r="C30" s="151"/>
      <c r="D30" s="151"/>
      <c r="E30" s="151"/>
      <c r="F30" s="151"/>
      <c r="G30" s="151"/>
      <c r="H30" s="151"/>
      <c r="I30" s="151"/>
      <c r="J30" s="183"/>
      <c r="K30" s="184"/>
      <c r="L30" s="184"/>
      <c r="M30" s="164"/>
      <c r="N30" s="164"/>
      <c r="O30" s="183"/>
      <c r="P30" s="154"/>
      <c r="Q30" s="184"/>
      <c r="R30" s="164"/>
      <c r="S30" s="184"/>
      <c r="T30" s="184"/>
      <c r="U30" s="185"/>
      <c r="V30" s="184"/>
      <c r="W30" s="184"/>
      <c r="X30" s="185"/>
      <c r="Y30" s="184"/>
      <c r="Z30" s="184"/>
      <c r="AA30" s="185"/>
    </row>
    <row r="31" spans="2:28" ht="53.25" customHeight="1" x14ac:dyDescent="0.2">
      <c r="B31" s="151"/>
      <c r="C31" s="151"/>
      <c r="D31" s="148"/>
      <c r="E31" s="151"/>
      <c r="F31" s="151"/>
      <c r="G31" s="151"/>
      <c r="H31" s="151"/>
      <c r="I31" s="151"/>
      <c r="J31" s="186"/>
      <c r="K31" s="151"/>
      <c r="L31" s="187"/>
      <c r="M31" s="187"/>
      <c r="N31" s="187"/>
      <c r="O31" s="154"/>
      <c r="P31" s="154"/>
      <c r="Q31" s="151"/>
      <c r="R31" s="164"/>
      <c r="S31" s="150"/>
      <c r="T31" s="151"/>
      <c r="U31" s="150"/>
      <c r="V31" s="151"/>
      <c r="W31" s="151"/>
      <c r="X31" s="151"/>
      <c r="Y31" s="151"/>
      <c r="Z31" s="151"/>
      <c r="AA31" s="151"/>
    </row>
    <row r="32" spans="2:28" x14ac:dyDescent="0.2">
      <c r="B32" s="140">
        <f xml:space="preserve"> COUNTIF(Tabla523[Administración del Riesgo],"*")</f>
        <v>10</v>
      </c>
      <c r="C32" s="140">
        <f xml:space="preserve"> COUNTIF(Tabla523[Cobranza],"*")</f>
        <v>7</v>
      </c>
      <c r="D32" s="140">
        <f xml:space="preserve"> COUNTIF(Tabla523[Comercio Exterior - Despacho],"*")</f>
        <v>25</v>
      </c>
      <c r="E32" s="140">
        <f xml:space="preserve"> COUNTIF(Tabla523[Comercio exterior - Pre-despacho],"*")</f>
        <v>6</v>
      </c>
      <c r="F32" s="140">
        <f xml:space="preserve"> COUNTIF(Tabla523[Comercio Exterior - Soporte a la Operación],"*")</f>
        <v>16</v>
      </c>
      <c r="G32" s="140">
        <f xml:space="preserve"> COUNTIF(Tabla523[Control de Obligaciones],"*")</f>
        <v>9</v>
      </c>
      <c r="H32" s="140">
        <f xml:space="preserve"> COUNTIF(Tabla523[Declaraciones y Pagos (Documentos Digitales)],"*")</f>
        <v>11</v>
      </c>
      <c r="I32" s="140">
        <f xml:space="preserve"> COUNTIF(Tabla523[Declaraciones y Pagos (Informativas y Pagos Provisionales)],"*")</f>
        <v>6</v>
      </c>
      <c r="J32" s="140">
        <f xml:space="preserve"> COUNTIF(Tabla523[Declaraciones y Pagos (Legados y Declaraciones anuales)],"*")</f>
        <v>13</v>
      </c>
      <c r="K32" s="140">
        <f xml:space="preserve"> COUNTIF(Tabla523[Devoluciones y Compensaciones],"*")</f>
        <v>9</v>
      </c>
      <c r="L32" s="140">
        <f xml:space="preserve"> COUNTIF(Tabla523[e.Firma],"*")</f>
        <v>8</v>
      </c>
      <c r="O32" s="140">
        <f xml:space="preserve"> COUNTIF(Tabla523[Fiscalización],"*")</f>
        <v>11</v>
      </c>
      <c r="P32" s="140">
        <f xml:space="preserve"> COUNTIF(Tabla523[MAT-Comercio Exterior],"*")</f>
        <v>6</v>
      </c>
      <c r="Q32" s="140">
        <f xml:space="preserve"> COUNTIF(Tabla523[Notificación Verificación],"*")</f>
        <v>8</v>
      </c>
      <c r="S32" s="140">
        <f xml:space="preserve"> COUNTIF(Tabla523[Portales Móviles],"*")</f>
        <v>3</v>
      </c>
      <c r="T32" s="140">
        <f xml:space="preserve"> COUNTIF(Tabla523[Portales Transaccionales],"*")</f>
        <v>3</v>
      </c>
      <c r="U32" s="140">
        <f xml:space="preserve"> COUNTIF(Tabla523[Recursos y Servicios],"*")</f>
        <v>10</v>
      </c>
      <c r="V32" s="140">
        <f xml:space="preserve"> COUNTIF(Tabla523[Registro Contable],"*")</f>
        <v>7</v>
      </c>
      <c r="W32" s="140">
        <f xml:space="preserve"> COUNTIF(Tabla523[Identificación del Contribuyente],"*")</f>
        <v>12</v>
      </c>
      <c r="X32" s="140">
        <f xml:space="preserve"> COUNTIF(Tabla523[Al Contribuyente],"*")</f>
        <v>15</v>
      </c>
      <c r="Y32" s="140">
        <f xml:space="preserve"> COUNTIF(Tabla523[Internos de Control],"*")</f>
        <v>8</v>
      </c>
      <c r="Z32" s="140">
        <f xml:space="preserve"> COUNTIF(Tabla523[Jurídicos],"*")</f>
        <v>8</v>
      </c>
      <c r="AA32" s="140">
        <f xml:space="preserve"> COUNTIF(Tabla523[Transversales de TI],"*")</f>
        <v>13</v>
      </c>
      <c r="AB32" s="140">
        <f>SUM(Tabla523[[#Totals],[Administración del Riesgo]:[Transversales de TI]])</f>
        <v>224</v>
      </c>
    </row>
  </sheetData>
  <sheetProtection algorithmName="SHA-512" hashValue="sKDKu+vDVKbG4lGYLRNgFy1WtA28VFc5hxaluXkemXNqimv/eIb2fBiaXmGVWDt1zidBX0ITAKVHMqO+aUVlGw==" saltValue="NJpvvFPgvY0UuzC4ktiztQ==" spinCount="100000" sheet="1" objects="1" scenarios="1"/>
  <autoFilter ref="A1:A31" xr:uid="{00000000-0009-0000-0000-00000B000000}"/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Q79"/>
  <sheetViews>
    <sheetView showGridLines="0" zoomScale="70" zoomScaleNormal="70" workbookViewId="0">
      <selection activeCell="X25" sqref="X25"/>
    </sheetView>
  </sheetViews>
  <sheetFormatPr baseColWidth="10" defaultColWidth="9.140625" defaultRowHeight="12.75" x14ac:dyDescent="0.2"/>
  <cols>
    <col min="1" max="1" width="20.28515625" customWidth="1"/>
    <col min="2" max="2" width="15.85546875" customWidth="1"/>
    <col min="10" max="10" width="14" customWidth="1"/>
  </cols>
  <sheetData>
    <row r="1" spans="1:16" ht="12.75" customHeight="1" x14ac:dyDescent="0.2">
      <c r="A1" s="398"/>
      <c r="B1" s="399"/>
      <c r="C1" s="400"/>
      <c r="D1" s="416" t="s">
        <v>9</v>
      </c>
      <c r="E1" s="417"/>
      <c r="F1" s="417"/>
      <c r="G1" s="417"/>
      <c r="H1" s="417"/>
      <c r="I1" s="417"/>
      <c r="J1" s="418"/>
      <c r="K1" s="407"/>
      <c r="L1" s="408"/>
      <c r="M1" s="408"/>
      <c r="N1" s="408"/>
      <c r="O1" s="408"/>
      <c r="P1" s="409"/>
    </row>
    <row r="2" spans="1:16" ht="12.75" customHeight="1" x14ac:dyDescent="0.2">
      <c r="A2" s="401"/>
      <c r="B2" s="402"/>
      <c r="C2" s="403"/>
      <c r="D2" s="419"/>
      <c r="E2" s="420"/>
      <c r="F2" s="420"/>
      <c r="G2" s="420"/>
      <c r="H2" s="420"/>
      <c r="I2" s="420"/>
      <c r="J2" s="421"/>
      <c r="K2" s="410"/>
      <c r="L2" s="411"/>
      <c r="M2" s="411"/>
      <c r="N2" s="411"/>
      <c r="O2" s="411"/>
      <c r="P2" s="412"/>
    </row>
    <row r="3" spans="1:16" ht="12.75" customHeight="1" x14ac:dyDescent="0.2">
      <c r="A3" s="401"/>
      <c r="B3" s="402"/>
      <c r="C3" s="403"/>
      <c r="D3" s="419"/>
      <c r="E3" s="420"/>
      <c r="F3" s="420"/>
      <c r="G3" s="420"/>
      <c r="H3" s="420"/>
      <c r="I3" s="420"/>
      <c r="J3" s="421"/>
      <c r="K3" s="410"/>
      <c r="L3" s="411"/>
      <c r="M3" s="411"/>
      <c r="N3" s="411"/>
      <c r="O3" s="411"/>
      <c r="P3" s="412"/>
    </row>
    <row r="4" spans="1:16" ht="12.75" customHeight="1" x14ac:dyDescent="0.2">
      <c r="A4" s="401"/>
      <c r="B4" s="402"/>
      <c r="C4" s="403"/>
      <c r="D4" s="419"/>
      <c r="E4" s="420"/>
      <c r="F4" s="420"/>
      <c r="G4" s="420"/>
      <c r="H4" s="420"/>
      <c r="I4" s="420"/>
      <c r="J4" s="421"/>
      <c r="K4" s="410"/>
      <c r="L4" s="411"/>
      <c r="M4" s="411"/>
      <c r="N4" s="411"/>
      <c r="O4" s="411"/>
      <c r="P4" s="412"/>
    </row>
    <row r="5" spans="1:16" ht="12.75" customHeight="1" x14ac:dyDescent="0.2">
      <c r="A5" s="401"/>
      <c r="B5" s="402"/>
      <c r="C5" s="403"/>
      <c r="D5" s="419"/>
      <c r="E5" s="420"/>
      <c r="F5" s="420"/>
      <c r="G5" s="420"/>
      <c r="H5" s="420"/>
      <c r="I5" s="420"/>
      <c r="J5" s="421"/>
      <c r="K5" s="410"/>
      <c r="L5" s="411"/>
      <c r="M5" s="411"/>
      <c r="N5" s="411"/>
      <c r="O5" s="411"/>
      <c r="P5" s="412"/>
    </row>
    <row r="6" spans="1:16" ht="12.75" customHeight="1" x14ac:dyDescent="0.2">
      <c r="A6" s="401"/>
      <c r="B6" s="402"/>
      <c r="C6" s="403"/>
      <c r="D6" s="422" t="s">
        <v>86</v>
      </c>
      <c r="E6" s="422"/>
      <c r="F6" s="422"/>
      <c r="G6" s="422"/>
      <c r="H6" s="422"/>
      <c r="I6" s="422"/>
      <c r="J6" s="422"/>
      <c r="K6" s="410"/>
      <c r="L6" s="411"/>
      <c r="M6" s="411"/>
      <c r="N6" s="411"/>
      <c r="O6" s="411"/>
      <c r="P6" s="412"/>
    </row>
    <row r="7" spans="1:16" ht="12.75" customHeight="1" x14ac:dyDescent="0.2">
      <c r="A7" s="404"/>
      <c r="B7" s="405"/>
      <c r="C7" s="406"/>
      <c r="D7" s="422"/>
      <c r="E7" s="422"/>
      <c r="F7" s="422"/>
      <c r="G7" s="422"/>
      <c r="H7" s="422"/>
      <c r="I7" s="422"/>
      <c r="J7" s="422"/>
      <c r="K7" s="413"/>
      <c r="L7" s="414"/>
      <c r="M7" s="414"/>
      <c r="N7" s="414"/>
      <c r="O7" s="414"/>
      <c r="P7" s="415"/>
    </row>
    <row r="9" spans="1:16" ht="26.25" x14ac:dyDescent="0.2">
      <c r="B9" s="423" t="s">
        <v>35</v>
      </c>
      <c r="C9" s="423"/>
      <c r="D9" s="423"/>
      <c r="E9" s="423"/>
      <c r="F9" s="423"/>
      <c r="G9" s="423"/>
      <c r="H9" s="423"/>
      <c r="I9" s="423"/>
      <c r="J9" s="423"/>
      <c r="K9" s="423"/>
    </row>
    <row r="10" spans="1:16" s="2" customFormat="1" x14ac:dyDescent="0.2"/>
    <row r="11" spans="1:16" s="2" customFormat="1" ht="30.75" customHeight="1" x14ac:dyDescent="0.2"/>
    <row r="12" spans="1:16" s="2" customFormat="1" ht="30.75" customHeight="1" x14ac:dyDescent="0.2">
      <c r="B12" s="23"/>
      <c r="C12" s="23"/>
      <c r="D12" s="23"/>
      <c r="E12" s="23"/>
      <c r="F12" s="23"/>
      <c r="G12" s="23"/>
      <c r="H12" s="23"/>
      <c r="I12" s="23"/>
      <c r="J12" s="23"/>
      <c r="K12" s="23"/>
    </row>
    <row r="13" spans="1:16" s="2" customFormat="1" ht="30.75" customHeight="1" x14ac:dyDescent="0.2">
      <c r="B13" s="23"/>
      <c r="C13" s="23"/>
      <c r="D13" s="23"/>
      <c r="E13" s="23"/>
      <c r="F13" s="23"/>
      <c r="G13" s="23"/>
      <c r="H13" s="23"/>
      <c r="I13" s="23"/>
      <c r="J13" s="23"/>
      <c r="K13" s="23"/>
    </row>
    <row r="14" spans="1:16" s="2" customFormat="1" ht="30.75" customHeight="1" x14ac:dyDescent="0.2">
      <c r="B14" s="23"/>
      <c r="C14" s="23"/>
      <c r="D14" s="23"/>
      <c r="E14" s="23"/>
      <c r="F14" s="23"/>
      <c r="G14" s="23"/>
      <c r="H14" s="23"/>
      <c r="I14" s="23"/>
      <c r="J14" s="23"/>
      <c r="K14" s="23"/>
    </row>
    <row r="15" spans="1:16" s="2" customFormat="1" ht="30.75" customHeight="1" x14ac:dyDescent="0.2">
      <c r="B15" s="23"/>
      <c r="C15" s="23"/>
      <c r="D15" s="23"/>
      <c r="E15" s="23"/>
      <c r="F15" s="23"/>
      <c r="G15" s="23"/>
      <c r="H15" s="23"/>
      <c r="I15" s="23"/>
      <c r="J15" s="23"/>
      <c r="K15" s="23"/>
    </row>
    <row r="16" spans="1:16" s="2" customFormat="1" ht="30.75" customHeight="1" x14ac:dyDescent="0.2">
      <c r="B16" s="23"/>
      <c r="C16" s="23"/>
      <c r="D16" s="23"/>
      <c r="E16" s="23"/>
      <c r="F16" s="23"/>
      <c r="G16" s="23"/>
      <c r="H16" s="23"/>
      <c r="I16" s="23"/>
      <c r="J16" s="23"/>
      <c r="K16" s="23"/>
    </row>
    <row r="17" spans="2:11" s="2" customFormat="1" ht="30.75" customHeight="1" x14ac:dyDescent="0.2">
      <c r="B17" s="23"/>
      <c r="C17" s="23"/>
      <c r="D17" s="23"/>
      <c r="E17" s="23"/>
      <c r="F17" s="23"/>
      <c r="G17" s="23"/>
      <c r="H17" s="23"/>
      <c r="I17" s="23"/>
      <c r="J17" s="23"/>
      <c r="K17" s="23"/>
    </row>
    <row r="18" spans="2:11" s="2" customFormat="1" ht="30.75" customHeight="1" x14ac:dyDescent="0.2">
      <c r="B18" s="23"/>
      <c r="C18" s="23"/>
      <c r="D18" s="23"/>
      <c r="E18" s="23"/>
      <c r="F18" s="23"/>
      <c r="G18" s="23"/>
      <c r="H18" s="23"/>
      <c r="I18" s="23"/>
      <c r="J18" s="23"/>
      <c r="K18" s="23"/>
    </row>
    <row r="19" spans="2:11" s="2" customFormat="1" ht="30.75" customHeight="1" x14ac:dyDescent="0.2">
      <c r="B19" s="23"/>
      <c r="C19" s="23"/>
      <c r="D19" s="23"/>
      <c r="E19" s="23"/>
      <c r="F19" s="23"/>
      <c r="G19" s="23"/>
      <c r="H19" s="23"/>
      <c r="I19" s="23"/>
      <c r="J19" s="23"/>
      <c r="K19" s="23"/>
    </row>
    <row r="20" spans="2:11" s="2" customFormat="1" ht="30.75" customHeight="1" x14ac:dyDescent="0.2">
      <c r="B20" s="23"/>
      <c r="C20" s="23"/>
      <c r="D20" s="23"/>
      <c r="E20" s="23"/>
      <c r="F20" s="23"/>
      <c r="G20" s="23"/>
      <c r="H20" s="23"/>
      <c r="I20" s="23"/>
      <c r="J20" s="23"/>
      <c r="K20" s="23"/>
    </row>
    <row r="21" spans="2:11" s="2" customFormat="1" ht="30.75" customHeight="1" x14ac:dyDescent="0.2">
      <c r="B21" s="23"/>
      <c r="C21" s="23"/>
      <c r="D21" s="23"/>
      <c r="E21" s="23"/>
      <c r="F21" s="23"/>
      <c r="G21" s="23"/>
      <c r="H21" s="23"/>
      <c r="I21" s="23"/>
      <c r="J21" s="23"/>
      <c r="K21" s="23"/>
    </row>
    <row r="22" spans="2:11" s="2" customFormat="1" ht="30.75" customHeight="1" x14ac:dyDescent="0.2">
      <c r="B22" s="23"/>
      <c r="C22" s="23"/>
      <c r="D22" s="23"/>
      <c r="E22" s="23"/>
      <c r="F22" s="23"/>
      <c r="G22" s="23"/>
      <c r="H22" s="23"/>
      <c r="I22" s="23"/>
      <c r="J22" s="23"/>
      <c r="K22" s="23"/>
    </row>
    <row r="23" spans="2:11" s="2" customFormat="1" ht="30.75" customHeight="1" x14ac:dyDescent="0.2">
      <c r="B23" s="23"/>
      <c r="C23" s="23"/>
      <c r="D23" s="23"/>
      <c r="E23" s="23"/>
      <c r="F23" s="23"/>
      <c r="G23" s="23"/>
      <c r="H23" s="23"/>
      <c r="I23" s="23"/>
      <c r="J23" s="23"/>
      <c r="K23" s="23"/>
    </row>
    <row r="24" spans="2:11" s="2" customFormat="1" ht="30.75" customHeight="1" x14ac:dyDescent="0.2">
      <c r="B24" s="23"/>
      <c r="C24" s="23"/>
      <c r="D24" s="23"/>
      <c r="E24" s="23"/>
      <c r="F24" s="23"/>
      <c r="G24" s="23"/>
      <c r="H24" s="23"/>
      <c r="I24" s="23"/>
      <c r="J24" s="23"/>
      <c r="K24" s="23"/>
    </row>
    <row r="25" spans="2:11" s="2" customFormat="1" ht="30.75" customHeight="1" x14ac:dyDescent="0.2">
      <c r="B25" s="23"/>
      <c r="C25" s="23"/>
      <c r="D25" s="23"/>
      <c r="E25" s="23"/>
      <c r="F25" s="23"/>
      <c r="G25" s="23"/>
      <c r="H25" s="23"/>
      <c r="I25" s="23"/>
      <c r="J25" s="23"/>
      <c r="K25" s="23"/>
    </row>
    <row r="26" spans="2:11" s="2" customFormat="1" ht="30.75" customHeight="1" x14ac:dyDescent="0.2">
      <c r="B26" s="23"/>
      <c r="C26" s="23"/>
      <c r="D26" s="23"/>
      <c r="E26" s="23"/>
      <c r="F26" s="23"/>
      <c r="G26" s="23"/>
      <c r="H26" s="23"/>
      <c r="I26" s="23"/>
      <c r="J26" s="23"/>
      <c r="K26" s="23"/>
    </row>
    <row r="27" spans="2:11" s="2" customFormat="1" ht="30.75" customHeight="1" x14ac:dyDescent="0.2">
      <c r="B27" s="23"/>
      <c r="C27" s="23"/>
      <c r="D27" s="23"/>
      <c r="E27" s="23"/>
      <c r="F27" s="23"/>
      <c r="G27" s="23"/>
      <c r="H27" s="23"/>
      <c r="I27" s="23"/>
      <c r="J27" s="23"/>
      <c r="K27" s="23"/>
    </row>
    <row r="28" spans="2:11" s="2" customFormat="1" ht="30.75" customHeight="1" x14ac:dyDescent="0.2"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2:11" s="2" customFormat="1" ht="30.75" customHeight="1" x14ac:dyDescent="0.2"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2:11" s="2" customFormat="1" ht="30.75" customHeight="1" x14ac:dyDescent="0.2"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2:11" s="2" customFormat="1" ht="30.75" customHeight="1" x14ac:dyDescent="0.2">
      <c r="B31" s="23"/>
      <c r="C31" s="23"/>
      <c r="D31" s="23"/>
      <c r="E31" s="23"/>
      <c r="F31" s="23"/>
      <c r="G31" s="23"/>
      <c r="H31" s="23"/>
      <c r="I31" s="23"/>
      <c r="J31" s="23"/>
      <c r="K31" s="23"/>
    </row>
    <row r="32" spans="2:11" s="2" customFormat="1" ht="30.75" customHeight="1" x14ac:dyDescent="0.2">
      <c r="B32" s="23"/>
      <c r="C32" s="23"/>
      <c r="D32" s="23"/>
      <c r="E32" s="23"/>
      <c r="F32" s="23"/>
      <c r="G32" s="23"/>
      <c r="H32" s="23"/>
      <c r="I32" s="23"/>
      <c r="J32" s="23"/>
      <c r="K32" s="23"/>
    </row>
    <row r="33" spans="1:17" s="2" customFormat="1" ht="30.75" customHeight="1" x14ac:dyDescent="0.2">
      <c r="B33" s="23"/>
      <c r="C33" s="23"/>
      <c r="D33" s="23"/>
      <c r="E33" s="23"/>
      <c r="F33" s="23"/>
      <c r="G33" s="23"/>
      <c r="H33" s="23"/>
      <c r="I33" s="23"/>
      <c r="J33" s="23"/>
      <c r="K33" s="23"/>
    </row>
    <row r="34" spans="1:17" s="2" customFormat="1" ht="48.75" customHeight="1" x14ac:dyDescent="0.2">
      <c r="A34" s="12"/>
      <c r="L34" s="13"/>
      <c r="M34" s="13"/>
      <c r="N34" s="13"/>
      <c r="O34" s="13"/>
      <c r="P34" s="13"/>
      <c r="Q34" s="13"/>
    </row>
    <row r="35" spans="1:17" s="2" customFormat="1" ht="15.75" customHeight="1" x14ac:dyDescent="0.2">
      <c r="A35" s="396"/>
      <c r="B35" s="396"/>
      <c r="C35" s="396"/>
      <c r="D35" s="396"/>
      <c r="E35" s="396"/>
      <c r="F35" s="396"/>
      <c r="G35" s="396"/>
      <c r="I35" s="14"/>
      <c r="J35" s="14"/>
      <c r="K35" s="14"/>
      <c r="L35" s="14"/>
      <c r="M35" s="14"/>
      <c r="N35" s="14"/>
      <c r="O35" s="14"/>
      <c r="P35" s="14"/>
      <c r="Q35" s="14"/>
    </row>
    <row r="36" spans="1:17" s="2" customFormat="1" ht="45" customHeight="1" x14ac:dyDescent="0.2">
      <c r="B36" s="395" t="s">
        <v>37</v>
      </c>
      <c r="C36" s="395"/>
      <c r="D36" s="395"/>
      <c r="E36" s="395"/>
      <c r="F36" s="395"/>
      <c r="G36" s="395"/>
      <c r="H36" s="395"/>
      <c r="I36" s="395"/>
      <c r="J36" s="395"/>
      <c r="K36" s="395"/>
    </row>
    <row r="37" spans="1:17" s="2" customFormat="1" x14ac:dyDescent="0.2"/>
    <row r="38" spans="1:17" s="2" customFormat="1" x14ac:dyDescent="0.2"/>
    <row r="39" spans="1:17" s="2" customFormat="1" x14ac:dyDescent="0.2"/>
    <row r="40" spans="1:17" s="2" customFormat="1" x14ac:dyDescent="0.2"/>
    <row r="41" spans="1:17" s="2" customFormat="1" x14ac:dyDescent="0.2"/>
    <row r="42" spans="1:17" s="2" customFormat="1" x14ac:dyDescent="0.2"/>
    <row r="43" spans="1:17" s="2" customFormat="1" x14ac:dyDescent="0.2"/>
    <row r="44" spans="1:17" s="2" customFormat="1" x14ac:dyDescent="0.2"/>
    <row r="45" spans="1:17" s="2" customFormat="1" x14ac:dyDescent="0.2"/>
    <row r="46" spans="1:17" s="2" customFormat="1" x14ac:dyDescent="0.2"/>
    <row r="47" spans="1:17" s="2" customFormat="1" x14ac:dyDescent="0.2"/>
    <row r="48" spans="1:17" s="2" customFormat="1" x14ac:dyDescent="0.2"/>
    <row r="49" spans="1:1" s="2" customFormat="1" x14ac:dyDescent="0.2"/>
    <row r="50" spans="1:1" s="2" customFormat="1" x14ac:dyDescent="0.2"/>
    <row r="51" spans="1:1" s="2" customFormat="1" x14ac:dyDescent="0.2"/>
    <row r="52" spans="1:1" s="2" customFormat="1" x14ac:dyDescent="0.2"/>
    <row r="53" spans="1:1" s="2" customFormat="1" x14ac:dyDescent="0.2"/>
    <row r="54" spans="1:1" s="2" customFormat="1" x14ac:dyDescent="0.2"/>
    <row r="55" spans="1:1" s="2" customFormat="1" x14ac:dyDescent="0.2"/>
    <row r="56" spans="1:1" s="2" customFormat="1" x14ac:dyDescent="0.2"/>
    <row r="57" spans="1:1" s="2" customFormat="1" x14ac:dyDescent="0.2"/>
    <row r="58" spans="1:1" s="2" customFormat="1" x14ac:dyDescent="0.2"/>
    <row r="59" spans="1:1" s="2" customFormat="1" x14ac:dyDescent="0.2"/>
    <row r="60" spans="1:1" s="2" customFormat="1" x14ac:dyDescent="0.2"/>
    <row r="61" spans="1:1" s="2" customFormat="1" x14ac:dyDescent="0.2">
      <c r="A61" s="3"/>
    </row>
    <row r="62" spans="1:1" s="2" customFormat="1" x14ac:dyDescent="0.2">
      <c r="A62" s="3"/>
    </row>
    <row r="63" spans="1:1" s="2" customFormat="1" x14ac:dyDescent="0.2">
      <c r="A63" s="3"/>
    </row>
    <row r="64" spans="1:1" s="2" customFormat="1" x14ac:dyDescent="0.2"/>
    <row r="66" spans="1:12" x14ac:dyDescent="0.2">
      <c r="D66" s="2" t="s">
        <v>39</v>
      </c>
    </row>
    <row r="68" spans="1:12" x14ac:dyDescent="0.2">
      <c r="A68" s="1"/>
    </row>
    <row r="70" spans="1:12" ht="45.75" customHeight="1" x14ac:dyDescent="0.2">
      <c r="B70" s="397" t="s">
        <v>38</v>
      </c>
      <c r="C70" s="397"/>
      <c r="D70" s="397"/>
      <c r="E70" s="397"/>
      <c r="F70" s="397"/>
      <c r="G70" s="397"/>
      <c r="H70" s="397"/>
      <c r="I70" s="397"/>
      <c r="J70" s="397"/>
      <c r="K70" s="397"/>
      <c r="L70" s="397"/>
    </row>
    <row r="75" spans="1:12" x14ac:dyDescent="0.2">
      <c r="A75" s="1"/>
    </row>
    <row r="76" spans="1:12" x14ac:dyDescent="0.2">
      <c r="A76" s="1"/>
    </row>
    <row r="77" spans="1:12" x14ac:dyDescent="0.2">
      <c r="A77" s="2"/>
    </row>
    <row r="78" spans="1:12" x14ac:dyDescent="0.2">
      <c r="A78" s="2"/>
    </row>
    <row r="79" spans="1:12" x14ac:dyDescent="0.2">
      <c r="A79" s="2"/>
    </row>
  </sheetData>
  <sheetProtection algorithmName="SHA-512" hashValue="C5PJCpgQ0etCU6rqAb/nL7bofrcKFI6NLPL0BhSCqMg0WMJdsM+r1DnNJiqTebqa7w0u4By1pWgiAGnZNNFSnw==" saltValue="cA8KX7+Z+3DMCi3HZy4Y0w==" spinCount="100000" sheet="1" objects="1" scenarios="1"/>
  <mergeCells count="8">
    <mergeCell ref="B36:K36"/>
    <mergeCell ref="A35:G35"/>
    <mergeCell ref="B70:L70"/>
    <mergeCell ref="A1:C7"/>
    <mergeCell ref="K1:P7"/>
    <mergeCell ref="D1:J5"/>
    <mergeCell ref="D6:J7"/>
    <mergeCell ref="B9:K9"/>
  </mergeCells>
  <phoneticPr fontId="0" type="noConversion"/>
  <pageMargins left="0.75" right="0.75" top="1" bottom="1" header="0.5" footer="0.5"/>
  <pageSetup paperSize="9" scale="97" fitToHeight="2" orientation="landscape" horizontalDpi="300" verticalDpi="300" r:id="rId1"/>
  <headerFooter alignWithMargins="0">
    <oddHeader>&amp;CCOSMIC FFP DATA COLLECTION SPREADSHEET - OVERVIEW</oddHeader>
    <oddFooter>&amp;CVersión 1.3   Feb 2000.  Page &amp;P of 2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B1:AJ66"/>
  <sheetViews>
    <sheetView showGridLines="0" tabSelected="1" zoomScaleNormal="100" workbookViewId="0">
      <selection activeCell="B15" sqref="B15:H15"/>
    </sheetView>
  </sheetViews>
  <sheetFormatPr baseColWidth="10" defaultColWidth="9.140625" defaultRowHeight="12.75" outlineLevelRow="1" x14ac:dyDescent="0.2"/>
  <cols>
    <col min="1" max="1" width="3.28515625" style="37" customWidth="1"/>
    <col min="2" max="2" width="64.7109375" style="37" customWidth="1"/>
    <col min="3" max="3" width="13.42578125" style="37" customWidth="1"/>
    <col min="4" max="6" width="5.7109375" style="37" customWidth="1"/>
    <col min="7" max="7" width="9.42578125" style="37" customWidth="1"/>
    <col min="8" max="8" width="25" style="37" customWidth="1"/>
    <col min="9" max="9" width="15.5703125" style="29" customWidth="1"/>
    <col min="10" max="10" width="51" style="29" hidden="1" customWidth="1"/>
    <col min="11" max="11" width="22.42578125" style="29" hidden="1" customWidth="1"/>
    <col min="12" max="12" width="21" style="37" customWidth="1"/>
    <col min="13" max="13" width="2.7109375" style="37" customWidth="1"/>
    <col min="14" max="14" width="9" style="37" customWidth="1"/>
    <col min="15" max="23" width="2.7109375" style="37" customWidth="1"/>
    <col min="24" max="24" width="17.7109375" style="37" customWidth="1"/>
    <col min="25" max="25" width="4.42578125" style="37" customWidth="1"/>
    <col min="26" max="26" width="0.140625" style="37" customWidth="1"/>
    <col min="27" max="27" width="6.42578125" style="37" customWidth="1"/>
    <col min="28" max="30" width="5" style="37" customWidth="1"/>
    <col min="31" max="32" width="10.85546875" style="37" customWidth="1"/>
    <col min="33" max="47" width="2.7109375" style="37" customWidth="1"/>
    <col min="48" max="16384" width="9.140625" style="37"/>
  </cols>
  <sheetData>
    <row r="1" spans="2:27" ht="12.75" customHeight="1" x14ac:dyDescent="0.2">
      <c r="B1" s="468"/>
      <c r="C1" s="469" t="s">
        <v>9</v>
      </c>
      <c r="D1" s="469"/>
      <c r="E1" s="469"/>
      <c r="F1" s="469"/>
      <c r="G1" s="469"/>
      <c r="H1" s="469"/>
      <c r="I1" s="469"/>
      <c r="J1" s="469"/>
      <c r="K1" s="469"/>
      <c r="L1" s="469"/>
      <c r="M1" s="465"/>
      <c r="N1" s="465"/>
      <c r="O1" s="465"/>
      <c r="P1" s="465"/>
      <c r="Q1" s="465"/>
      <c r="R1" s="465"/>
      <c r="S1" s="465"/>
      <c r="T1" s="465"/>
      <c r="U1" s="465"/>
      <c r="V1" s="465"/>
      <c r="W1" s="465"/>
      <c r="X1" s="465"/>
      <c r="Y1" s="256"/>
    </row>
    <row r="2" spans="2:27" x14ac:dyDescent="0.2">
      <c r="B2" s="468"/>
      <c r="C2" s="469"/>
      <c r="D2" s="469"/>
      <c r="E2" s="469"/>
      <c r="F2" s="469"/>
      <c r="G2" s="469"/>
      <c r="H2" s="469"/>
      <c r="I2" s="469"/>
      <c r="J2" s="469"/>
      <c r="K2" s="469"/>
      <c r="L2" s="469"/>
      <c r="M2" s="465"/>
      <c r="N2" s="465"/>
      <c r="O2" s="465"/>
      <c r="P2" s="465"/>
      <c r="Q2" s="465"/>
      <c r="R2" s="465"/>
      <c r="S2" s="465"/>
      <c r="T2" s="465"/>
      <c r="U2" s="465"/>
      <c r="V2" s="465"/>
      <c r="W2" s="465"/>
      <c r="X2" s="465"/>
      <c r="Y2" s="256"/>
    </row>
    <row r="3" spans="2:27" x14ac:dyDescent="0.2">
      <c r="B3" s="468"/>
      <c r="C3" s="469"/>
      <c r="D3" s="469"/>
      <c r="E3" s="469"/>
      <c r="F3" s="469"/>
      <c r="G3" s="469"/>
      <c r="H3" s="469"/>
      <c r="I3" s="469"/>
      <c r="J3" s="469"/>
      <c r="K3" s="469"/>
      <c r="L3" s="469"/>
      <c r="M3" s="465"/>
      <c r="N3" s="465"/>
      <c r="O3" s="465"/>
      <c r="P3" s="465"/>
      <c r="Q3" s="465"/>
      <c r="R3" s="465"/>
      <c r="S3" s="465"/>
      <c r="T3" s="465"/>
      <c r="U3" s="465"/>
      <c r="V3" s="465"/>
      <c r="W3" s="465"/>
      <c r="X3" s="465"/>
      <c r="Y3" s="256"/>
    </row>
    <row r="4" spans="2:27" x14ac:dyDescent="0.2">
      <c r="B4" s="468"/>
      <c r="C4" s="469"/>
      <c r="D4" s="469"/>
      <c r="E4" s="469"/>
      <c r="F4" s="469"/>
      <c r="G4" s="469"/>
      <c r="H4" s="469"/>
      <c r="I4" s="469"/>
      <c r="J4" s="469"/>
      <c r="K4" s="469"/>
      <c r="L4" s="469"/>
      <c r="M4" s="465"/>
      <c r="N4" s="465"/>
      <c r="O4" s="465"/>
      <c r="P4" s="465"/>
      <c r="Q4" s="465"/>
      <c r="R4" s="465"/>
      <c r="S4" s="465"/>
      <c r="T4" s="465"/>
      <c r="U4" s="465"/>
      <c r="V4" s="465"/>
      <c r="W4" s="465"/>
      <c r="X4" s="465"/>
      <c r="Y4" s="256"/>
    </row>
    <row r="5" spans="2:27" x14ac:dyDescent="0.2">
      <c r="B5" s="468"/>
      <c r="C5" s="469"/>
      <c r="D5" s="469"/>
      <c r="E5" s="469"/>
      <c r="F5" s="469"/>
      <c r="G5" s="469"/>
      <c r="H5" s="469"/>
      <c r="I5" s="469"/>
      <c r="J5" s="469"/>
      <c r="K5" s="469"/>
      <c r="L5" s="469"/>
      <c r="M5" s="465"/>
      <c r="N5" s="465"/>
      <c r="O5" s="465"/>
      <c r="P5" s="465"/>
      <c r="Q5" s="465"/>
      <c r="R5" s="465"/>
      <c r="S5" s="465"/>
      <c r="T5" s="465"/>
      <c r="U5" s="465"/>
      <c r="V5" s="465"/>
      <c r="W5" s="465"/>
      <c r="X5" s="465"/>
      <c r="Y5" s="256"/>
    </row>
    <row r="6" spans="2:27" ht="12.75" customHeight="1" x14ac:dyDescent="0.2">
      <c r="B6" s="468"/>
      <c r="C6" s="470" t="s">
        <v>87</v>
      </c>
      <c r="D6" s="470"/>
      <c r="E6" s="470"/>
      <c r="F6" s="470"/>
      <c r="G6" s="470"/>
      <c r="H6" s="470"/>
      <c r="I6" s="470"/>
      <c r="J6" s="470"/>
      <c r="K6" s="470"/>
      <c r="L6" s="470"/>
      <c r="M6" s="465"/>
      <c r="N6" s="465"/>
      <c r="O6" s="465"/>
      <c r="P6" s="465"/>
      <c r="Q6" s="465"/>
      <c r="R6" s="465"/>
      <c r="S6" s="465"/>
      <c r="T6" s="465"/>
      <c r="U6" s="465"/>
      <c r="V6" s="465"/>
      <c r="W6" s="465"/>
      <c r="X6" s="465"/>
      <c r="Y6" s="256"/>
    </row>
    <row r="7" spans="2:27" x14ac:dyDescent="0.2">
      <c r="B7" s="468"/>
      <c r="C7" s="470"/>
      <c r="D7" s="470"/>
      <c r="E7" s="470"/>
      <c r="F7" s="470"/>
      <c r="G7" s="470"/>
      <c r="H7" s="470"/>
      <c r="I7" s="470"/>
      <c r="J7" s="470"/>
      <c r="K7" s="470"/>
      <c r="L7" s="470"/>
      <c r="M7" s="465"/>
      <c r="N7" s="465"/>
      <c r="O7" s="465"/>
      <c r="P7" s="465"/>
      <c r="Q7" s="465"/>
      <c r="R7" s="465"/>
      <c r="S7" s="465"/>
      <c r="T7" s="465"/>
      <c r="U7" s="465"/>
      <c r="V7" s="465"/>
      <c r="W7" s="465"/>
      <c r="X7" s="465"/>
      <c r="Y7" s="256"/>
    </row>
    <row r="8" spans="2:27" ht="12.75" customHeight="1" x14ac:dyDescent="0.2">
      <c r="B8" s="325"/>
      <c r="C8" s="471"/>
      <c r="D8" s="471"/>
      <c r="E8" s="471"/>
      <c r="F8" s="471"/>
      <c r="G8" s="471"/>
      <c r="H8" s="471"/>
      <c r="I8" s="471"/>
      <c r="J8" s="471"/>
      <c r="K8" s="471"/>
      <c r="L8" s="471"/>
      <c r="M8" s="467"/>
      <c r="N8" s="467"/>
      <c r="O8" s="467"/>
      <c r="P8" s="467"/>
      <c r="Q8" s="467"/>
      <c r="R8" s="467"/>
      <c r="S8" s="467"/>
      <c r="T8" s="467"/>
      <c r="U8" s="467"/>
      <c r="V8" s="467"/>
      <c r="W8" s="467"/>
      <c r="X8" s="467"/>
      <c r="Y8" s="325"/>
    </row>
    <row r="9" spans="2:27" x14ac:dyDescent="0.2">
      <c r="B9" s="325"/>
      <c r="C9" s="326"/>
      <c r="D9" s="326"/>
      <c r="E9" s="326"/>
      <c r="F9" s="326"/>
      <c r="G9" s="326"/>
      <c r="H9" s="326"/>
      <c r="I9" s="326"/>
      <c r="J9" s="326"/>
      <c r="K9" s="326"/>
      <c r="L9" s="326"/>
      <c r="M9" s="325"/>
      <c r="N9" s="325"/>
      <c r="O9" s="325"/>
      <c r="P9" s="325"/>
      <c r="Q9" s="325"/>
      <c r="R9" s="325"/>
      <c r="S9" s="325"/>
      <c r="T9" s="325"/>
      <c r="U9" s="325"/>
      <c r="V9" s="325"/>
      <c r="W9" s="325"/>
      <c r="X9" s="325"/>
      <c r="Y9" s="325"/>
    </row>
    <row r="10" spans="2:27" ht="21" customHeight="1" x14ac:dyDescent="0.35">
      <c r="B10" s="327" t="s">
        <v>150</v>
      </c>
      <c r="C10" s="472" t="s">
        <v>920</v>
      </c>
      <c r="D10" s="472"/>
      <c r="E10" s="472"/>
      <c r="F10" s="472"/>
      <c r="G10" s="472"/>
      <c r="H10" s="472"/>
      <c r="I10" s="472"/>
      <c r="J10" s="326"/>
      <c r="K10" s="326"/>
      <c r="L10" s="326"/>
      <c r="M10" s="325"/>
      <c r="N10" s="325"/>
      <c r="O10" s="325"/>
      <c r="P10" s="325"/>
      <c r="Q10" s="325"/>
      <c r="R10" s="325"/>
      <c r="S10" s="325"/>
      <c r="T10" s="325"/>
      <c r="U10" s="325"/>
      <c r="V10" s="325"/>
      <c r="W10" s="325"/>
      <c r="X10" s="325"/>
      <c r="Y10" s="325"/>
    </row>
    <row r="11" spans="2:27" ht="21" x14ac:dyDescent="0.35">
      <c r="B11" s="327" t="s">
        <v>142</v>
      </c>
      <c r="C11" s="485" t="s">
        <v>921</v>
      </c>
      <c r="D11" s="486"/>
      <c r="E11" s="486"/>
      <c r="F11" s="486"/>
      <c r="G11" s="486"/>
      <c r="H11" s="486"/>
      <c r="I11" s="486"/>
      <c r="J11" s="486"/>
      <c r="K11" s="486"/>
      <c r="L11" s="486"/>
      <c r="M11" s="486"/>
      <c r="N11" s="486"/>
      <c r="O11" s="486"/>
      <c r="P11" s="486"/>
      <c r="Q11" s="486"/>
      <c r="R11" s="486"/>
      <c r="S11" s="486"/>
      <c r="T11" s="486"/>
      <c r="U11" s="486"/>
      <c r="V11" s="486"/>
      <c r="W11" s="486"/>
      <c r="X11" s="487"/>
      <c r="Y11" s="325"/>
    </row>
    <row r="12" spans="2:27" ht="17.25" customHeight="1" x14ac:dyDescent="0.2">
      <c r="B12" s="327" t="s">
        <v>793</v>
      </c>
      <c r="C12" s="316" t="s">
        <v>922</v>
      </c>
      <c r="L12" s="328"/>
      <c r="M12" s="328"/>
      <c r="N12" s="328"/>
      <c r="O12" s="328"/>
      <c r="P12" s="328"/>
      <c r="Q12" s="328"/>
      <c r="R12" s="328"/>
      <c r="S12" s="328"/>
      <c r="T12" s="328"/>
      <c r="U12" s="328"/>
      <c r="V12" s="328"/>
      <c r="W12" s="328"/>
      <c r="X12" s="328"/>
      <c r="Y12" s="328"/>
    </row>
    <row r="13" spans="2:27" ht="17.25" customHeight="1" x14ac:dyDescent="0.2">
      <c r="B13" s="329"/>
      <c r="C13" s="330"/>
      <c r="L13" s="328"/>
      <c r="M13" s="328"/>
      <c r="N13" s="328"/>
      <c r="O13" s="328"/>
      <c r="P13" s="328"/>
      <c r="Q13" s="328"/>
      <c r="R13" s="328"/>
      <c r="S13" s="328"/>
      <c r="T13" s="328"/>
      <c r="U13" s="328"/>
      <c r="V13" s="328"/>
      <c r="W13" s="328"/>
      <c r="X13" s="328"/>
      <c r="Y13" s="328"/>
    </row>
    <row r="14" spans="2:27" ht="27.75" customHeight="1" x14ac:dyDescent="0.2">
      <c r="B14" s="466" t="s">
        <v>85</v>
      </c>
      <c r="C14" s="466"/>
      <c r="D14" s="466"/>
      <c r="E14" s="466"/>
      <c r="F14" s="466"/>
      <c r="G14" s="466"/>
      <c r="H14" s="466"/>
      <c r="J14" s="29" t="s">
        <v>41</v>
      </c>
      <c r="L14" s="473"/>
      <c r="M14" s="473"/>
      <c r="N14" s="473"/>
      <c r="O14" s="473"/>
      <c r="P14" s="473"/>
      <c r="Q14" s="473"/>
      <c r="R14" s="473"/>
      <c r="S14" s="473"/>
      <c r="T14" s="473"/>
      <c r="U14" s="473"/>
      <c r="V14" s="473"/>
      <c r="W14" s="473"/>
      <c r="X14" s="473"/>
      <c r="Y14" s="331"/>
    </row>
    <row r="15" spans="2:27" ht="39.75" customHeight="1" x14ac:dyDescent="0.2">
      <c r="B15" s="428" t="s">
        <v>42</v>
      </c>
      <c r="C15" s="429"/>
      <c r="D15" s="429"/>
      <c r="E15" s="429"/>
      <c r="F15" s="429"/>
      <c r="G15" s="429"/>
      <c r="H15" s="430"/>
      <c r="I15" s="30"/>
      <c r="J15" s="30"/>
      <c r="L15" s="447" t="s">
        <v>602</v>
      </c>
      <c r="M15" s="447"/>
      <c r="N15" s="447"/>
      <c r="O15" s="447"/>
      <c r="P15" s="447"/>
      <c r="Q15" s="447"/>
      <c r="R15" s="447"/>
      <c r="S15" s="447"/>
      <c r="T15" s="447"/>
      <c r="U15" s="447"/>
      <c r="V15" s="447"/>
      <c r="W15" s="447"/>
      <c r="X15" s="447"/>
      <c r="Y15" s="447"/>
      <c r="Z15" s="121"/>
      <c r="AA15" s="29"/>
    </row>
    <row r="16" spans="2:27" ht="18.75" x14ac:dyDescent="0.3">
      <c r="B16" s="332" t="s">
        <v>799</v>
      </c>
      <c r="C16" s="450">
        <v>363</v>
      </c>
      <c r="D16" s="451"/>
      <c r="E16" s="452"/>
      <c r="F16" s="333"/>
      <c r="G16" s="450">
        <v>611</v>
      </c>
      <c r="H16" s="452"/>
      <c r="I16" s="30"/>
      <c r="J16" s="30"/>
      <c r="L16" s="489" t="s">
        <v>580</v>
      </c>
      <c r="M16" s="489"/>
      <c r="N16" s="489"/>
      <c r="O16" s="489"/>
      <c r="P16" s="489"/>
      <c r="Q16" s="489"/>
      <c r="R16" s="489"/>
      <c r="S16" s="489"/>
      <c r="T16" s="489"/>
      <c r="U16" s="489"/>
      <c r="V16" s="489"/>
      <c r="W16" s="489"/>
      <c r="X16" s="489"/>
      <c r="Y16" s="489"/>
      <c r="Z16" s="122">
        <v>0.05</v>
      </c>
      <c r="AA16" s="29"/>
    </row>
    <row r="17" spans="2:36" ht="18.75" x14ac:dyDescent="0.2">
      <c r="B17" s="334" t="s">
        <v>590</v>
      </c>
      <c r="C17" s="478" t="s">
        <v>923</v>
      </c>
      <c r="D17" s="479"/>
      <c r="E17" s="479"/>
      <c r="F17" s="479"/>
      <c r="G17" s="479"/>
      <c r="H17" s="480"/>
      <c r="I17" s="30"/>
      <c r="J17" s="30"/>
      <c r="L17" s="489" t="s">
        <v>581</v>
      </c>
      <c r="M17" s="489"/>
      <c r="N17" s="489"/>
      <c r="O17" s="489"/>
      <c r="P17" s="489"/>
      <c r="Q17" s="489"/>
      <c r="R17" s="489"/>
      <c r="S17" s="489"/>
      <c r="T17" s="489"/>
      <c r="U17" s="489"/>
      <c r="V17" s="489"/>
      <c r="W17" s="489"/>
      <c r="X17" s="489"/>
      <c r="Y17" s="489"/>
      <c r="Z17" s="122">
        <v>0.18</v>
      </c>
      <c r="AA17" s="29"/>
    </row>
    <row r="18" spans="2:36" ht="18.75" x14ac:dyDescent="0.3">
      <c r="B18" s="332" t="s">
        <v>591</v>
      </c>
      <c r="C18" s="500" t="s">
        <v>599</v>
      </c>
      <c r="D18" s="500"/>
      <c r="E18" s="500"/>
      <c r="F18" s="500"/>
      <c r="G18" s="500"/>
      <c r="H18" s="500"/>
      <c r="I18" s="31"/>
      <c r="J18" s="31"/>
      <c r="K18" s="31"/>
      <c r="L18" s="489" t="s">
        <v>582</v>
      </c>
      <c r="M18" s="489"/>
      <c r="N18" s="489"/>
      <c r="O18" s="489"/>
      <c r="P18" s="489"/>
      <c r="Q18" s="489"/>
      <c r="R18" s="489"/>
      <c r="S18" s="489"/>
      <c r="T18" s="489"/>
      <c r="U18" s="489"/>
      <c r="V18" s="489"/>
      <c r="W18" s="489"/>
      <c r="X18" s="489"/>
      <c r="Y18" s="489"/>
      <c r="Z18" s="122">
        <v>0.04</v>
      </c>
      <c r="AA18" s="29"/>
    </row>
    <row r="19" spans="2:36" ht="18.75" x14ac:dyDescent="0.3">
      <c r="B19" s="332" t="s">
        <v>592</v>
      </c>
      <c r="C19" s="475">
        <v>1</v>
      </c>
      <c r="D19" s="476"/>
      <c r="E19" s="476"/>
      <c r="F19" s="476"/>
      <c r="G19" s="476"/>
      <c r="H19" s="477"/>
      <c r="I19" s="31"/>
      <c r="J19" s="32"/>
      <c r="K19" s="31"/>
      <c r="L19" s="489" t="s">
        <v>583</v>
      </c>
      <c r="M19" s="489"/>
      <c r="N19" s="489"/>
      <c r="O19" s="489"/>
      <c r="P19" s="489"/>
      <c r="Q19" s="489"/>
      <c r="R19" s="489"/>
      <c r="S19" s="489"/>
      <c r="T19" s="489"/>
      <c r="U19" s="489"/>
      <c r="V19" s="489"/>
      <c r="W19" s="489"/>
      <c r="X19" s="489"/>
      <c r="Y19" s="489"/>
      <c r="Z19" s="122">
        <v>0.37</v>
      </c>
      <c r="AA19" s="29"/>
    </row>
    <row r="20" spans="2:36" ht="15" customHeight="1" x14ac:dyDescent="0.25">
      <c r="I20" s="31"/>
      <c r="J20" s="32"/>
      <c r="K20" s="31"/>
      <c r="L20" s="489" t="s">
        <v>584</v>
      </c>
      <c r="M20" s="489"/>
      <c r="N20" s="489"/>
      <c r="O20" s="489"/>
      <c r="P20" s="489"/>
      <c r="Q20" s="489"/>
      <c r="R20" s="489"/>
      <c r="S20" s="489"/>
      <c r="T20" s="489"/>
      <c r="U20" s="489"/>
      <c r="V20" s="489"/>
      <c r="W20" s="489"/>
      <c r="X20" s="489"/>
      <c r="Y20" s="489"/>
      <c r="Z20" s="122">
        <v>0.26</v>
      </c>
      <c r="AA20" s="29"/>
    </row>
    <row r="21" spans="2:36" ht="21" x14ac:dyDescent="0.25">
      <c r="B21" s="445" t="str">
        <f>CONCATENATE("Datos del Aplicativo como ",C18)</f>
        <v>Datos del Aplicativo como Proyecto</v>
      </c>
      <c r="C21" s="445"/>
      <c r="D21" s="445"/>
      <c r="E21" s="445"/>
      <c r="F21" s="445"/>
      <c r="G21" s="445"/>
      <c r="H21" s="445"/>
      <c r="I21" s="31"/>
      <c r="J21" s="32"/>
      <c r="K21" s="31"/>
      <c r="L21" s="489" t="s">
        <v>585</v>
      </c>
      <c r="M21" s="489"/>
      <c r="N21" s="489"/>
      <c r="O21" s="489"/>
      <c r="P21" s="489"/>
      <c r="Q21" s="489"/>
      <c r="R21" s="489"/>
      <c r="S21" s="489"/>
      <c r="T21" s="489"/>
      <c r="U21" s="489"/>
      <c r="V21" s="489"/>
      <c r="W21" s="489"/>
      <c r="X21" s="489"/>
      <c r="Y21" s="489"/>
      <c r="Z21" s="122">
        <v>0.1</v>
      </c>
      <c r="AA21" s="29"/>
    </row>
    <row r="22" spans="2:36" ht="18.75" x14ac:dyDescent="0.25">
      <c r="B22" s="355" t="s">
        <v>593</v>
      </c>
      <c r="C22" s="450" t="s">
        <v>171</v>
      </c>
      <c r="D22" s="451"/>
      <c r="E22" s="451"/>
      <c r="F22" s="451"/>
      <c r="G22" s="451"/>
      <c r="H22" s="452"/>
      <c r="I22" s="31"/>
      <c r="J22" s="32" t="str">
        <f>IF(C22="","Falta Valor", VLOOKUP(C22,'Catálogos Servicios'!B3:D34,3))</f>
        <v>DeclaracionesInFYPP</v>
      </c>
      <c r="K22" s="32" t="str">
        <f>IF(C22="","Falta Valor", VLOOKUP(C22,'Catálogos Servicios'!B3:E34,4))</f>
        <v>DeclaracionesInFYPPT</v>
      </c>
      <c r="L22" s="29"/>
      <c r="N22" s="482" t="s">
        <v>603</v>
      </c>
      <c r="O22" s="482"/>
      <c r="P22" s="482"/>
      <c r="Q22" s="482"/>
      <c r="R22" s="482"/>
      <c r="S22" s="482"/>
      <c r="T22" s="482"/>
      <c r="U22" s="482"/>
      <c r="V22" s="482"/>
      <c r="W22" s="482"/>
      <c r="X22" s="488">
        <f>'Catálogo Factores de Prod'!B1</f>
        <v>26</v>
      </c>
      <c r="Y22" s="488"/>
      <c r="Z22" s="35"/>
    </row>
    <row r="23" spans="2:36" ht="33" customHeight="1" x14ac:dyDescent="0.25">
      <c r="B23" s="355" t="s">
        <v>594</v>
      </c>
      <c r="C23" s="499" t="s">
        <v>343</v>
      </c>
      <c r="D23" s="499"/>
      <c r="E23" s="499"/>
      <c r="F23" s="499"/>
      <c r="G23" s="499"/>
      <c r="H23" s="499"/>
      <c r="I23" s="31"/>
      <c r="J23" s="32" t="str">
        <f ca="1">CELL("contents",C23)</f>
        <v>382-DEC_IDE-Declaración Informativa Mensual y Anual del Impuesto a los Depósitos en Efectivo</v>
      </c>
      <c r="K23" s="31"/>
      <c r="L23" s="29"/>
    </row>
    <row r="24" spans="2:36" ht="24" customHeight="1" x14ac:dyDescent="0.25">
      <c r="B24" s="355" t="s">
        <v>595</v>
      </c>
      <c r="C24" s="453" t="s">
        <v>7</v>
      </c>
      <c r="D24" s="454"/>
      <c r="E24" s="454"/>
      <c r="F24" s="454"/>
      <c r="G24" s="454"/>
      <c r="H24" s="455"/>
      <c r="J24" s="32" t="str">
        <f ca="1">CELL("contents",C24)</f>
        <v>.NET</v>
      </c>
      <c r="AA24" s="82"/>
    </row>
    <row r="25" spans="2:36" ht="26.25" customHeight="1" x14ac:dyDescent="0.2"/>
    <row r="26" spans="2:36" ht="33.75" customHeight="1" x14ac:dyDescent="0.2">
      <c r="B26" s="445" t="s">
        <v>17</v>
      </c>
      <c r="C26" s="445"/>
      <c r="D26" s="445"/>
      <c r="E26" s="445"/>
      <c r="F26" s="445"/>
      <c r="G26" s="445"/>
      <c r="H26" s="445"/>
    </row>
    <row r="27" spans="2:36" ht="126" x14ac:dyDescent="0.25">
      <c r="B27" s="335" t="s">
        <v>596</v>
      </c>
      <c r="C27" s="456" t="s">
        <v>943</v>
      </c>
      <c r="D27" s="457"/>
      <c r="E27" s="457"/>
      <c r="F27" s="457"/>
      <c r="G27" s="457"/>
      <c r="H27" s="458"/>
      <c r="K27" s="32"/>
    </row>
    <row r="28" spans="2:36" ht="135" customHeight="1" x14ac:dyDescent="0.2">
      <c r="B28" s="335" t="s">
        <v>598</v>
      </c>
      <c r="C28" s="456" t="s">
        <v>925</v>
      </c>
      <c r="D28" s="457"/>
      <c r="E28" s="457"/>
      <c r="F28" s="457"/>
      <c r="G28" s="457"/>
      <c r="H28" s="458"/>
      <c r="I28" s="30"/>
      <c r="J28" s="33"/>
    </row>
    <row r="29" spans="2:36" ht="129" customHeight="1" x14ac:dyDescent="0.2">
      <c r="B29" s="336" t="s">
        <v>597</v>
      </c>
      <c r="C29" s="481" t="s">
        <v>924</v>
      </c>
      <c r="D29" s="481"/>
      <c r="E29" s="481"/>
      <c r="F29" s="481"/>
      <c r="G29" s="481"/>
      <c r="H29" s="481"/>
      <c r="I29" s="30"/>
      <c r="J29" s="33"/>
      <c r="M29" s="82"/>
      <c r="AJ29" s="82"/>
    </row>
    <row r="30" spans="2:36" ht="29.25" customHeight="1" x14ac:dyDescent="0.2">
      <c r="I30" s="30"/>
      <c r="J30" s="30"/>
      <c r="M30" s="82"/>
    </row>
    <row r="31" spans="2:36" ht="26.25" customHeight="1" x14ac:dyDescent="0.2">
      <c r="B31" s="445" t="s">
        <v>601</v>
      </c>
      <c r="C31" s="446"/>
      <c r="D31" s="446"/>
      <c r="E31" s="446"/>
      <c r="F31" s="445"/>
      <c r="G31" s="445"/>
      <c r="H31" s="445"/>
      <c r="I31" s="30"/>
      <c r="J31" s="30"/>
      <c r="M31" s="82"/>
    </row>
    <row r="32" spans="2:36" ht="20.25" hidden="1" customHeight="1" x14ac:dyDescent="0.2">
      <c r="B32" s="337" t="s">
        <v>144</v>
      </c>
      <c r="C32" s="431">
        <f>'Aprox. COSMIC-Scrum'!B11</f>
        <v>0</v>
      </c>
      <c r="D32" s="432"/>
      <c r="E32" s="432"/>
      <c r="F32" s="432"/>
      <c r="G32" s="432"/>
      <c r="H32" s="433"/>
      <c r="I32" s="30"/>
      <c r="J32" s="30"/>
      <c r="M32" s="82"/>
    </row>
    <row r="33" spans="2:26" ht="18.75" hidden="1" customHeight="1" x14ac:dyDescent="0.2">
      <c r="B33" s="337" t="s">
        <v>145</v>
      </c>
      <c r="C33" s="431">
        <f>'Aprox. COSMIC-Scrum'!B12</f>
        <v>0</v>
      </c>
      <c r="D33" s="432"/>
      <c r="E33" s="432"/>
      <c r="F33" s="432"/>
      <c r="G33" s="432"/>
      <c r="H33" s="433"/>
      <c r="I33" s="30"/>
      <c r="J33" s="30"/>
      <c r="M33" s="82"/>
    </row>
    <row r="34" spans="2:26" ht="18.75" hidden="1" customHeight="1" x14ac:dyDescent="0.2">
      <c r="B34" s="337" t="s">
        <v>146</v>
      </c>
      <c r="C34" s="431">
        <f>'Aprox. COSMIC-Scrum'!B14</f>
        <v>0</v>
      </c>
      <c r="D34" s="432"/>
      <c r="E34" s="432"/>
      <c r="F34" s="432"/>
      <c r="G34" s="432"/>
      <c r="H34" s="433"/>
      <c r="I34" s="30"/>
      <c r="J34" s="30"/>
      <c r="M34" s="82"/>
    </row>
    <row r="35" spans="2:26" ht="17.25" hidden="1" customHeight="1" x14ac:dyDescent="0.2">
      <c r="B35" s="338" t="s">
        <v>147</v>
      </c>
      <c r="C35" s="431">
        <f>'Aprox. COSMIC-Scrum'!B15</f>
        <v>26</v>
      </c>
      <c r="D35" s="432"/>
      <c r="E35" s="432"/>
      <c r="F35" s="432"/>
      <c r="G35" s="432"/>
      <c r="H35" s="433"/>
      <c r="I35" s="30"/>
      <c r="J35" s="30"/>
      <c r="M35" s="82"/>
    </row>
    <row r="36" spans="2:26" ht="17.25" hidden="1" customHeight="1" x14ac:dyDescent="0.2">
      <c r="B36" s="338" t="s">
        <v>148</v>
      </c>
      <c r="C36" s="431">
        <f>'Aprox. COSMIC-Scrum'!B13</f>
        <v>0</v>
      </c>
      <c r="D36" s="432"/>
      <c r="E36" s="432"/>
      <c r="F36" s="432"/>
      <c r="G36" s="432"/>
      <c r="H36" s="433"/>
      <c r="I36" s="30"/>
      <c r="J36" s="30"/>
      <c r="M36" s="82"/>
    </row>
    <row r="37" spans="2:26" ht="21.75" customHeight="1" x14ac:dyDescent="0.35">
      <c r="B37" s="339" t="s">
        <v>149</v>
      </c>
      <c r="C37" s="436">
        <f>'Aprox. COSMIC-Scrum'!B16</f>
        <v>0</v>
      </c>
      <c r="D37" s="437"/>
      <c r="E37" s="437"/>
      <c r="F37" s="437"/>
      <c r="G37" s="437"/>
      <c r="H37" s="438"/>
      <c r="I37" s="37"/>
      <c r="J37" s="37"/>
      <c r="K37" s="37"/>
      <c r="M37" s="82"/>
    </row>
    <row r="38" spans="2:26" ht="21.75" customHeight="1" x14ac:dyDescent="0.35">
      <c r="B38" s="339" t="s">
        <v>153</v>
      </c>
      <c r="C38" s="436">
        <f>'Aprox. COSMIC-Scrum'!B18</f>
        <v>0</v>
      </c>
      <c r="D38" s="437"/>
      <c r="E38" s="437"/>
      <c r="F38" s="437"/>
      <c r="G38" s="437"/>
      <c r="H38" s="438"/>
      <c r="I38" s="37"/>
      <c r="J38" s="37"/>
      <c r="K38" s="37"/>
      <c r="M38" s="82"/>
    </row>
    <row r="39" spans="2:26" ht="29.25" customHeight="1" x14ac:dyDescent="0.2">
      <c r="I39" s="30"/>
      <c r="J39" s="30"/>
      <c r="M39" s="82"/>
    </row>
    <row r="40" spans="2:26" ht="21" x14ac:dyDescent="0.25">
      <c r="B40" s="445" t="s">
        <v>34</v>
      </c>
      <c r="C40" s="446"/>
      <c r="D40" s="446"/>
      <c r="E40" s="446"/>
      <c r="F40" s="445"/>
      <c r="G40" s="445"/>
      <c r="H40" s="445"/>
      <c r="I40" s="30"/>
      <c r="J40" s="34" t="e">
        <f>IF(C18&lt;&gt;"Nuevo Desarrollo / Mantenimiento mayor",(#REF!*#REF!)*J18*#REF!,0)</f>
        <v>#REF!</v>
      </c>
      <c r="L40" s="474" t="s">
        <v>72</v>
      </c>
      <c r="M40" s="474"/>
      <c r="N40" s="474"/>
      <c r="O40" s="474"/>
      <c r="P40" s="474"/>
      <c r="Q40" s="474"/>
      <c r="R40" s="474"/>
      <c r="S40" s="474"/>
      <c r="T40" s="474"/>
      <c r="U40" s="474"/>
      <c r="V40" s="474"/>
      <c r="W40" s="474"/>
      <c r="X40" s="474"/>
      <c r="Y40" s="340"/>
      <c r="Z40" s="340"/>
    </row>
    <row r="41" spans="2:26" ht="18.75" x14ac:dyDescent="0.3">
      <c r="B41" s="341" t="s">
        <v>25</v>
      </c>
      <c r="C41" s="120">
        <f>COSMIC!G911</f>
        <v>100</v>
      </c>
      <c r="D41" s="434" t="s">
        <v>24</v>
      </c>
      <c r="E41" s="434"/>
      <c r="F41" s="434"/>
      <c r="G41" s="434"/>
      <c r="H41" s="435"/>
      <c r="I41" s="30"/>
      <c r="J41" s="34"/>
      <c r="L41" s="490"/>
      <c r="M41" s="491"/>
      <c r="N41" s="491"/>
      <c r="O41" s="491"/>
      <c r="P41" s="491"/>
      <c r="Q41" s="491"/>
      <c r="R41" s="491"/>
      <c r="S41" s="491"/>
      <c r="T41" s="491"/>
      <c r="U41" s="491"/>
      <c r="V41" s="491"/>
      <c r="W41" s="491"/>
      <c r="X41" s="492"/>
      <c r="Y41" s="342"/>
      <c r="Z41" s="340"/>
    </row>
    <row r="42" spans="2:26" ht="20.25" customHeight="1" outlineLevel="1" x14ac:dyDescent="0.3">
      <c r="B42" s="343" t="s">
        <v>57</v>
      </c>
      <c r="C42" s="459">
        <f>COSMIC!H911</f>
        <v>2600</v>
      </c>
      <c r="D42" s="460"/>
      <c r="E42" s="460"/>
      <c r="F42" s="460"/>
      <c r="G42" s="461"/>
      <c r="H42" s="344" t="s">
        <v>23</v>
      </c>
      <c r="I42" s="30"/>
      <c r="J42" s="34">
        <f>IF(C18 = "Nuevo Desarrollo / Mantenimiento mayor",(#REF!*#REF!),0)</f>
        <v>0</v>
      </c>
      <c r="L42" s="493"/>
      <c r="M42" s="494"/>
      <c r="N42" s="494"/>
      <c r="O42" s="494"/>
      <c r="P42" s="494"/>
      <c r="Q42" s="494"/>
      <c r="R42" s="494"/>
      <c r="S42" s="494"/>
      <c r="T42" s="494"/>
      <c r="U42" s="494"/>
      <c r="V42" s="494"/>
      <c r="W42" s="494"/>
      <c r="X42" s="495"/>
      <c r="Y42" s="342"/>
      <c r="Z42" s="345"/>
    </row>
    <row r="43" spans="2:26" ht="21.75" customHeight="1" outlineLevel="1" x14ac:dyDescent="0.3">
      <c r="B43" s="343" t="s">
        <v>151</v>
      </c>
      <c r="C43" s="462">
        <f>COSMIC!J911</f>
        <v>0</v>
      </c>
      <c r="D43" s="463"/>
      <c r="E43" s="463"/>
      <c r="F43" s="463"/>
      <c r="G43" s="464"/>
      <c r="H43" s="344" t="s">
        <v>23</v>
      </c>
      <c r="J43" s="29" t="e">
        <f xml:space="preserve"> IF(C18 = "Nuevo Desarrollo / Mantenimiento mayor",#REF!,#REF!)</f>
        <v>#REF!</v>
      </c>
      <c r="L43" s="493"/>
      <c r="M43" s="494"/>
      <c r="N43" s="494"/>
      <c r="O43" s="494"/>
      <c r="P43" s="494"/>
      <c r="Q43" s="494"/>
      <c r="R43" s="494"/>
      <c r="S43" s="494"/>
      <c r="T43" s="494"/>
      <c r="U43" s="494"/>
      <c r="V43" s="494"/>
      <c r="W43" s="494"/>
      <c r="X43" s="495"/>
      <c r="Y43" s="342"/>
      <c r="Z43" s="345"/>
    </row>
    <row r="44" spans="2:26" ht="18" outlineLevel="1" x14ac:dyDescent="0.2">
      <c r="L44" s="496"/>
      <c r="M44" s="497"/>
      <c r="N44" s="497"/>
      <c r="O44" s="497"/>
      <c r="P44" s="497"/>
      <c r="Q44" s="497"/>
      <c r="R44" s="497"/>
      <c r="S44" s="497"/>
      <c r="T44" s="497"/>
      <c r="U44" s="497"/>
      <c r="V44" s="497"/>
      <c r="W44" s="497"/>
      <c r="X44" s="498"/>
      <c r="Y44" s="342"/>
    </row>
    <row r="45" spans="2:26" ht="31.5" customHeight="1" outlineLevel="1" x14ac:dyDescent="0.2">
      <c r="K45" s="36"/>
      <c r="L45" s="36"/>
    </row>
    <row r="46" spans="2:26" ht="21" outlineLevel="1" x14ac:dyDescent="0.25">
      <c r="B46" s="445" t="s">
        <v>43</v>
      </c>
      <c r="C46" s="445"/>
      <c r="D46" s="446"/>
      <c r="E46" s="446"/>
      <c r="F46" s="446"/>
      <c r="G46" s="446"/>
      <c r="H46" s="446"/>
      <c r="K46" s="35"/>
      <c r="L46" s="428" t="s">
        <v>73</v>
      </c>
      <c r="M46" s="429"/>
      <c r="N46" s="429"/>
      <c r="O46" s="429"/>
      <c r="P46" s="429"/>
      <c r="Q46" s="429"/>
      <c r="R46" s="429"/>
      <c r="S46" s="429"/>
      <c r="T46" s="429"/>
      <c r="U46" s="429"/>
      <c r="V46" s="429"/>
      <c r="W46" s="429"/>
      <c r="X46" s="429"/>
      <c r="Y46" s="340"/>
      <c r="Z46" s="340"/>
    </row>
    <row r="47" spans="2:26" s="40" customFormat="1" ht="18" customHeight="1" x14ac:dyDescent="0.35">
      <c r="B47" s="346" t="s">
        <v>56</v>
      </c>
      <c r="C47" s="442">
        <f>'Juicio Expertos'!C313</f>
        <v>0</v>
      </c>
      <c r="D47" s="443"/>
      <c r="E47" s="443"/>
      <c r="F47" s="443"/>
      <c r="G47" s="444"/>
      <c r="H47" s="347" t="s">
        <v>23</v>
      </c>
      <c r="I47" s="39"/>
      <c r="J47" s="39">
        <f>IF(C18 = "Mantenimiento menor",'Juicio Expertos'!C313, 0)</f>
        <v>0</v>
      </c>
      <c r="K47" s="39"/>
      <c r="L47" s="449"/>
      <c r="M47" s="449"/>
      <c r="N47" s="449"/>
      <c r="O47" s="449"/>
      <c r="P47" s="449"/>
      <c r="Q47" s="449"/>
      <c r="R47" s="449"/>
      <c r="S47" s="449"/>
      <c r="T47" s="449"/>
      <c r="U47" s="449"/>
      <c r="V47" s="449"/>
      <c r="W47" s="449"/>
      <c r="X47" s="449"/>
      <c r="Y47" s="348"/>
      <c r="Z47" s="345"/>
    </row>
    <row r="48" spans="2:26" s="40" customFormat="1" ht="38.25" customHeight="1" x14ac:dyDescent="0.3">
      <c r="B48" s="349"/>
      <c r="C48" s="38"/>
      <c r="D48" s="38"/>
      <c r="E48" s="38"/>
      <c r="F48" s="38"/>
      <c r="G48" s="38"/>
      <c r="H48" s="350"/>
      <c r="I48" s="39"/>
      <c r="J48" s="39"/>
      <c r="K48" s="39"/>
      <c r="L48" s="449"/>
      <c r="M48" s="449"/>
      <c r="N48" s="449"/>
      <c r="O48" s="449"/>
      <c r="P48" s="449"/>
      <c r="Q48" s="449"/>
      <c r="R48" s="449"/>
      <c r="S48" s="449"/>
      <c r="T48" s="449"/>
      <c r="U48" s="449"/>
      <c r="V48" s="449"/>
      <c r="W48" s="449"/>
      <c r="X48" s="449"/>
      <c r="Y48" s="348"/>
      <c r="Z48" s="345"/>
    </row>
    <row r="49" spans="2:26" s="40" customFormat="1" ht="18" customHeight="1" x14ac:dyDescent="0.2">
      <c r="B49" s="37"/>
      <c r="C49" s="439" t="s">
        <v>46</v>
      </c>
      <c r="D49" s="440"/>
      <c r="E49" s="440"/>
      <c r="F49" s="440"/>
      <c r="G49" s="440"/>
      <c r="H49" s="441"/>
      <c r="I49" s="39"/>
      <c r="J49" s="39"/>
      <c r="K49" s="39"/>
      <c r="L49" s="449"/>
      <c r="M49" s="449"/>
      <c r="N49" s="449"/>
      <c r="O49" s="449"/>
      <c r="P49" s="449"/>
      <c r="Q49" s="449"/>
      <c r="R49" s="449"/>
      <c r="S49" s="449"/>
      <c r="T49" s="449"/>
      <c r="U49" s="449"/>
      <c r="V49" s="449"/>
      <c r="W49" s="449"/>
      <c r="X49" s="449"/>
      <c r="Y49" s="348"/>
      <c r="Z49" s="345"/>
    </row>
    <row r="50" spans="2:26" s="40" customFormat="1" ht="18" customHeight="1" x14ac:dyDescent="0.35">
      <c r="B50" s="37"/>
      <c r="C50" s="426" t="s">
        <v>44</v>
      </c>
      <c r="D50" s="426"/>
      <c r="E50" s="426"/>
      <c r="F50" s="427">
        <f>IF(C43&gt;0,C43,C42)</f>
        <v>2600</v>
      </c>
      <c r="G50" s="427"/>
      <c r="H50" s="351" t="s">
        <v>23</v>
      </c>
      <c r="I50" s="318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</row>
    <row r="51" spans="2:26" s="40" customFormat="1" ht="18" customHeight="1" x14ac:dyDescent="0.35">
      <c r="B51" s="37"/>
      <c r="C51" s="426" t="s">
        <v>45</v>
      </c>
      <c r="D51" s="426"/>
      <c r="E51" s="426"/>
      <c r="F51" s="427">
        <f>C47</f>
        <v>0</v>
      </c>
      <c r="G51" s="427"/>
      <c r="H51" s="351" t="s">
        <v>23</v>
      </c>
      <c r="I51" s="318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</row>
    <row r="52" spans="2:26" s="40" customFormat="1" ht="18" customHeight="1" x14ac:dyDescent="0.35">
      <c r="B52" s="37"/>
      <c r="C52" s="426" t="s">
        <v>794</v>
      </c>
      <c r="D52" s="426"/>
      <c r="E52" s="426"/>
      <c r="F52" s="427">
        <f>SUM(F50:G51)</f>
        <v>2600</v>
      </c>
      <c r="G52" s="427"/>
      <c r="H52" s="351" t="s">
        <v>23</v>
      </c>
      <c r="I52" s="318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</row>
    <row r="53" spans="2:26" s="40" customFormat="1" ht="18" customHeight="1" x14ac:dyDescent="0.35">
      <c r="B53" s="37"/>
      <c r="C53" s="424" t="str">
        <f>IF(LEN(C61)&lt;&gt;0,"Menos fase Enten.","")</f>
        <v>Menos fase Enten.</v>
      </c>
      <c r="D53" s="424"/>
      <c r="E53" s="424"/>
      <c r="F53" s="425">
        <f>IF(C57&lt;&gt;"",(-C57),"")</f>
        <v>-130</v>
      </c>
      <c r="G53" s="425"/>
      <c r="H53" s="351" t="str">
        <f>IF(LEN(C61)&lt;&gt;0,"hrs/h","")</f>
        <v>hrs/h</v>
      </c>
      <c r="I53" s="318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</row>
    <row r="54" spans="2:26" s="40" customFormat="1" ht="18" customHeight="1" x14ac:dyDescent="0.35">
      <c r="B54" s="37"/>
      <c r="C54" s="426" t="s">
        <v>795</v>
      </c>
      <c r="D54" s="426"/>
      <c r="E54" s="426"/>
      <c r="F54" s="448">
        <f>SUM(F52:G53)</f>
        <v>2470</v>
      </c>
      <c r="G54" s="448"/>
      <c r="H54" s="351" t="s">
        <v>23</v>
      </c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</row>
    <row r="55" spans="2:26" s="40" customFormat="1" ht="18" customHeight="1" x14ac:dyDescent="0.2">
      <c r="B55" s="37"/>
      <c r="C55" s="37"/>
      <c r="D55" s="37"/>
      <c r="E55" s="37"/>
      <c r="F55" s="37"/>
      <c r="G55" s="37"/>
      <c r="H55" s="37"/>
      <c r="I55" s="39"/>
      <c r="J55" s="39"/>
      <c r="K55" s="39"/>
      <c r="L55" s="345"/>
      <c r="M55" s="345"/>
      <c r="N55" s="345"/>
      <c r="O55" s="345"/>
      <c r="P55" s="345"/>
      <c r="Q55" s="345"/>
      <c r="R55" s="345"/>
      <c r="S55" s="345"/>
      <c r="T55" s="345"/>
      <c r="U55" s="345"/>
      <c r="V55" s="345"/>
      <c r="W55" s="345"/>
      <c r="X55" s="345"/>
      <c r="Y55" s="345"/>
    </row>
    <row r="56" spans="2:26" ht="18" customHeight="1" x14ac:dyDescent="0.2">
      <c r="B56" s="352" t="s">
        <v>589</v>
      </c>
      <c r="C56" s="483" t="s">
        <v>27</v>
      </c>
      <c r="D56" s="483"/>
      <c r="E56" s="484"/>
      <c r="L56" s="345"/>
      <c r="M56" s="345"/>
      <c r="N56" s="345"/>
      <c r="O56" s="345"/>
      <c r="P56" s="345"/>
      <c r="Q56" s="345"/>
      <c r="R56" s="345"/>
      <c r="S56" s="345"/>
      <c r="T56" s="345"/>
      <c r="U56" s="345"/>
      <c r="V56" s="345"/>
      <c r="W56" s="345"/>
      <c r="X56" s="345"/>
      <c r="Y56" s="345"/>
    </row>
    <row r="57" spans="2:26" ht="18" customHeight="1" x14ac:dyDescent="0.2">
      <c r="B57" s="123" t="str">
        <f>IF(AND($C$10="Tradicional", $C$12&lt;&gt;"SÍ"),"Entendimiento (Captación)","")</f>
        <v>Entendimiento (Captación)</v>
      </c>
      <c r="C57" s="124">
        <f t="shared" ref="C57:C62" si="0">IF(AND($C$10="Tradicional", $C$12&lt;&gt;"SÍ"),$F$52*$Z16,"")</f>
        <v>130</v>
      </c>
      <c r="D57" s="505" t="str">
        <f t="shared" ref="D57:D63" si="1">IF(AND($C$10="Tradicional", $C$12&lt;&gt;"SÍ"),"hrs/h","")</f>
        <v>hrs/h</v>
      </c>
      <c r="E57" s="506"/>
      <c r="I57" s="37"/>
      <c r="J57" s="37"/>
      <c r="K57" s="37"/>
    </row>
    <row r="58" spans="2:26" ht="18" customHeight="1" x14ac:dyDescent="0.2">
      <c r="B58" s="123" t="str">
        <f>IF(AND($C$10="Tradicional", $C$12&lt;&gt;"SÍ"),"Análisis","")</f>
        <v>Análisis</v>
      </c>
      <c r="C58" s="125">
        <f t="shared" si="0"/>
        <v>468</v>
      </c>
      <c r="D58" s="505" t="str">
        <f t="shared" si="1"/>
        <v>hrs/h</v>
      </c>
      <c r="E58" s="506"/>
      <c r="I58" s="37"/>
      <c r="J58" s="37"/>
      <c r="K58" s="37"/>
    </row>
    <row r="59" spans="2:26" ht="18" customHeight="1" x14ac:dyDescent="0.2">
      <c r="B59" s="123" t="str">
        <f>IF(AND($C$10="Tradicional", $C$12&lt;&gt;"SÍ"),"Diseño","")</f>
        <v>Diseño</v>
      </c>
      <c r="C59" s="125">
        <f t="shared" si="0"/>
        <v>104</v>
      </c>
      <c r="D59" s="505" t="str">
        <f t="shared" si="1"/>
        <v>hrs/h</v>
      </c>
      <c r="E59" s="506"/>
      <c r="I59" s="37"/>
      <c r="J59" s="37"/>
      <c r="K59" s="37"/>
    </row>
    <row r="60" spans="2:26" ht="18" customHeight="1" x14ac:dyDescent="0.2">
      <c r="B60" s="123" t="str">
        <f>IF(AND($C$10="Tradicional", $C$12&lt;&gt;"SÍ"),"Desarrollo","")</f>
        <v>Desarrollo</v>
      </c>
      <c r="C60" s="125">
        <f t="shared" si="0"/>
        <v>962</v>
      </c>
      <c r="D60" s="505" t="str">
        <f t="shared" si="1"/>
        <v>hrs/h</v>
      </c>
      <c r="E60" s="506"/>
      <c r="I60" s="37"/>
      <c r="J60" s="37"/>
      <c r="K60" s="37"/>
    </row>
    <row r="61" spans="2:26" ht="18" customHeight="1" x14ac:dyDescent="0.2">
      <c r="B61" s="123" t="str">
        <f>IF(AND($C$10="Tradicional", $C$12&lt;&gt;"SÍ"),"Pruebas","")</f>
        <v>Pruebas</v>
      </c>
      <c r="C61" s="125">
        <f t="shared" si="0"/>
        <v>676</v>
      </c>
      <c r="D61" s="505" t="str">
        <f t="shared" si="1"/>
        <v>hrs/h</v>
      </c>
      <c r="E61" s="506"/>
      <c r="I61" s="37"/>
      <c r="J61" s="37"/>
      <c r="K61" s="37"/>
    </row>
    <row r="62" spans="2:26" ht="18" customHeight="1" thickBot="1" x14ac:dyDescent="0.25">
      <c r="B62" s="123" t="str">
        <f>IF(AND($C$10="Tradicional", $C$12&lt;&gt;"SÍ"),"Acompañamiento a la Implementación","")</f>
        <v>Acompañamiento a la Implementación</v>
      </c>
      <c r="C62" s="126">
        <f t="shared" si="0"/>
        <v>260</v>
      </c>
      <c r="D62" s="501" t="str">
        <f t="shared" si="1"/>
        <v>hrs/h</v>
      </c>
      <c r="E62" s="502"/>
      <c r="I62" s="37"/>
      <c r="J62" s="37"/>
      <c r="K62" s="37"/>
    </row>
    <row r="63" spans="2:26" ht="21.75" thickBot="1" x14ac:dyDescent="0.25">
      <c r="B63" s="317" t="str">
        <f>IF(AND($C$10="Tradicional", $C$12&lt;&gt;"SÍ"),"Total real por estimar en la propuesta","")</f>
        <v>Total real por estimar en la propuesta</v>
      </c>
      <c r="C63" s="127">
        <f>IF(AND($C$10="Tradicional", $C$12&lt;&gt;"SÍ"),SUM(C58:C62),"")</f>
        <v>2470</v>
      </c>
      <c r="D63" s="503" t="str">
        <f t="shared" si="1"/>
        <v>hrs/h</v>
      </c>
      <c r="E63" s="504"/>
      <c r="I63" s="37"/>
      <c r="J63" s="37"/>
      <c r="K63" s="37"/>
    </row>
    <row r="64" spans="2:26" x14ac:dyDescent="0.2">
      <c r="I64" s="37"/>
      <c r="J64" s="37"/>
      <c r="K64" s="37"/>
    </row>
    <row r="65" spans="9:11" x14ac:dyDescent="0.2">
      <c r="I65" s="37"/>
      <c r="J65" s="37"/>
      <c r="K65" s="37"/>
    </row>
    <row r="66" spans="9:11" x14ac:dyDescent="0.2">
      <c r="I66" s="37"/>
      <c r="J66" s="37"/>
      <c r="K66" s="37"/>
    </row>
  </sheetData>
  <sheetProtection algorithmName="SHA-512" hashValue="e9PH5n2DVr/tPvWUQBKyrd2FSaLUkPV/WUczamj2KbbG82vFwjW5LctMAXjOqUM/giMLlDHuHOqwcJCLpd5tlQ==" saltValue="dgvp0wLwEfZRClrnpczOyg==" spinCount="100000" sheet="1" objects="1" scenarios="1"/>
  <dataConsolidate/>
  <mergeCells count="70">
    <mergeCell ref="D62:E62"/>
    <mergeCell ref="D63:E63"/>
    <mergeCell ref="D57:E57"/>
    <mergeCell ref="D58:E58"/>
    <mergeCell ref="D59:E59"/>
    <mergeCell ref="D60:E60"/>
    <mergeCell ref="D61:E61"/>
    <mergeCell ref="C56:E56"/>
    <mergeCell ref="C11:X11"/>
    <mergeCell ref="L46:X46"/>
    <mergeCell ref="B40:H40"/>
    <mergeCell ref="X22:Y22"/>
    <mergeCell ref="L16:Y16"/>
    <mergeCell ref="L17:Y17"/>
    <mergeCell ref="L18:Y18"/>
    <mergeCell ref="L19:Y19"/>
    <mergeCell ref="L20:Y20"/>
    <mergeCell ref="L41:X44"/>
    <mergeCell ref="C23:H23"/>
    <mergeCell ref="B26:H26"/>
    <mergeCell ref="C18:H18"/>
    <mergeCell ref="L21:Y21"/>
    <mergeCell ref="C34:H34"/>
    <mergeCell ref="L40:X40"/>
    <mergeCell ref="C19:H19"/>
    <mergeCell ref="C17:H17"/>
    <mergeCell ref="C35:H35"/>
    <mergeCell ref="C27:H27"/>
    <mergeCell ref="C29:H29"/>
    <mergeCell ref="B31:H31"/>
    <mergeCell ref="C32:H32"/>
    <mergeCell ref="C33:H33"/>
    <mergeCell ref="N22:W22"/>
    <mergeCell ref="M1:X7"/>
    <mergeCell ref="B14:H14"/>
    <mergeCell ref="M8:X8"/>
    <mergeCell ref="B1:B7"/>
    <mergeCell ref="C1:L5"/>
    <mergeCell ref="C6:L7"/>
    <mergeCell ref="C8:L8"/>
    <mergeCell ref="C10:I10"/>
    <mergeCell ref="L14:X14"/>
    <mergeCell ref="L15:Y15"/>
    <mergeCell ref="C54:E54"/>
    <mergeCell ref="F54:G54"/>
    <mergeCell ref="C51:E51"/>
    <mergeCell ref="C50:E50"/>
    <mergeCell ref="F51:G51"/>
    <mergeCell ref="L47:X49"/>
    <mergeCell ref="C22:H22"/>
    <mergeCell ref="C24:H24"/>
    <mergeCell ref="C28:H28"/>
    <mergeCell ref="C16:E16"/>
    <mergeCell ref="G16:H16"/>
    <mergeCell ref="B21:H21"/>
    <mergeCell ref="F50:G50"/>
    <mergeCell ref="C42:G42"/>
    <mergeCell ref="C43:G43"/>
    <mergeCell ref="C53:E53"/>
    <mergeCell ref="F53:G53"/>
    <mergeCell ref="C52:E52"/>
    <mergeCell ref="F52:G52"/>
    <mergeCell ref="B15:H15"/>
    <mergeCell ref="C36:H36"/>
    <mergeCell ref="D41:H41"/>
    <mergeCell ref="C38:H38"/>
    <mergeCell ref="C49:H49"/>
    <mergeCell ref="C47:G47"/>
    <mergeCell ref="B46:H46"/>
    <mergeCell ref="C37:H37"/>
  </mergeCells>
  <dataValidations xWindow="1362" yWindow="713" count="32">
    <dataValidation allowBlank="1" showInputMessage="1" showErrorMessage="1" error="Debe enlistar los documentos analizados para medir el tamaño en COSMIC" sqref="C27:C28 D27:H27" xr:uid="{00000000-0002-0000-0200-000000000000}"/>
    <dataValidation allowBlank="1" showInputMessage="1" showErrorMessage="1" error="Debe enlistar a los usuarios funcionales" sqref="C29:H29" xr:uid="{00000000-0002-0000-0200-000001000000}"/>
    <dataValidation type="whole" allowBlank="1" showInputMessage="1" showErrorMessage="1" error="Debe capturar un ID de Estimación valido" sqref="G16:H16" xr:uid="{00000000-0002-0000-0200-000002000000}">
      <formula1>1</formula1>
      <formula2>999999</formula2>
    </dataValidation>
    <dataValidation type="whole" allowBlank="1" showInputMessage="1" showErrorMessage="1" sqref="C19:H19" xr:uid="{00000000-0002-0000-0200-000003000000}">
      <formula1>0</formula1>
      <formula2>999</formula2>
    </dataValidation>
    <dataValidation allowBlank="1" showInputMessage="1" showErrorMessage="1" promptTitle="ID POL" prompt="Captura el ID POL  y el ID de estimación del requerimiento de servicio" sqref="B16" xr:uid="{00000000-0002-0000-0200-000004000000}"/>
    <dataValidation allowBlank="1" showInputMessage="1" showErrorMessage="1" promptTitle="Tipo de Requerimiento" prompt="Selecciona el tipo de requerimiento a estimar_x000a_" sqref="B18" xr:uid="{00000000-0002-0000-0200-000005000000}"/>
    <dataValidation allowBlank="1" showInputMessage="1" showErrorMessage="1" promptTitle="Versión de Estimación" prompt="Captura la versión actual de la estimación" sqref="B19" xr:uid="{00000000-0002-0000-0200-000006000000}"/>
    <dataValidation allowBlank="1" showInputMessage="1" showErrorMessage="1" promptTitle="Servicio de Negocio" prompt="Selecciona el servicio de negocio del aplicativo" sqref="B22" xr:uid="{00000000-0002-0000-0200-000007000000}"/>
    <dataValidation allowBlank="1" showInputMessage="1" showErrorMessage="1" promptTitle="Aplicativo" prompt="Selecciona el nombre del aplicativo a estimar" sqref="B23" xr:uid="{00000000-0002-0000-0200-000008000000}"/>
    <dataValidation allowBlank="1" showInputMessage="1" showErrorMessage="1" promptTitle="Tecnología" prompt="Selecciona la Tecnología del aplicativo" sqref="B24" xr:uid="{00000000-0002-0000-0200-000009000000}"/>
    <dataValidation allowBlank="1" showInputMessage="1" showErrorMessage="1" promptTitle="Nombre del Requerimiento" prompt="Captura el nombre y descripción del requerimiento de servicio" sqref="B17" xr:uid="{00000000-0002-0000-0200-00000A000000}"/>
    <dataValidation allowBlank="1" showInputMessage="1" showErrorMessage="1" promptTitle="Ruta de los documentos analizado" prompt="Coloca la ruta en SharePoint de los documentos listados en el campo anterior" sqref="B28" xr:uid="{00000000-0002-0000-0200-00000B000000}"/>
    <dataValidation allowBlank="1" showInputMessage="1" showErrorMessage="1" promptTitle="Usuarios Funcionales" prompt="Enlista los usuarios funcionales involucrados en el requerimiento_x000a_" sqref="B29" xr:uid="{00000000-0002-0000-0200-00000C000000}"/>
    <dataValidation allowBlank="1" showInputMessage="1" showErrorMessage="1" promptTitle="Datos complementarios" prompt="Captura la información adicional del servicio a estimar_x000a_- Listado de documentos_x000a_- Ruta de la documentación" sqref="B26:H26" xr:uid="{00000000-0002-0000-0200-00000D000000}"/>
    <dataValidation allowBlank="1" showInputMessage="1" showErrorMessage="1" promptTitle="Datos Generales" prompt="Captura la información general del servicio a estimar_x000a_- ID PPMC_x000a_- Nombre_x000a_- Tipo de Servicio_x000a_- Versión" sqref="B15:H15" xr:uid="{00000000-0002-0000-0200-00000E000000}"/>
    <dataValidation allowBlank="1" showInputMessage="1" showErrorMessage="1" promptTitle="Datos del aplicativo" prompt="Captura los datos del aplicativo a estimar" sqref="B21:H21" xr:uid="{00000000-0002-0000-0200-00000F000000}"/>
    <dataValidation allowBlank="1" showInputMessage="1" showErrorMessage="1" promptTitle="Estimación JE" prompt="Resumen de la distribución del esfuerzo (horas)" sqref="B46:H46" xr:uid="{00000000-0002-0000-0200-000010000000}"/>
    <dataValidation allowBlank="1" showInputMessage="1" showErrorMessage="1" promptTitle="Estimación COSMIC" prompt="Resumen de la distribución del esfuerzo en horas por las fases del ciclo de vida y de acuerdo al tamaño estimado_x000a_" sqref="B40:H40" xr:uid="{00000000-0002-0000-0200-000011000000}"/>
    <dataValidation allowBlank="1" showInputMessage="1" showErrorMessage="1" promptTitle="Resumen General" prompt="Resumen de la distribución del esfuerzo en horas por método de estimación" sqref="C49:H49" xr:uid="{00000000-0002-0000-0200-000012000000}"/>
    <dataValidation allowBlank="1" showInputMessage="1" showErrorMessage="1" promptTitle="Histórico JE" prompt="Captura el detalle de la actividad realizada en la estimación por Juicio de Expertos" sqref="L46:Y46" xr:uid="{00000000-0002-0000-0200-000013000000}"/>
    <dataValidation allowBlank="1" showInputMessage="1" showErrorMessage="1" promptTitle="Histórico COSMIC" prompt="Captura el detalle de la actividad realizada en la estimación por COSMIC" sqref="L40:L41 M40:Y40" xr:uid="{00000000-0002-0000-0200-000014000000}"/>
    <dataValidation allowBlank="1" showInputMessage="1" showErrorMessage="1" promptTitle="Fases del ciclo de vida" prompt="Nombre de las fases del ciclo de vida" sqref="L15 B56" xr:uid="{00000000-0002-0000-0200-000015000000}"/>
    <dataValidation type="list" allowBlank="1" showInputMessage="1" showErrorMessage="1" sqref="C23:H23" xr:uid="{00000000-0002-0000-0200-000016000000}">
      <formula1>INDIRECT($J$22)</formula1>
    </dataValidation>
    <dataValidation allowBlank="1" showInputMessage="1" showErrorMessage="1" promptTitle="Tamaño estimado" prompt="Tamaño estimado en unidades de COSMIC (CFP)" sqref="B41" xr:uid="{00000000-0002-0000-0200-000017000000}"/>
    <dataValidation type="list" allowBlank="1" showInputMessage="1" showErrorMessage="1" sqref="C24:H24" xr:uid="{00000000-0002-0000-0200-000018000000}">
      <formula1>INDIRECT($K$22)</formula1>
    </dataValidation>
    <dataValidation allowBlank="1" showInputMessage="1" sqref="C16:E16" xr:uid="{00000000-0002-0000-0200-000019000000}"/>
    <dataValidation allowBlank="1" showInputMessage="1" showErrorMessage="1" promptTitle="Responsable" prompt="Nombre del responsable de elaborar la estimación" sqref="B11" xr:uid="{00000000-0002-0000-0200-00001A000000}"/>
    <dataValidation allowBlank="1" showInputMessage="1" showErrorMessage="1" promptTitle="Listado de documentos analizados" prompt="Enlista los documentos analizados para realizar la estimación" sqref="B27" xr:uid="{00000000-0002-0000-0200-00001B000000}"/>
    <dataValidation type="list" allowBlank="1" showInputMessage="1" showErrorMessage="1" sqref="C10:I10" xr:uid="{00000000-0002-0000-0200-00001C000000}">
      <formula1>"Ágil, Tradicional"</formula1>
    </dataValidation>
    <dataValidation allowBlank="1" showInputMessage="1" showErrorMessage="1" promptTitle="Aproximación COSMIC" prompt="Resumen de la aproximación del tamaño en COSMIC conforme a los recursos y la duración definida_x000a_" sqref="B31:H31" xr:uid="{00000000-0002-0000-0200-00001D000000}"/>
    <dataValidation allowBlank="1" showInputMessage="1" showErrorMessage="1" promptTitle="Tipo de proyecto" prompt="Selecciona el tipo de proyecto a estimar" sqref="B10" xr:uid="{00000000-0002-0000-0200-00001E000000}"/>
    <dataValidation type="list" allowBlank="1" showInputMessage="1" showErrorMessage="1" sqref="C12" xr:uid="{00000000-0002-0000-0200-00001F000000}">
      <formula1>"Sí,No"</formula1>
    </dataValidation>
  </dataValidations>
  <printOptions gridLines="1"/>
  <pageMargins left="0.74803149606299213" right="0.74803149606299213" top="0.78740157480314965" bottom="0.78740157480314965" header="0.51181102362204722" footer="0.51181102362204722"/>
  <pageSetup scale="48" orientation="portrait" horizontalDpi="300" verticalDpi="300" r:id="rId1"/>
  <headerFooter alignWithMargins="0">
    <oddHeader>&amp;CCOSMIC FFP LOW DETs per DM SPREADSHEET</oddHeader>
    <oddFooter>&amp;CPage ___ of ___</oddFooter>
  </headerFooter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xWindow="1362" yWindow="713" count="2">
        <x14:dataValidation type="list" allowBlank="1" showInputMessage="1" showErrorMessage="1" error="Debe seleccionar el tipo de requerimiento de servicio" xr:uid="{00000000-0002-0000-0200-000020000000}">
          <x14:formula1>
            <xm:f>'Catálogos Requerimiento'!$A$2:$A$6</xm:f>
          </x14:formula1>
          <xm:sqref>C18:H18</xm:sqref>
        </x14:dataValidation>
        <x14:dataValidation type="list" allowBlank="1" showInputMessage="1" showErrorMessage="1" error="Debe seleccionar el Servicio de Negocio al que pertenecerá el Aplicativo" xr:uid="{00000000-0002-0000-0200-000021000000}">
          <x14:formula1>
            <xm:f>'Catálogos Servicios'!$B$2:$B$34</xm:f>
          </x14:formula1>
          <xm:sqref>C22:H22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1"/>
  <dimension ref="A1:A6"/>
  <sheetViews>
    <sheetView workbookViewId="0">
      <selection activeCell="A24" sqref="A24"/>
    </sheetView>
  </sheetViews>
  <sheetFormatPr baseColWidth="10" defaultRowHeight="12.75" x14ac:dyDescent="0.2"/>
  <cols>
    <col min="1" max="1" width="45.5703125" customWidth="1"/>
  </cols>
  <sheetData>
    <row r="1" spans="1:1" x14ac:dyDescent="0.2">
      <c r="A1" s="81" t="s">
        <v>10</v>
      </c>
    </row>
    <row r="2" spans="1:1" x14ac:dyDescent="0.2">
      <c r="A2" s="119"/>
    </row>
    <row r="3" spans="1:1" x14ac:dyDescent="0.2">
      <c r="A3" s="119" t="s">
        <v>588</v>
      </c>
    </row>
    <row r="4" spans="1:1" x14ac:dyDescent="0.2">
      <c r="A4" s="119" t="s">
        <v>600</v>
      </c>
    </row>
    <row r="5" spans="1:1" x14ac:dyDescent="0.2">
      <c r="A5" s="119" t="s">
        <v>599</v>
      </c>
    </row>
    <row r="6" spans="1:1" ht="13.5" thickBot="1" x14ac:dyDescent="0.25">
      <c r="A6" s="26" t="s">
        <v>136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4"/>
  <dimension ref="A1:F231"/>
  <sheetViews>
    <sheetView showGridLines="0" zoomScaleNormal="100" workbookViewId="0">
      <selection activeCell="B1" sqref="B1"/>
    </sheetView>
  </sheetViews>
  <sheetFormatPr baseColWidth="10" defaultColWidth="9.140625" defaultRowHeight="12.75" x14ac:dyDescent="0.2"/>
  <cols>
    <col min="1" max="1" width="48.5703125" customWidth="1"/>
    <col min="2" max="2" width="15.7109375" bestFit="1" customWidth="1"/>
    <col min="3" max="3" width="36" customWidth="1"/>
    <col min="4" max="4" width="12" customWidth="1"/>
    <col min="5" max="5" width="30.7109375" customWidth="1"/>
    <col min="6" max="6" width="6.85546875" customWidth="1"/>
  </cols>
  <sheetData>
    <row r="1" spans="1:6" ht="15" customHeight="1" thickBot="1" x14ac:dyDescent="0.25">
      <c r="A1" s="83" t="s">
        <v>586</v>
      </c>
      <c r="B1" s="84">
        <v>26</v>
      </c>
      <c r="D1" s="7"/>
      <c r="E1" s="44"/>
      <c r="F1" s="27"/>
    </row>
    <row r="2" spans="1:6" ht="15" customHeight="1" x14ac:dyDescent="0.25">
      <c r="A2" s="75"/>
      <c r="B2" s="5"/>
      <c r="E2" s="44"/>
      <c r="F2" s="27"/>
    </row>
    <row r="3" spans="1:6" ht="15" customHeight="1" x14ac:dyDescent="0.25">
      <c r="A3" s="75"/>
      <c r="B3" s="5"/>
      <c r="E3" s="44"/>
      <c r="F3" s="11"/>
    </row>
    <row r="4" spans="1:6" ht="15" customHeight="1" x14ac:dyDescent="0.25">
      <c r="A4" s="10"/>
      <c r="B4" s="5"/>
      <c r="E4" s="44"/>
      <c r="F4" s="8"/>
    </row>
    <row r="5" spans="1:6" ht="15" customHeight="1" x14ac:dyDescent="0.25">
      <c r="A5" s="75"/>
      <c r="B5" s="5"/>
      <c r="C5" s="2"/>
      <c r="E5" s="9"/>
      <c r="F5" s="8"/>
    </row>
    <row r="6" spans="1:6" ht="15" customHeight="1" x14ac:dyDescent="0.25">
      <c r="A6" s="76"/>
      <c r="B6" s="5"/>
      <c r="C6" s="2"/>
      <c r="E6" s="44"/>
      <c r="F6" s="8"/>
    </row>
    <row r="7" spans="1:6" ht="15" customHeight="1" x14ac:dyDescent="0.25">
      <c r="A7" s="77"/>
      <c r="B7" s="5"/>
      <c r="C7" s="2"/>
      <c r="E7" s="44"/>
      <c r="F7" s="8"/>
    </row>
    <row r="8" spans="1:6" ht="15" customHeight="1" x14ac:dyDescent="0.25">
      <c r="A8" s="10"/>
      <c r="B8" s="5"/>
      <c r="C8" s="2"/>
      <c r="E8" s="44"/>
      <c r="F8" s="8"/>
    </row>
    <row r="9" spans="1:6" ht="15" customHeight="1" x14ac:dyDescent="0.25">
      <c r="A9" s="10"/>
      <c r="B9" s="5"/>
      <c r="C9" s="2"/>
      <c r="E9" s="44"/>
      <c r="F9" s="8"/>
    </row>
    <row r="10" spans="1:6" ht="15" customHeight="1" x14ac:dyDescent="0.25">
      <c r="A10" s="78"/>
      <c r="B10" s="5"/>
      <c r="E10" s="44"/>
      <c r="F10" s="8"/>
    </row>
    <row r="11" spans="1:6" ht="15" customHeight="1" x14ac:dyDescent="0.25">
      <c r="A11" s="75"/>
      <c r="B11" s="5"/>
      <c r="E11" s="44"/>
      <c r="F11" s="8"/>
    </row>
    <row r="12" spans="1:6" ht="15" customHeight="1" x14ac:dyDescent="0.25">
      <c r="A12" s="79"/>
      <c r="B12" s="5"/>
      <c r="E12" s="44"/>
      <c r="F12" s="8"/>
    </row>
    <row r="13" spans="1:6" ht="15" customHeight="1" x14ac:dyDescent="0.25">
      <c r="A13" s="10"/>
      <c r="B13" s="5"/>
      <c r="E13" s="44"/>
      <c r="F13" s="8"/>
    </row>
    <row r="14" spans="1:6" ht="15" customHeight="1" x14ac:dyDescent="0.25">
      <c r="A14" s="10"/>
      <c r="B14" s="5"/>
      <c r="F14" s="8"/>
    </row>
    <row r="15" spans="1:6" ht="15" customHeight="1" x14ac:dyDescent="0.25">
      <c r="A15" s="10"/>
      <c r="B15" s="5"/>
      <c r="F15" s="8"/>
    </row>
    <row r="16" spans="1:6" ht="15" customHeight="1" x14ac:dyDescent="0.25">
      <c r="A16" s="76"/>
      <c r="B16" s="5"/>
      <c r="F16" s="8"/>
    </row>
    <row r="17" spans="1:6" ht="15" customHeight="1" x14ac:dyDescent="0.25">
      <c r="A17" s="10"/>
      <c r="B17" s="5"/>
      <c r="F17" s="8"/>
    </row>
    <row r="18" spans="1:6" ht="15" customHeight="1" x14ac:dyDescent="0.25">
      <c r="A18" s="10"/>
      <c r="B18" s="5"/>
      <c r="F18" s="8"/>
    </row>
    <row r="19" spans="1:6" ht="15" customHeight="1" x14ac:dyDescent="0.25">
      <c r="A19" s="10"/>
      <c r="B19" s="5"/>
      <c r="F19" s="8"/>
    </row>
    <row r="20" spans="1:6" ht="15" customHeight="1" x14ac:dyDescent="0.25">
      <c r="A20" s="10"/>
      <c r="B20" s="5"/>
      <c r="E20" s="7"/>
      <c r="F20" s="7"/>
    </row>
    <row r="21" spans="1:6" ht="15" customHeight="1" x14ac:dyDescent="0.25">
      <c r="A21" s="79"/>
      <c r="B21" s="5"/>
      <c r="E21" s="43"/>
      <c r="F21" s="8"/>
    </row>
    <row r="22" spans="1:6" ht="15" customHeight="1" x14ac:dyDescent="0.25">
      <c r="A22" s="10"/>
      <c r="B22" s="5"/>
      <c r="E22" s="43"/>
      <c r="F22" s="8"/>
    </row>
    <row r="23" spans="1:6" ht="25.5" customHeight="1" x14ac:dyDescent="0.25">
      <c r="A23" s="10"/>
      <c r="B23" s="5"/>
      <c r="E23" s="43"/>
      <c r="F23" s="8"/>
    </row>
    <row r="24" spans="1:6" ht="15" customHeight="1" x14ac:dyDescent="0.25">
      <c r="A24" s="10"/>
      <c r="B24" s="5"/>
      <c r="F24" s="8"/>
    </row>
    <row r="25" spans="1:6" ht="15" customHeight="1" x14ac:dyDescent="0.25">
      <c r="A25" s="10"/>
      <c r="B25" s="5"/>
      <c r="F25" s="8"/>
    </row>
    <row r="26" spans="1:6" ht="15" customHeight="1" x14ac:dyDescent="0.25">
      <c r="A26" s="79"/>
      <c r="B26" s="5"/>
      <c r="F26" s="8"/>
    </row>
    <row r="27" spans="1:6" ht="15" customHeight="1" x14ac:dyDescent="0.25">
      <c r="A27" s="10"/>
      <c r="B27" s="5"/>
      <c r="F27" s="8"/>
    </row>
    <row r="28" spans="1:6" ht="15" customHeight="1" x14ac:dyDescent="0.25">
      <c r="A28" s="10"/>
      <c r="B28" s="5"/>
      <c r="E28" s="43"/>
      <c r="F28" s="8"/>
    </row>
    <row r="29" spans="1:6" ht="15" customHeight="1" x14ac:dyDescent="0.25">
      <c r="A29" s="10"/>
      <c r="B29" s="5"/>
      <c r="F29" s="8"/>
    </row>
    <row r="30" spans="1:6" ht="15" customHeight="1" x14ac:dyDescent="0.25">
      <c r="A30" s="10"/>
      <c r="B30" s="5"/>
      <c r="F30" s="8"/>
    </row>
    <row r="31" spans="1:6" ht="15" customHeight="1" x14ac:dyDescent="0.25">
      <c r="A31" s="10"/>
      <c r="B31" s="5"/>
      <c r="F31" s="8"/>
    </row>
    <row r="32" spans="1:6" ht="15" customHeight="1" x14ac:dyDescent="0.25">
      <c r="A32" s="10"/>
      <c r="B32" s="5"/>
      <c r="D32" s="7"/>
      <c r="F32" s="8"/>
    </row>
    <row r="33" spans="1:6" ht="15" customHeight="1" x14ac:dyDescent="0.25">
      <c r="A33" s="10"/>
      <c r="B33" s="5"/>
      <c r="D33" s="5"/>
      <c r="F33" s="8"/>
    </row>
    <row r="34" spans="1:6" ht="15" customHeight="1" x14ac:dyDescent="0.25">
      <c r="A34" s="10"/>
      <c r="B34" s="5"/>
      <c r="D34" s="5"/>
      <c r="F34" s="8"/>
    </row>
    <row r="35" spans="1:6" ht="15" customHeight="1" x14ac:dyDescent="0.25">
      <c r="A35" s="79"/>
      <c r="B35" s="5"/>
      <c r="D35" s="5"/>
      <c r="F35" s="8"/>
    </row>
    <row r="36" spans="1:6" ht="15" customHeight="1" x14ac:dyDescent="0.25">
      <c r="A36" s="10"/>
      <c r="B36" s="5"/>
      <c r="F36" s="8"/>
    </row>
    <row r="37" spans="1:6" ht="15" customHeight="1" x14ac:dyDescent="0.25">
      <c r="A37" s="78"/>
      <c r="B37" s="5"/>
      <c r="F37" s="8"/>
    </row>
    <row r="38" spans="1:6" ht="15" customHeight="1" x14ac:dyDescent="0.25">
      <c r="A38" s="10"/>
      <c r="B38" s="80"/>
      <c r="F38" s="8"/>
    </row>
    <row r="39" spans="1:6" ht="15" customHeight="1" x14ac:dyDescent="0.2">
      <c r="F39" s="8"/>
    </row>
    <row r="40" spans="1:6" ht="15" customHeight="1" x14ac:dyDescent="0.2">
      <c r="A40" s="2"/>
      <c r="B40" s="42"/>
      <c r="F40" s="8"/>
    </row>
    <row r="41" spans="1:6" ht="15" customHeight="1" x14ac:dyDescent="0.2">
      <c r="A41" s="2"/>
      <c r="B41" s="42"/>
      <c r="F41" s="8"/>
    </row>
    <row r="42" spans="1:6" ht="15" customHeight="1" x14ac:dyDescent="0.25">
      <c r="A42" s="10"/>
      <c r="F42" s="8"/>
    </row>
    <row r="43" spans="1:6" ht="15" customHeight="1" x14ac:dyDescent="0.2">
      <c r="F43" s="8"/>
    </row>
    <row r="44" spans="1:6" ht="15" customHeight="1" x14ac:dyDescent="0.2">
      <c r="F44" s="8"/>
    </row>
    <row r="45" spans="1:6" ht="15" customHeight="1" x14ac:dyDescent="0.2">
      <c r="F45" s="8"/>
    </row>
    <row r="46" spans="1:6" ht="15" customHeight="1" x14ac:dyDescent="0.2">
      <c r="F46" s="8"/>
    </row>
    <row r="47" spans="1:6" ht="15" customHeight="1" x14ac:dyDescent="0.2">
      <c r="F47" s="8"/>
    </row>
    <row r="48" spans="1:6" ht="15" customHeight="1" x14ac:dyDescent="0.2">
      <c r="F48" s="8"/>
    </row>
    <row r="49" spans="6:6" ht="15" customHeight="1" x14ac:dyDescent="0.2">
      <c r="F49" s="8"/>
    </row>
    <row r="50" spans="6:6" ht="15" customHeight="1" x14ac:dyDescent="0.2">
      <c r="F50" s="8"/>
    </row>
    <row r="51" spans="6:6" ht="15" customHeight="1" x14ac:dyDescent="0.2">
      <c r="F51" s="8"/>
    </row>
    <row r="52" spans="6:6" ht="15" customHeight="1" x14ac:dyDescent="0.2">
      <c r="F52" s="8"/>
    </row>
    <row r="53" spans="6:6" ht="15" customHeight="1" x14ac:dyDescent="0.2">
      <c r="F53" s="8"/>
    </row>
    <row r="54" spans="6:6" ht="15" customHeight="1" x14ac:dyDescent="0.2">
      <c r="F54" s="8"/>
    </row>
    <row r="55" spans="6:6" ht="15" customHeight="1" x14ac:dyDescent="0.2">
      <c r="F55" s="8"/>
    </row>
    <row r="56" spans="6:6" ht="15" customHeight="1" x14ac:dyDescent="0.2">
      <c r="F56" s="8"/>
    </row>
    <row r="57" spans="6:6" ht="15" customHeight="1" x14ac:dyDescent="0.2">
      <c r="F57" s="8"/>
    </row>
    <row r="58" spans="6:6" ht="15" customHeight="1" x14ac:dyDescent="0.2">
      <c r="F58" s="8"/>
    </row>
    <row r="59" spans="6:6" ht="15" customHeight="1" x14ac:dyDescent="0.2">
      <c r="F59" s="8"/>
    </row>
    <row r="60" spans="6:6" ht="15" customHeight="1" x14ac:dyDescent="0.2">
      <c r="F60" s="8"/>
    </row>
    <row r="61" spans="6:6" ht="15" customHeight="1" x14ac:dyDescent="0.2">
      <c r="F61" s="8"/>
    </row>
    <row r="62" spans="6:6" ht="15" customHeight="1" x14ac:dyDescent="0.2">
      <c r="F62" s="8"/>
    </row>
    <row r="63" spans="6:6" ht="15" customHeight="1" x14ac:dyDescent="0.2">
      <c r="F63" s="8"/>
    </row>
    <row r="64" spans="6:6" ht="15" customHeight="1" x14ac:dyDescent="0.2">
      <c r="F64" s="8"/>
    </row>
    <row r="65" spans="6:6" ht="15" customHeight="1" x14ac:dyDescent="0.2">
      <c r="F65" s="8"/>
    </row>
    <row r="66" spans="6:6" ht="15" customHeight="1" x14ac:dyDescent="0.2">
      <c r="F66" s="8"/>
    </row>
    <row r="67" spans="6:6" ht="15" customHeight="1" x14ac:dyDescent="0.2">
      <c r="F67" s="8"/>
    </row>
    <row r="68" spans="6:6" ht="15" customHeight="1" x14ac:dyDescent="0.2">
      <c r="F68" s="8"/>
    </row>
    <row r="69" spans="6:6" ht="15" customHeight="1" x14ac:dyDescent="0.2">
      <c r="F69" s="8"/>
    </row>
    <row r="70" spans="6:6" ht="15" customHeight="1" x14ac:dyDescent="0.2">
      <c r="F70" s="8"/>
    </row>
    <row r="71" spans="6:6" ht="15" customHeight="1" x14ac:dyDescent="0.2">
      <c r="F71" s="11"/>
    </row>
    <row r="72" spans="6:6" ht="15" customHeight="1" x14ac:dyDescent="0.2">
      <c r="F72" s="8"/>
    </row>
    <row r="73" spans="6:6" ht="15" customHeight="1" x14ac:dyDescent="0.2">
      <c r="F73" s="8"/>
    </row>
    <row r="74" spans="6:6" ht="15" customHeight="1" x14ac:dyDescent="0.2">
      <c r="F74" s="8"/>
    </row>
    <row r="75" spans="6:6" ht="15" customHeight="1" x14ac:dyDescent="0.2">
      <c r="F75" s="8"/>
    </row>
    <row r="76" spans="6:6" ht="15" customHeight="1" x14ac:dyDescent="0.2">
      <c r="F76" s="8"/>
    </row>
    <row r="77" spans="6:6" ht="15" customHeight="1" x14ac:dyDescent="0.2">
      <c r="F77" s="8"/>
    </row>
    <row r="78" spans="6:6" ht="15" customHeight="1" x14ac:dyDescent="0.2">
      <c r="F78" s="8"/>
    </row>
    <row r="79" spans="6:6" ht="15" customHeight="1" x14ac:dyDescent="0.2">
      <c r="F79" s="8"/>
    </row>
    <row r="80" spans="6:6" ht="15" customHeight="1" x14ac:dyDescent="0.2">
      <c r="F80" s="8"/>
    </row>
    <row r="81" spans="6:6" ht="15" customHeight="1" x14ac:dyDescent="0.2">
      <c r="F81" s="8"/>
    </row>
    <row r="82" spans="6:6" ht="15" customHeight="1" x14ac:dyDescent="0.2">
      <c r="F82" s="8"/>
    </row>
    <row r="83" spans="6:6" ht="15" customHeight="1" x14ac:dyDescent="0.2">
      <c r="F83" s="8"/>
    </row>
    <row r="84" spans="6:6" ht="15" customHeight="1" x14ac:dyDescent="0.2">
      <c r="F84" s="8"/>
    </row>
    <row r="85" spans="6:6" ht="15" customHeight="1" x14ac:dyDescent="0.2">
      <c r="F85" s="8"/>
    </row>
    <row r="86" spans="6:6" ht="15" customHeight="1" x14ac:dyDescent="0.2">
      <c r="F86" s="8"/>
    </row>
    <row r="87" spans="6:6" ht="15" customHeight="1" x14ac:dyDescent="0.2">
      <c r="F87" s="8"/>
    </row>
    <row r="88" spans="6:6" ht="15" customHeight="1" x14ac:dyDescent="0.2">
      <c r="F88" s="8"/>
    </row>
    <row r="89" spans="6:6" ht="15" customHeight="1" x14ac:dyDescent="0.2">
      <c r="F89" s="8"/>
    </row>
    <row r="90" spans="6:6" ht="15" customHeight="1" x14ac:dyDescent="0.2">
      <c r="F90" s="8"/>
    </row>
    <row r="91" spans="6:6" ht="15" customHeight="1" x14ac:dyDescent="0.2">
      <c r="F91" s="8"/>
    </row>
    <row r="92" spans="6:6" ht="15" customHeight="1" x14ac:dyDescent="0.2">
      <c r="F92" s="8"/>
    </row>
    <row r="93" spans="6:6" ht="15" customHeight="1" x14ac:dyDescent="0.2">
      <c r="F93" s="8"/>
    </row>
    <row r="94" spans="6:6" ht="15" customHeight="1" x14ac:dyDescent="0.2">
      <c r="F94" s="8"/>
    </row>
    <row r="95" spans="6:6" ht="15" customHeight="1" x14ac:dyDescent="0.2">
      <c r="F95" s="8"/>
    </row>
    <row r="96" spans="6:6" ht="15" customHeight="1" x14ac:dyDescent="0.2">
      <c r="F96" s="8"/>
    </row>
    <row r="97" spans="6:6" ht="15" customHeight="1" x14ac:dyDescent="0.2">
      <c r="F97" s="8"/>
    </row>
    <row r="98" spans="6:6" ht="15" customHeight="1" x14ac:dyDescent="0.2">
      <c r="F98" s="8"/>
    </row>
    <row r="99" spans="6:6" ht="15" customHeight="1" x14ac:dyDescent="0.2">
      <c r="F99" s="8"/>
    </row>
    <row r="100" spans="6:6" ht="15" customHeight="1" x14ac:dyDescent="0.2">
      <c r="F100" s="8"/>
    </row>
    <row r="101" spans="6:6" ht="15" customHeight="1" x14ac:dyDescent="0.2">
      <c r="F101" s="8"/>
    </row>
    <row r="102" spans="6:6" ht="15" customHeight="1" x14ac:dyDescent="0.2">
      <c r="F102" s="8"/>
    </row>
    <row r="103" spans="6:6" ht="15" customHeight="1" x14ac:dyDescent="0.2">
      <c r="F103" s="8"/>
    </row>
    <row r="104" spans="6:6" ht="15" customHeight="1" x14ac:dyDescent="0.2">
      <c r="F104" s="8"/>
    </row>
    <row r="105" spans="6:6" ht="15" customHeight="1" x14ac:dyDescent="0.2">
      <c r="F105" s="8"/>
    </row>
    <row r="106" spans="6:6" ht="15" customHeight="1" x14ac:dyDescent="0.2">
      <c r="F106" s="8"/>
    </row>
    <row r="107" spans="6:6" ht="15" customHeight="1" x14ac:dyDescent="0.2">
      <c r="F107" s="8"/>
    </row>
    <row r="108" spans="6:6" ht="15" customHeight="1" x14ac:dyDescent="0.2">
      <c r="F108" s="8"/>
    </row>
    <row r="109" spans="6:6" ht="15" customHeight="1" x14ac:dyDescent="0.2">
      <c r="F109" s="8"/>
    </row>
    <row r="110" spans="6:6" ht="15" customHeight="1" x14ac:dyDescent="0.2">
      <c r="F110" s="8"/>
    </row>
    <row r="111" spans="6:6" ht="15" customHeight="1" x14ac:dyDescent="0.2">
      <c r="F111" s="8"/>
    </row>
    <row r="112" spans="6:6" ht="15" customHeight="1" x14ac:dyDescent="0.2">
      <c r="F112" s="8"/>
    </row>
    <row r="113" spans="6:6" ht="15" customHeight="1" x14ac:dyDescent="0.2">
      <c r="F113" s="8"/>
    </row>
    <row r="114" spans="6:6" ht="15" customHeight="1" x14ac:dyDescent="0.2">
      <c r="F114" s="8"/>
    </row>
    <row r="115" spans="6:6" ht="15" customHeight="1" x14ac:dyDescent="0.2">
      <c r="F115" s="8"/>
    </row>
    <row r="116" spans="6:6" ht="15" customHeight="1" x14ac:dyDescent="0.2">
      <c r="F116" s="11"/>
    </row>
    <row r="117" spans="6:6" ht="15" customHeight="1" x14ac:dyDescent="0.2">
      <c r="F117" s="8"/>
    </row>
    <row r="118" spans="6:6" ht="15" customHeight="1" x14ac:dyDescent="0.2">
      <c r="F118" s="8"/>
    </row>
    <row r="119" spans="6:6" ht="15" customHeight="1" x14ac:dyDescent="0.2">
      <c r="F119" s="8"/>
    </row>
    <row r="120" spans="6:6" ht="15" customHeight="1" x14ac:dyDescent="0.2">
      <c r="F120" s="8"/>
    </row>
    <row r="121" spans="6:6" ht="15" customHeight="1" x14ac:dyDescent="0.2">
      <c r="F121" s="8"/>
    </row>
    <row r="122" spans="6:6" ht="15" customHeight="1" x14ac:dyDescent="0.2">
      <c r="F122" s="8"/>
    </row>
    <row r="123" spans="6:6" ht="15" customHeight="1" x14ac:dyDescent="0.2">
      <c r="F123" s="8"/>
    </row>
    <row r="124" spans="6:6" ht="15" customHeight="1" x14ac:dyDescent="0.2">
      <c r="F124" s="8"/>
    </row>
    <row r="125" spans="6:6" ht="15" customHeight="1" x14ac:dyDescent="0.2">
      <c r="F125" s="8"/>
    </row>
    <row r="126" spans="6:6" ht="15" customHeight="1" x14ac:dyDescent="0.2">
      <c r="F126" s="8"/>
    </row>
    <row r="127" spans="6:6" ht="15" customHeight="1" x14ac:dyDescent="0.2">
      <c r="F127" s="8"/>
    </row>
    <row r="128" spans="6:6" ht="15" customHeight="1" x14ac:dyDescent="0.2">
      <c r="F128" s="8"/>
    </row>
    <row r="129" spans="6:6" ht="15" customHeight="1" x14ac:dyDescent="0.2">
      <c r="F129" s="8"/>
    </row>
    <row r="130" spans="6:6" ht="15" customHeight="1" x14ac:dyDescent="0.2">
      <c r="F130" s="8"/>
    </row>
    <row r="131" spans="6:6" ht="15" customHeight="1" x14ac:dyDescent="0.2">
      <c r="F131" s="8"/>
    </row>
    <row r="132" spans="6:6" ht="15" customHeight="1" x14ac:dyDescent="0.2">
      <c r="F132" s="8"/>
    </row>
    <row r="133" spans="6:6" ht="15" customHeight="1" x14ac:dyDescent="0.2">
      <c r="F133" s="8"/>
    </row>
    <row r="134" spans="6:6" ht="15" customHeight="1" x14ac:dyDescent="0.2">
      <c r="F134" s="8"/>
    </row>
    <row r="135" spans="6:6" ht="15" customHeight="1" x14ac:dyDescent="0.2">
      <c r="F135" s="8"/>
    </row>
    <row r="136" spans="6:6" ht="15" customHeight="1" x14ac:dyDescent="0.2">
      <c r="F136" s="8"/>
    </row>
    <row r="137" spans="6:6" ht="15" customHeight="1" x14ac:dyDescent="0.2">
      <c r="F137" s="8"/>
    </row>
    <row r="138" spans="6:6" ht="15" customHeight="1" x14ac:dyDescent="0.2">
      <c r="F138" s="8"/>
    </row>
    <row r="139" spans="6:6" ht="15" customHeight="1" x14ac:dyDescent="0.2">
      <c r="F139" s="8"/>
    </row>
    <row r="140" spans="6:6" ht="15" customHeight="1" x14ac:dyDescent="0.2">
      <c r="F140" s="8"/>
    </row>
    <row r="141" spans="6:6" x14ac:dyDescent="0.2">
      <c r="F141" s="8"/>
    </row>
    <row r="142" spans="6:6" x14ac:dyDescent="0.2">
      <c r="F142" s="8"/>
    </row>
    <row r="143" spans="6:6" x14ac:dyDescent="0.2">
      <c r="F143" s="8"/>
    </row>
    <row r="144" spans="6:6" x14ac:dyDescent="0.2">
      <c r="F144" s="8"/>
    </row>
    <row r="145" spans="6:6" x14ac:dyDescent="0.2">
      <c r="F145" s="8"/>
    </row>
    <row r="146" spans="6:6" x14ac:dyDescent="0.2">
      <c r="F146" s="8"/>
    </row>
    <row r="147" spans="6:6" x14ac:dyDescent="0.2">
      <c r="F147" s="8"/>
    </row>
    <row r="148" spans="6:6" x14ac:dyDescent="0.2">
      <c r="F148" s="8"/>
    </row>
    <row r="149" spans="6:6" x14ac:dyDescent="0.2">
      <c r="F149" s="8"/>
    </row>
    <row r="150" spans="6:6" ht="15" customHeight="1" x14ac:dyDescent="0.2">
      <c r="F150" s="8"/>
    </row>
    <row r="151" spans="6:6" ht="15" customHeight="1" x14ac:dyDescent="0.2">
      <c r="F151" s="8"/>
    </row>
    <row r="152" spans="6:6" ht="15" customHeight="1" x14ac:dyDescent="0.2">
      <c r="F152" s="8"/>
    </row>
    <row r="153" spans="6:6" ht="15" customHeight="1" x14ac:dyDescent="0.2">
      <c r="F153" s="8"/>
    </row>
    <row r="154" spans="6:6" ht="15" customHeight="1" x14ac:dyDescent="0.2">
      <c r="F154" s="8"/>
    </row>
    <row r="155" spans="6:6" ht="15" customHeight="1" x14ac:dyDescent="0.2">
      <c r="F155" s="8"/>
    </row>
    <row r="156" spans="6:6" ht="15" customHeight="1" x14ac:dyDescent="0.2">
      <c r="F156" s="8"/>
    </row>
    <row r="157" spans="6:6" ht="15" customHeight="1" x14ac:dyDescent="0.2">
      <c r="F157" s="8"/>
    </row>
    <row r="158" spans="6:6" ht="15" customHeight="1" x14ac:dyDescent="0.2">
      <c r="F158" s="8"/>
    </row>
    <row r="159" spans="6:6" ht="15" customHeight="1" x14ac:dyDescent="0.2">
      <c r="F159" s="8"/>
    </row>
    <row r="160" spans="6:6" ht="15" customHeight="1" x14ac:dyDescent="0.2">
      <c r="F160" s="8"/>
    </row>
    <row r="161" spans="6:6" ht="15" customHeight="1" x14ac:dyDescent="0.2">
      <c r="F161" s="8"/>
    </row>
    <row r="162" spans="6:6" ht="15" customHeight="1" x14ac:dyDescent="0.2">
      <c r="F162" s="8"/>
    </row>
    <row r="163" spans="6:6" ht="15" customHeight="1" x14ac:dyDescent="0.2">
      <c r="F163" s="8"/>
    </row>
    <row r="164" spans="6:6" ht="15" customHeight="1" x14ac:dyDescent="0.2">
      <c r="F164" s="8"/>
    </row>
    <row r="165" spans="6:6" ht="15" customHeight="1" x14ac:dyDescent="0.2">
      <c r="F165" s="8"/>
    </row>
    <row r="166" spans="6:6" ht="15" customHeight="1" x14ac:dyDescent="0.2">
      <c r="F166" s="8"/>
    </row>
    <row r="167" spans="6:6" ht="15" customHeight="1" x14ac:dyDescent="0.2">
      <c r="F167" s="8"/>
    </row>
    <row r="168" spans="6:6" ht="15" customHeight="1" x14ac:dyDescent="0.2">
      <c r="F168" s="8"/>
    </row>
    <row r="169" spans="6:6" ht="15" customHeight="1" x14ac:dyDescent="0.2">
      <c r="F169" s="8"/>
    </row>
    <row r="170" spans="6:6" ht="15" customHeight="1" x14ac:dyDescent="0.2">
      <c r="F170" s="8"/>
    </row>
    <row r="171" spans="6:6" x14ac:dyDescent="0.2">
      <c r="F171" s="8"/>
    </row>
    <row r="172" spans="6:6" x14ac:dyDescent="0.2">
      <c r="F172" s="8"/>
    </row>
    <row r="173" spans="6:6" x14ac:dyDescent="0.2">
      <c r="F173" s="8"/>
    </row>
    <row r="174" spans="6:6" x14ac:dyDescent="0.2">
      <c r="F174" s="8"/>
    </row>
    <row r="175" spans="6:6" x14ac:dyDescent="0.2">
      <c r="F175" s="8"/>
    </row>
    <row r="176" spans="6:6" ht="15" customHeight="1" x14ac:dyDescent="0.2">
      <c r="F176" s="8"/>
    </row>
    <row r="177" spans="6:6" ht="15" customHeight="1" x14ac:dyDescent="0.2">
      <c r="F177" s="8"/>
    </row>
    <row r="178" spans="6:6" ht="15" customHeight="1" x14ac:dyDescent="0.2">
      <c r="F178" s="8"/>
    </row>
    <row r="179" spans="6:6" ht="15" customHeight="1" x14ac:dyDescent="0.2">
      <c r="F179" s="8"/>
    </row>
    <row r="180" spans="6:6" ht="15" customHeight="1" x14ac:dyDescent="0.2">
      <c r="F180" s="8"/>
    </row>
    <row r="181" spans="6:6" ht="15" customHeight="1" x14ac:dyDescent="0.2">
      <c r="F181" s="8"/>
    </row>
    <row r="182" spans="6:6" ht="15" customHeight="1" x14ac:dyDescent="0.2">
      <c r="F182" s="8"/>
    </row>
    <row r="183" spans="6:6" ht="15" customHeight="1" x14ac:dyDescent="0.2">
      <c r="F183" s="8"/>
    </row>
    <row r="184" spans="6:6" ht="15" customHeight="1" x14ac:dyDescent="0.2">
      <c r="F184" s="8"/>
    </row>
    <row r="185" spans="6:6" ht="15" customHeight="1" x14ac:dyDescent="0.2">
      <c r="F185" s="8"/>
    </row>
    <row r="186" spans="6:6" ht="15" customHeight="1" x14ac:dyDescent="0.2">
      <c r="F186" s="8"/>
    </row>
    <row r="187" spans="6:6" ht="15" customHeight="1" x14ac:dyDescent="0.2">
      <c r="F187" s="8"/>
    </row>
    <row r="188" spans="6:6" ht="15" customHeight="1" x14ac:dyDescent="0.2">
      <c r="F188" s="8"/>
    </row>
    <row r="189" spans="6:6" ht="15" customHeight="1" x14ac:dyDescent="0.2">
      <c r="F189" s="8"/>
    </row>
    <row r="190" spans="6:6" ht="15" customHeight="1" x14ac:dyDescent="0.2">
      <c r="F190" s="8"/>
    </row>
    <row r="191" spans="6:6" ht="15" customHeight="1" x14ac:dyDescent="0.2">
      <c r="F191" s="8"/>
    </row>
    <row r="192" spans="6:6" ht="15" customHeight="1" x14ac:dyDescent="0.2">
      <c r="F192" s="8"/>
    </row>
    <row r="193" spans="6:6" ht="15" customHeight="1" x14ac:dyDescent="0.2">
      <c r="F193" s="8"/>
    </row>
    <row r="194" spans="6:6" ht="15" customHeight="1" x14ac:dyDescent="0.2">
      <c r="F194" s="8"/>
    </row>
    <row r="195" spans="6:6" ht="15" customHeight="1" x14ac:dyDescent="0.2">
      <c r="F195" s="8"/>
    </row>
    <row r="196" spans="6:6" ht="15" customHeight="1" x14ac:dyDescent="0.2">
      <c r="F196" s="8"/>
    </row>
    <row r="197" spans="6:6" ht="15" customHeight="1" x14ac:dyDescent="0.2">
      <c r="F197" s="8"/>
    </row>
    <row r="198" spans="6:6" ht="15" customHeight="1" x14ac:dyDescent="0.2">
      <c r="F198" s="8"/>
    </row>
    <row r="199" spans="6:6" ht="15" customHeight="1" x14ac:dyDescent="0.2">
      <c r="F199" s="8"/>
    </row>
    <row r="200" spans="6:6" ht="15" customHeight="1" x14ac:dyDescent="0.2">
      <c r="F200" s="8"/>
    </row>
    <row r="201" spans="6:6" x14ac:dyDescent="0.2">
      <c r="F201" s="8"/>
    </row>
    <row r="202" spans="6:6" x14ac:dyDescent="0.2">
      <c r="F202" s="8"/>
    </row>
    <row r="203" spans="6:6" x14ac:dyDescent="0.2">
      <c r="F203" s="8"/>
    </row>
    <row r="204" spans="6:6" x14ac:dyDescent="0.2">
      <c r="F204" s="8"/>
    </row>
    <row r="205" spans="6:6" x14ac:dyDescent="0.2">
      <c r="F205" s="8"/>
    </row>
    <row r="206" spans="6:6" x14ac:dyDescent="0.2">
      <c r="F206" s="8"/>
    </row>
    <row r="207" spans="6:6" x14ac:dyDescent="0.2">
      <c r="F207" s="8"/>
    </row>
    <row r="208" spans="6:6" x14ac:dyDescent="0.2">
      <c r="F208" s="8"/>
    </row>
    <row r="209" spans="6:6" x14ac:dyDescent="0.2">
      <c r="F209" s="8"/>
    </row>
    <row r="210" spans="6:6" x14ac:dyDescent="0.2">
      <c r="F210" s="8"/>
    </row>
    <row r="211" spans="6:6" x14ac:dyDescent="0.2">
      <c r="F211" s="8"/>
    </row>
    <row r="212" spans="6:6" x14ac:dyDescent="0.2">
      <c r="F212" s="8"/>
    </row>
    <row r="213" spans="6:6" x14ac:dyDescent="0.2">
      <c r="F213" s="8"/>
    </row>
    <row r="214" spans="6:6" x14ac:dyDescent="0.2">
      <c r="F214" s="8"/>
    </row>
    <row r="215" spans="6:6" x14ac:dyDescent="0.2">
      <c r="F215" s="11"/>
    </row>
    <row r="216" spans="6:6" x14ac:dyDescent="0.2">
      <c r="F216" s="11"/>
    </row>
    <row r="217" spans="6:6" x14ac:dyDescent="0.2">
      <c r="F217" s="8"/>
    </row>
    <row r="218" spans="6:6" x14ac:dyDescent="0.2">
      <c r="F218" s="8"/>
    </row>
    <row r="219" spans="6:6" x14ac:dyDescent="0.2">
      <c r="F219" s="8"/>
    </row>
    <row r="220" spans="6:6" x14ac:dyDescent="0.2">
      <c r="F220" s="8"/>
    </row>
    <row r="221" spans="6:6" x14ac:dyDescent="0.2">
      <c r="F221" s="9"/>
    </row>
    <row r="222" spans="6:6" x14ac:dyDescent="0.2">
      <c r="F222" s="8"/>
    </row>
    <row r="223" spans="6:6" x14ac:dyDescent="0.2">
      <c r="F223" s="8"/>
    </row>
    <row r="224" spans="6:6" x14ac:dyDescent="0.2">
      <c r="F224" s="8"/>
    </row>
    <row r="225" spans="6:6" x14ac:dyDescent="0.2">
      <c r="F225" s="8"/>
    </row>
    <row r="226" spans="6:6" x14ac:dyDescent="0.2">
      <c r="F226" s="11"/>
    </row>
    <row r="227" spans="6:6" x14ac:dyDescent="0.2">
      <c r="F227" s="11"/>
    </row>
    <row r="228" spans="6:6" x14ac:dyDescent="0.2">
      <c r="F228" s="8"/>
    </row>
    <row r="229" spans="6:6" x14ac:dyDescent="0.2">
      <c r="F229" s="8"/>
    </row>
    <row r="230" spans="6:6" x14ac:dyDescent="0.2">
      <c r="F230" s="8"/>
    </row>
    <row r="231" spans="6:6" x14ac:dyDescent="0.2">
      <c r="F231" s="8"/>
    </row>
  </sheetData>
  <dataConsolidate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0"/>
  <dimension ref="A1:O18"/>
  <sheetViews>
    <sheetView showGridLines="0" zoomScale="70" zoomScaleNormal="70" workbookViewId="0">
      <selection activeCell="B15" sqref="B15"/>
    </sheetView>
  </sheetViews>
  <sheetFormatPr baseColWidth="10" defaultColWidth="9.140625" defaultRowHeight="12.75" x14ac:dyDescent="0.2"/>
  <cols>
    <col min="1" max="1" width="51.42578125" customWidth="1"/>
    <col min="2" max="2" width="43.140625" customWidth="1"/>
  </cols>
  <sheetData>
    <row r="1" spans="1:15" ht="15" customHeight="1" x14ac:dyDescent="0.2">
      <c r="A1" s="507"/>
      <c r="B1" s="508" t="s">
        <v>9</v>
      </c>
      <c r="C1" s="509"/>
      <c r="D1" s="509"/>
      <c r="E1" s="509"/>
      <c r="F1" s="509"/>
      <c r="G1" s="509"/>
      <c r="H1" s="509"/>
      <c r="I1" s="510"/>
      <c r="J1" s="515"/>
      <c r="K1" s="515"/>
      <c r="L1" s="515"/>
      <c r="M1" s="515"/>
      <c r="N1" s="515"/>
      <c r="O1" s="515"/>
    </row>
    <row r="2" spans="1:15" ht="15" customHeight="1" x14ac:dyDescent="0.2">
      <c r="A2" s="507"/>
      <c r="B2" s="511"/>
      <c r="C2" s="512"/>
      <c r="D2" s="512"/>
      <c r="E2" s="512"/>
      <c r="F2" s="512"/>
      <c r="G2" s="512"/>
      <c r="H2" s="512"/>
      <c r="I2" s="513"/>
      <c r="J2" s="515"/>
      <c r="K2" s="515"/>
      <c r="L2" s="515"/>
      <c r="M2" s="515"/>
      <c r="N2" s="515"/>
      <c r="O2" s="515"/>
    </row>
    <row r="3" spans="1:15" ht="15" customHeight="1" x14ac:dyDescent="0.2">
      <c r="A3" s="507"/>
      <c r="B3" s="511"/>
      <c r="C3" s="512"/>
      <c r="D3" s="512"/>
      <c r="E3" s="512"/>
      <c r="F3" s="512"/>
      <c r="G3" s="512"/>
      <c r="H3" s="512"/>
      <c r="I3" s="513"/>
      <c r="J3" s="515"/>
      <c r="K3" s="515"/>
      <c r="L3" s="515"/>
      <c r="M3" s="515"/>
      <c r="N3" s="515"/>
      <c r="O3" s="515"/>
    </row>
    <row r="4" spans="1:15" ht="15" customHeight="1" x14ac:dyDescent="0.2">
      <c r="A4" s="507"/>
      <c r="B4" s="511"/>
      <c r="C4" s="512"/>
      <c r="D4" s="512"/>
      <c r="E4" s="512"/>
      <c r="F4" s="512"/>
      <c r="G4" s="512"/>
      <c r="H4" s="512"/>
      <c r="I4" s="513"/>
      <c r="J4" s="515"/>
      <c r="K4" s="515"/>
      <c r="L4" s="515"/>
      <c r="M4" s="515"/>
      <c r="N4" s="515"/>
      <c r="O4" s="515"/>
    </row>
    <row r="5" spans="1:15" ht="15" customHeight="1" x14ac:dyDescent="0.2">
      <c r="A5" s="507"/>
      <c r="B5" s="511"/>
      <c r="C5" s="512"/>
      <c r="D5" s="512"/>
      <c r="E5" s="512"/>
      <c r="F5" s="512"/>
      <c r="G5" s="512"/>
      <c r="H5" s="512"/>
      <c r="I5" s="513"/>
      <c r="J5" s="515"/>
      <c r="K5" s="515"/>
      <c r="L5" s="515"/>
      <c r="M5" s="515"/>
      <c r="N5" s="515"/>
      <c r="O5" s="515"/>
    </row>
    <row r="6" spans="1:15" ht="15" customHeight="1" x14ac:dyDescent="0.2">
      <c r="A6" s="507"/>
      <c r="B6" s="514" t="s">
        <v>163</v>
      </c>
      <c r="C6" s="514"/>
      <c r="D6" s="514"/>
      <c r="E6" s="514"/>
      <c r="F6" s="514"/>
      <c r="G6" s="514"/>
      <c r="H6" s="514"/>
      <c r="I6" s="514"/>
      <c r="J6" s="515"/>
      <c r="K6" s="515"/>
      <c r="L6" s="515"/>
      <c r="M6" s="515"/>
      <c r="N6" s="515"/>
      <c r="O6" s="515"/>
    </row>
    <row r="7" spans="1:15" ht="15" customHeight="1" x14ac:dyDescent="0.2">
      <c r="A7" s="507"/>
      <c r="B7" s="514"/>
      <c r="C7" s="514"/>
      <c r="D7" s="514"/>
      <c r="E7" s="514"/>
      <c r="F7" s="514"/>
      <c r="G7" s="514"/>
      <c r="H7" s="514"/>
      <c r="I7" s="514"/>
      <c r="J7" s="515"/>
      <c r="K7" s="515"/>
      <c r="L7" s="515"/>
      <c r="M7" s="515"/>
      <c r="N7" s="515"/>
      <c r="O7" s="515"/>
    </row>
    <row r="8" spans="1:15" ht="18.75" customHeight="1" x14ac:dyDescent="0.2">
      <c r="A8" s="89"/>
      <c r="B8" s="46"/>
      <c r="C8" s="46"/>
      <c r="D8" s="46"/>
      <c r="E8" s="46"/>
      <c r="F8" s="46"/>
      <c r="G8" s="46"/>
      <c r="H8" s="46"/>
      <c r="I8" s="46"/>
      <c r="J8" s="46"/>
    </row>
    <row r="9" spans="1:15" ht="18.75" customHeight="1" x14ac:dyDescent="0.2">
      <c r="A9" s="112" t="s">
        <v>161</v>
      </c>
      <c r="B9" s="516" t="str">
        <f>Portada!C23</f>
        <v>382-DEC_IDE-Declaración Informativa Mensual y Anual del Impuesto a los Depósitos en Efectivo</v>
      </c>
      <c r="C9" s="516"/>
      <c r="D9" s="516"/>
      <c r="E9" s="46"/>
      <c r="F9" s="46"/>
      <c r="G9" s="46"/>
      <c r="H9" s="46"/>
      <c r="I9" s="46"/>
      <c r="J9" s="46"/>
    </row>
    <row r="10" spans="1:15" ht="22.5" customHeight="1" x14ac:dyDescent="0.2"/>
    <row r="11" spans="1:15" ht="15" customHeight="1" x14ac:dyDescent="0.3">
      <c r="A11" s="88" t="s">
        <v>144</v>
      </c>
      <c r="B11" s="90"/>
    </row>
    <row r="12" spans="1:15" ht="15" customHeight="1" x14ac:dyDescent="0.3">
      <c r="A12" s="88" t="s">
        <v>145</v>
      </c>
      <c r="B12" s="90"/>
    </row>
    <row r="13" spans="1:15" ht="15" customHeight="1" x14ac:dyDescent="0.3">
      <c r="A13" s="88" t="s">
        <v>148</v>
      </c>
      <c r="B13" s="90"/>
    </row>
    <row r="14" spans="1:15" ht="18.75" x14ac:dyDescent="0.3">
      <c r="A14" s="88" t="s">
        <v>146</v>
      </c>
      <c r="B14" s="87">
        <f>B11*B12*8</f>
        <v>0</v>
      </c>
    </row>
    <row r="15" spans="1:15" ht="18.75" x14ac:dyDescent="0.3">
      <c r="A15" s="88" t="s">
        <v>587</v>
      </c>
      <c r="B15" s="87">
        <f>'Catálogo Factores de Prod'!B1</f>
        <v>26</v>
      </c>
    </row>
    <row r="16" spans="1:15" ht="23.25" x14ac:dyDescent="0.35">
      <c r="A16" s="91" t="s">
        <v>149</v>
      </c>
      <c r="B16" s="93">
        <f>ROUND((B14/B15)* B13,0)</f>
        <v>0</v>
      </c>
    </row>
    <row r="17" spans="1:2" ht="18.75" x14ac:dyDescent="0.3">
      <c r="A17" s="88" t="s">
        <v>152</v>
      </c>
      <c r="B17" s="109"/>
    </row>
    <row r="18" spans="1:2" ht="23.25" x14ac:dyDescent="0.35">
      <c r="A18" s="91" t="s">
        <v>153</v>
      </c>
      <c r="B18" s="94">
        <f>ROUND(B16-(B17*B16),0)</f>
        <v>0</v>
      </c>
    </row>
  </sheetData>
  <sheetProtection algorithmName="SHA-512" hashValue="s5XMSpMKogveYC6GdMPBrIfvdmcH2x/sYOyZ1Iot8WjxldFmZR0v6OJC4CXfY1SGV/nGRzpUtFw1E6saiFQFrw==" saltValue="XgleQsVkRXaR88LpnMExIA==" spinCount="100000" sheet="1" objects="1" scenarios="1"/>
  <mergeCells count="5">
    <mergeCell ref="A1:A7"/>
    <mergeCell ref="B1:I5"/>
    <mergeCell ref="B6:I7"/>
    <mergeCell ref="J1:O7"/>
    <mergeCell ref="B9:D9"/>
  </mergeCells>
  <dataValidations count="8">
    <dataValidation allowBlank="1" showInputMessage="1" showErrorMessage="1" promptTitle="Horas definidas del proyecto" prompt="Horas determinadas para el proyecto conforme a los recursos, la duración y el número de Sprints" sqref="A14" xr:uid="{00000000-0002-0000-0500-000000000000}"/>
    <dataValidation allowBlank="1" showInputMessage="1" showErrorMessage="1" promptTitle="CFP aproximados" prompt="Puntos de Función Cosmic determinados en base a la información ingresada" sqref="A16 A18" xr:uid="{00000000-0002-0000-0500-000001000000}"/>
    <dataValidation type="whole" allowBlank="1" showInputMessage="1" showErrorMessage="1" sqref="B12" xr:uid="{00000000-0002-0000-0500-000002000000}">
      <formula1>15</formula1>
      <formula2>30</formula2>
    </dataValidation>
    <dataValidation allowBlank="1" showInputMessage="1" showErrorMessage="1" promptTitle="Recursos del Sprint" prompt="Captura el número de recursos por Sprint para el proyecto" sqref="A11" xr:uid="{00000000-0002-0000-0500-000003000000}"/>
    <dataValidation allowBlank="1" showInputMessage="1" showErrorMessage="1" promptTitle="Duración del Sprint" prompt="Captura el número de días de la duración del Sprint (15-30)" sqref="A12" xr:uid="{00000000-0002-0000-0500-000004000000}"/>
    <dataValidation allowBlank="1" showInputMessage="1" showErrorMessage="1" promptTitle="Número de Sprints" prompt="Captura el número de Sprints del proyecto" sqref="A13" xr:uid="{00000000-0002-0000-0500-000005000000}"/>
    <dataValidation allowBlank="1" showInputMessage="1" showErrorMessage="1" promptTitle="Porcentaje de Reúso" prompt="Porcentaje aproximado del reúso." sqref="A17" xr:uid="{00000000-0002-0000-0500-000006000000}"/>
    <dataValidation allowBlank="1" showInputMessage="1" showErrorMessage="1" promptTitle="Tasa de Equivalencia" prompt="Tasa de Equivalencia definida en el Anexo Técnico del SDMA5." sqref="A15" xr:uid="{00000000-0002-0000-0500-000007000000}"/>
  </dataValidations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>
    <pageSetUpPr fitToPage="1"/>
  </sheetPr>
  <dimension ref="A1:AU971"/>
  <sheetViews>
    <sheetView showGridLines="0" zoomScale="70" zoomScaleNormal="70" workbookViewId="0">
      <pane ySplit="10" topLeftCell="A11" activePane="bottomLeft" state="frozen"/>
      <selection activeCell="B30" sqref="B30"/>
      <selection pane="bottomLeft" activeCell="E61" sqref="E61"/>
    </sheetView>
  </sheetViews>
  <sheetFormatPr baseColWidth="10" defaultColWidth="9.140625" defaultRowHeight="12.75" x14ac:dyDescent="0.2"/>
  <cols>
    <col min="1" max="1" width="50.140625" customWidth="1"/>
    <col min="2" max="2" width="12.5703125" customWidth="1"/>
    <col min="3" max="5" width="4.28515625" customWidth="1"/>
    <col min="6" max="6" width="5" customWidth="1"/>
    <col min="7" max="8" width="13.85546875" customWidth="1"/>
    <col min="9" max="9" width="18.42578125" customWidth="1"/>
    <col min="10" max="10" width="13.85546875" customWidth="1"/>
    <col min="11" max="11" width="36.7109375" customWidth="1"/>
    <col min="12" max="12" width="44.5703125" customWidth="1"/>
    <col min="13" max="47" width="2.7109375" customWidth="1"/>
  </cols>
  <sheetData>
    <row r="1" spans="1:47" ht="15.75" customHeight="1" x14ac:dyDescent="0.2">
      <c r="A1" s="507"/>
      <c r="B1" s="511" t="s">
        <v>9</v>
      </c>
      <c r="C1" s="512"/>
      <c r="D1" s="512"/>
      <c r="E1" s="512"/>
      <c r="F1" s="512"/>
      <c r="G1" s="512"/>
      <c r="H1" s="512"/>
      <c r="I1" s="512"/>
      <c r="J1" s="513"/>
      <c r="K1" s="45"/>
      <c r="L1" s="49"/>
    </row>
    <row r="2" spans="1:47" ht="15.75" customHeight="1" x14ac:dyDescent="0.2">
      <c r="A2" s="507"/>
      <c r="B2" s="511"/>
      <c r="C2" s="512"/>
      <c r="D2" s="512"/>
      <c r="E2" s="512"/>
      <c r="F2" s="512"/>
      <c r="G2" s="512"/>
      <c r="H2" s="512"/>
      <c r="I2" s="512"/>
      <c r="J2" s="513"/>
      <c r="K2" s="45"/>
      <c r="L2" s="49"/>
    </row>
    <row r="3" spans="1:47" ht="15.75" customHeight="1" x14ac:dyDescent="0.2">
      <c r="A3" s="507"/>
      <c r="B3" s="511"/>
      <c r="C3" s="512"/>
      <c r="D3" s="512"/>
      <c r="E3" s="512"/>
      <c r="F3" s="512"/>
      <c r="G3" s="512"/>
      <c r="H3" s="512"/>
      <c r="I3" s="512"/>
      <c r="J3" s="513"/>
      <c r="K3" s="45"/>
      <c r="L3" s="49"/>
    </row>
    <row r="4" spans="1:47" ht="15" customHeight="1" x14ac:dyDescent="0.2">
      <c r="A4" s="507"/>
      <c r="B4" s="511"/>
      <c r="C4" s="512"/>
      <c r="D4" s="512"/>
      <c r="E4" s="512"/>
      <c r="F4" s="512"/>
      <c r="G4" s="512"/>
      <c r="H4" s="512"/>
      <c r="I4" s="512"/>
      <c r="J4" s="513"/>
      <c r="K4" s="45"/>
      <c r="L4" s="49"/>
    </row>
    <row r="5" spans="1:47" ht="12.75" customHeight="1" x14ac:dyDescent="0.2">
      <c r="A5" s="507"/>
      <c r="B5" s="514" t="s">
        <v>164</v>
      </c>
      <c r="C5" s="514"/>
      <c r="D5" s="514"/>
      <c r="E5" s="514"/>
      <c r="F5" s="514"/>
      <c r="G5" s="514"/>
      <c r="H5" s="522"/>
      <c r="I5" s="514"/>
      <c r="J5" s="514"/>
      <c r="K5" s="46"/>
      <c r="L5" s="49"/>
    </row>
    <row r="6" spans="1:47" ht="15" x14ac:dyDescent="0.2">
      <c r="A6" s="507"/>
      <c r="B6" s="514"/>
      <c r="C6" s="514"/>
      <c r="D6" s="514"/>
      <c r="E6" s="514"/>
      <c r="F6" s="514"/>
      <c r="G6" s="514"/>
      <c r="H6" s="522"/>
      <c r="I6" s="514"/>
      <c r="J6" s="514"/>
      <c r="K6" s="48"/>
      <c r="L6" s="50"/>
    </row>
    <row r="7" spans="1:47" ht="12.75" customHeight="1" x14ac:dyDescent="0.2">
      <c r="A7" s="111"/>
      <c r="B7" s="24"/>
      <c r="C7" s="24"/>
      <c r="D7" s="24"/>
      <c r="E7" s="24"/>
      <c r="F7" s="24"/>
      <c r="G7" s="24"/>
      <c r="H7" s="28"/>
      <c r="I7" s="28"/>
      <c r="J7" s="28"/>
      <c r="K7" s="28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</row>
    <row r="8" spans="1:47" ht="24" customHeight="1" x14ac:dyDescent="0.2">
      <c r="A8" s="112" t="s">
        <v>161</v>
      </c>
      <c r="B8" s="523" t="str">
        <f>IF(Portada!C23&lt;&gt;0,Portada!C23,"")</f>
        <v>382-DEC_IDE-Declaración Informativa Mensual y Anual del Impuesto a los Depósitos en Efectivo</v>
      </c>
      <c r="C8" s="523"/>
      <c r="D8" s="523"/>
      <c r="E8" s="523"/>
      <c r="F8" s="523"/>
      <c r="G8" s="523"/>
      <c r="H8" s="523"/>
      <c r="I8" s="523"/>
      <c r="J8" s="523"/>
      <c r="K8" s="28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</row>
    <row r="9" spans="1:47" ht="22.5" customHeight="1" thickBot="1" x14ac:dyDescent="0.25"/>
    <row r="10" spans="1:47" s="5" customFormat="1" ht="51.75" customHeight="1" thickBot="1" x14ac:dyDescent="0.25">
      <c r="A10" s="54" t="s">
        <v>1</v>
      </c>
      <c r="B10" s="54" t="s">
        <v>154</v>
      </c>
      <c r="C10" s="69" t="s">
        <v>2</v>
      </c>
      <c r="D10" s="70" t="s">
        <v>3</v>
      </c>
      <c r="E10" s="70" t="s">
        <v>4</v>
      </c>
      <c r="F10" s="71" t="s">
        <v>5</v>
      </c>
      <c r="G10" s="53" t="s">
        <v>90</v>
      </c>
      <c r="H10" s="54" t="s">
        <v>27</v>
      </c>
      <c r="I10" s="54" t="s">
        <v>158</v>
      </c>
      <c r="J10" s="53" t="s">
        <v>143</v>
      </c>
      <c r="K10" s="86" t="s">
        <v>159</v>
      </c>
      <c r="L10" s="54" t="s">
        <v>26</v>
      </c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 s="5" customFormat="1" ht="12.75" customHeight="1" x14ac:dyDescent="0.2">
      <c r="A11" s="517" t="s">
        <v>926</v>
      </c>
      <c r="B11" s="105" t="s">
        <v>155</v>
      </c>
      <c r="C11" s="95"/>
      <c r="D11" s="65"/>
      <c r="E11" s="65"/>
      <c r="F11" s="66"/>
      <c r="G11" s="98">
        <f>C11+D11+E11+F11</f>
        <v>0</v>
      </c>
      <c r="H11" s="98">
        <f>G11*'Catálogo Factores de Prod'!$B$1</f>
        <v>0</v>
      </c>
      <c r="I11" s="110"/>
      <c r="J11" s="98">
        <f>IF(I$912&gt;0, H11-(H11*I11),0)</f>
        <v>0</v>
      </c>
      <c r="K11" s="517"/>
      <c r="L11" s="517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ht="12.75" customHeight="1" x14ac:dyDescent="0.2">
      <c r="A12" s="518"/>
      <c r="B12" s="107" t="s">
        <v>156</v>
      </c>
      <c r="C12" s="96">
        <v>2</v>
      </c>
      <c r="D12" s="73">
        <v>1</v>
      </c>
      <c r="E12" s="73">
        <v>1</v>
      </c>
      <c r="F12" s="74">
        <v>2</v>
      </c>
      <c r="G12" s="57">
        <f t="shared" ref="G12:G31" si="0">C12+D12+E12+F12</f>
        <v>6</v>
      </c>
      <c r="H12" s="57">
        <f>G12*'Catálogo Factores de Prod'!$B$1</f>
        <v>156</v>
      </c>
      <c r="I12" s="68"/>
      <c r="J12" s="57">
        <f t="shared" ref="J12:J74" si="1">IF(I$912&gt;0, H12-(H12*I12),0)</f>
        <v>0</v>
      </c>
      <c r="K12" s="518"/>
      <c r="L12" s="518"/>
    </row>
    <row r="13" spans="1:47" ht="12.75" customHeight="1" thickBot="1" x14ac:dyDescent="0.25">
      <c r="A13" s="519"/>
      <c r="B13" s="106" t="s">
        <v>157</v>
      </c>
      <c r="C13" s="97"/>
      <c r="D13" s="51"/>
      <c r="E13" s="51"/>
      <c r="F13" s="52"/>
      <c r="G13" s="99">
        <f t="shared" si="0"/>
        <v>0</v>
      </c>
      <c r="H13" s="99">
        <f>G13*'Catálogo Factores de Prod'!$B$1</f>
        <v>0</v>
      </c>
      <c r="I13" s="68"/>
      <c r="J13" s="99">
        <f t="shared" si="1"/>
        <v>0</v>
      </c>
      <c r="K13" s="519"/>
      <c r="L13" s="519"/>
    </row>
    <row r="14" spans="1:47" ht="12.75" customHeight="1" x14ac:dyDescent="0.2">
      <c r="A14" s="517" t="s">
        <v>927</v>
      </c>
      <c r="B14" s="105" t="s">
        <v>155</v>
      </c>
      <c r="C14" s="95"/>
      <c r="D14" s="65"/>
      <c r="E14" s="65"/>
      <c r="F14" s="66"/>
      <c r="G14" s="100">
        <f>C14+D14+E14+F14</f>
        <v>0</v>
      </c>
      <c r="H14" s="100">
        <f>G14*'Catálogo Factores de Prod'!$B$1</f>
        <v>0</v>
      </c>
      <c r="I14" s="110"/>
      <c r="J14" s="100">
        <f t="shared" si="1"/>
        <v>0</v>
      </c>
      <c r="K14" s="524"/>
      <c r="L14" s="524"/>
    </row>
    <row r="15" spans="1:47" ht="12.75" customHeight="1" x14ac:dyDescent="0.2">
      <c r="A15" s="518"/>
      <c r="B15" s="107" t="s">
        <v>156</v>
      </c>
      <c r="C15" s="96">
        <v>2</v>
      </c>
      <c r="D15" s="73">
        <v>3</v>
      </c>
      <c r="E15" s="73">
        <v>0</v>
      </c>
      <c r="F15" s="74">
        <v>2</v>
      </c>
      <c r="G15" s="101">
        <f t="shared" si="0"/>
        <v>7</v>
      </c>
      <c r="H15" s="101">
        <f>G15*'Catálogo Factores de Prod'!$B$1</f>
        <v>182</v>
      </c>
      <c r="I15" s="68"/>
      <c r="J15" s="101">
        <f t="shared" si="1"/>
        <v>0</v>
      </c>
      <c r="K15" s="525"/>
      <c r="L15" s="525"/>
    </row>
    <row r="16" spans="1:47" ht="12.75" customHeight="1" thickBot="1" x14ac:dyDescent="0.25">
      <c r="A16" s="519"/>
      <c r="B16" s="106" t="s">
        <v>157</v>
      </c>
      <c r="C16" s="97"/>
      <c r="D16" s="51"/>
      <c r="E16" s="51"/>
      <c r="F16" s="52"/>
      <c r="G16" s="102">
        <f t="shared" si="0"/>
        <v>0</v>
      </c>
      <c r="H16" s="102">
        <f>G16*'Catálogo Factores de Prod'!$B$1</f>
        <v>0</v>
      </c>
      <c r="I16" s="68"/>
      <c r="J16" s="102">
        <f t="shared" si="1"/>
        <v>0</v>
      </c>
      <c r="K16" s="526"/>
      <c r="L16" s="526"/>
    </row>
    <row r="17" spans="1:12" ht="12.75" customHeight="1" x14ac:dyDescent="0.2">
      <c r="A17" s="517" t="s">
        <v>928</v>
      </c>
      <c r="B17" s="105" t="s">
        <v>155</v>
      </c>
      <c r="C17" s="95"/>
      <c r="D17" s="65"/>
      <c r="E17" s="65"/>
      <c r="F17" s="66"/>
      <c r="G17" s="100">
        <f t="shared" si="0"/>
        <v>0</v>
      </c>
      <c r="H17" s="100">
        <f>G17*'Catálogo Factores de Prod'!$B$1</f>
        <v>0</v>
      </c>
      <c r="I17" s="110"/>
      <c r="J17" s="57">
        <f t="shared" si="1"/>
        <v>0</v>
      </c>
      <c r="K17" s="524"/>
      <c r="L17" s="524"/>
    </row>
    <row r="18" spans="1:12" ht="12.75" customHeight="1" x14ac:dyDescent="0.2">
      <c r="A18" s="518"/>
      <c r="B18" s="107" t="s">
        <v>156</v>
      </c>
      <c r="C18" s="96">
        <v>2</v>
      </c>
      <c r="D18" s="73">
        <v>1</v>
      </c>
      <c r="E18" s="73">
        <v>1</v>
      </c>
      <c r="F18" s="74">
        <v>2</v>
      </c>
      <c r="G18" s="101">
        <f t="shared" si="0"/>
        <v>6</v>
      </c>
      <c r="H18" s="101">
        <f>G18*'Catálogo Factores de Prod'!$B$1</f>
        <v>156</v>
      </c>
      <c r="I18" s="68"/>
      <c r="J18" s="57">
        <f t="shared" si="1"/>
        <v>0</v>
      </c>
      <c r="K18" s="525"/>
      <c r="L18" s="525"/>
    </row>
    <row r="19" spans="1:12" ht="12.75" customHeight="1" thickBot="1" x14ac:dyDescent="0.25">
      <c r="A19" s="519"/>
      <c r="B19" s="106" t="s">
        <v>157</v>
      </c>
      <c r="C19" s="97"/>
      <c r="D19" s="51"/>
      <c r="E19" s="51"/>
      <c r="F19" s="52"/>
      <c r="G19" s="102">
        <f t="shared" si="0"/>
        <v>0</v>
      </c>
      <c r="H19" s="102">
        <f>G19*'Catálogo Factores de Prod'!$B$1</f>
        <v>0</v>
      </c>
      <c r="I19" s="68"/>
      <c r="J19" s="58">
        <f t="shared" si="1"/>
        <v>0</v>
      </c>
      <c r="K19" s="526"/>
      <c r="L19" s="526"/>
    </row>
    <row r="20" spans="1:12" ht="12.75" customHeight="1" x14ac:dyDescent="0.2">
      <c r="A20" s="517" t="s">
        <v>929</v>
      </c>
      <c r="B20" s="105" t="s">
        <v>155</v>
      </c>
      <c r="C20" s="95"/>
      <c r="D20" s="65"/>
      <c r="E20" s="65"/>
      <c r="F20" s="66"/>
      <c r="G20" s="100">
        <f t="shared" si="0"/>
        <v>0</v>
      </c>
      <c r="H20" s="100">
        <f>G20*'Catálogo Factores de Prod'!$B$1</f>
        <v>0</v>
      </c>
      <c r="I20" s="110"/>
      <c r="J20" s="100">
        <f t="shared" si="1"/>
        <v>0</v>
      </c>
      <c r="K20" s="524"/>
      <c r="L20" s="524"/>
    </row>
    <row r="21" spans="1:12" ht="12.75" customHeight="1" x14ac:dyDescent="0.2">
      <c r="A21" s="518"/>
      <c r="B21" s="107" t="s">
        <v>156</v>
      </c>
      <c r="C21" s="96">
        <v>2</v>
      </c>
      <c r="D21" s="73">
        <v>2</v>
      </c>
      <c r="E21" s="73">
        <v>2</v>
      </c>
      <c r="F21" s="74">
        <v>3</v>
      </c>
      <c r="G21" s="101">
        <f t="shared" si="0"/>
        <v>9</v>
      </c>
      <c r="H21" s="101">
        <f>G21*'Catálogo Factores de Prod'!$B$1</f>
        <v>234</v>
      </c>
      <c r="I21" s="68"/>
      <c r="J21" s="101">
        <f t="shared" si="1"/>
        <v>0</v>
      </c>
      <c r="K21" s="525"/>
      <c r="L21" s="525"/>
    </row>
    <row r="22" spans="1:12" ht="12.75" customHeight="1" thickBot="1" x14ac:dyDescent="0.25">
      <c r="A22" s="519"/>
      <c r="B22" s="106" t="s">
        <v>157</v>
      </c>
      <c r="C22" s="97"/>
      <c r="D22" s="51"/>
      <c r="E22" s="51"/>
      <c r="F22" s="52"/>
      <c r="G22" s="102">
        <f t="shared" si="0"/>
        <v>0</v>
      </c>
      <c r="H22" s="102">
        <f>G22*'Catálogo Factores de Prod'!$B$1</f>
        <v>0</v>
      </c>
      <c r="I22" s="68"/>
      <c r="J22" s="102">
        <f t="shared" si="1"/>
        <v>0</v>
      </c>
      <c r="K22" s="526"/>
      <c r="L22" s="526"/>
    </row>
    <row r="23" spans="1:12" ht="12.75" customHeight="1" x14ac:dyDescent="0.2">
      <c r="A23" s="517" t="s">
        <v>930</v>
      </c>
      <c r="B23" s="105" t="s">
        <v>155</v>
      </c>
      <c r="C23" s="95"/>
      <c r="D23" s="65"/>
      <c r="E23" s="65"/>
      <c r="F23" s="66"/>
      <c r="G23" s="100">
        <f t="shared" si="0"/>
        <v>0</v>
      </c>
      <c r="H23" s="100">
        <f>G23*'Catálogo Factores de Prod'!$B$1</f>
        <v>0</v>
      </c>
      <c r="I23" s="110"/>
      <c r="J23" s="98">
        <f t="shared" si="1"/>
        <v>0</v>
      </c>
      <c r="K23" s="524"/>
      <c r="L23" s="524"/>
    </row>
    <row r="24" spans="1:12" ht="12.75" customHeight="1" x14ac:dyDescent="0.2">
      <c r="A24" s="518"/>
      <c r="B24" s="107" t="s">
        <v>156</v>
      </c>
      <c r="C24" s="96">
        <v>1</v>
      </c>
      <c r="D24" s="73">
        <v>1</v>
      </c>
      <c r="E24" s="73">
        <v>0</v>
      </c>
      <c r="F24" s="74">
        <v>1</v>
      </c>
      <c r="G24" s="101">
        <f t="shared" si="0"/>
        <v>3</v>
      </c>
      <c r="H24" s="101">
        <f>G24*'Catálogo Factores de Prod'!$B$1</f>
        <v>78</v>
      </c>
      <c r="I24" s="68"/>
      <c r="J24" s="57">
        <f t="shared" si="1"/>
        <v>0</v>
      </c>
      <c r="K24" s="525"/>
      <c r="L24" s="525"/>
    </row>
    <row r="25" spans="1:12" ht="12.75" customHeight="1" thickBot="1" x14ac:dyDescent="0.25">
      <c r="A25" s="519"/>
      <c r="B25" s="106" t="s">
        <v>157</v>
      </c>
      <c r="C25" s="97"/>
      <c r="D25" s="51"/>
      <c r="E25" s="51"/>
      <c r="F25" s="52"/>
      <c r="G25" s="102">
        <f t="shared" si="0"/>
        <v>0</v>
      </c>
      <c r="H25" s="102">
        <f>G25*'Catálogo Factores de Prod'!$B$1</f>
        <v>0</v>
      </c>
      <c r="I25" s="68"/>
      <c r="J25" s="99">
        <f t="shared" si="1"/>
        <v>0</v>
      </c>
      <c r="K25" s="526"/>
      <c r="L25" s="526"/>
    </row>
    <row r="26" spans="1:12" ht="12.75" customHeight="1" x14ac:dyDescent="0.2">
      <c r="A26" s="517" t="s">
        <v>931</v>
      </c>
      <c r="B26" s="105" t="s">
        <v>155</v>
      </c>
      <c r="C26" s="95"/>
      <c r="D26" s="65"/>
      <c r="E26" s="65"/>
      <c r="F26" s="66"/>
      <c r="G26" s="100">
        <f t="shared" si="0"/>
        <v>0</v>
      </c>
      <c r="H26" s="100">
        <f>G26*'Catálogo Factores de Prod'!$B$1</f>
        <v>0</v>
      </c>
      <c r="I26" s="110"/>
      <c r="J26" s="98">
        <f t="shared" si="1"/>
        <v>0</v>
      </c>
      <c r="K26" s="524"/>
      <c r="L26" s="524"/>
    </row>
    <row r="27" spans="1:12" ht="12.75" customHeight="1" x14ac:dyDescent="0.2">
      <c r="A27" s="518"/>
      <c r="B27" s="107" t="s">
        <v>156</v>
      </c>
      <c r="C27" s="96">
        <v>1</v>
      </c>
      <c r="D27" s="73">
        <v>1</v>
      </c>
      <c r="E27" s="73">
        <v>3</v>
      </c>
      <c r="F27" s="74">
        <v>3</v>
      </c>
      <c r="G27" s="101">
        <f t="shared" si="0"/>
        <v>8</v>
      </c>
      <c r="H27" s="101">
        <f>G27*'Catálogo Factores de Prod'!$B$1</f>
        <v>208</v>
      </c>
      <c r="I27" s="68"/>
      <c r="J27" s="57">
        <f t="shared" si="1"/>
        <v>0</v>
      </c>
      <c r="K27" s="525"/>
      <c r="L27" s="525"/>
    </row>
    <row r="28" spans="1:12" ht="12.75" customHeight="1" thickBot="1" x14ac:dyDescent="0.25">
      <c r="A28" s="519"/>
      <c r="B28" s="106" t="s">
        <v>157</v>
      </c>
      <c r="C28" s="97"/>
      <c r="D28" s="51"/>
      <c r="E28" s="51"/>
      <c r="F28" s="52"/>
      <c r="G28" s="102">
        <f t="shared" si="0"/>
        <v>0</v>
      </c>
      <c r="H28" s="102">
        <f>G28*'Catálogo Factores de Prod'!$B$1</f>
        <v>0</v>
      </c>
      <c r="I28" s="68"/>
      <c r="J28" s="99">
        <f t="shared" si="1"/>
        <v>0</v>
      </c>
      <c r="K28" s="526"/>
      <c r="L28" s="526"/>
    </row>
    <row r="29" spans="1:12" ht="12.75" customHeight="1" x14ac:dyDescent="0.2">
      <c r="A29" s="517" t="s">
        <v>932</v>
      </c>
      <c r="B29" s="105" t="s">
        <v>155</v>
      </c>
      <c r="C29" s="95"/>
      <c r="D29" s="65"/>
      <c r="E29" s="65"/>
      <c r="F29" s="66"/>
      <c r="G29" s="100">
        <f t="shared" si="0"/>
        <v>0</v>
      </c>
      <c r="H29" s="100">
        <f>G29*'Catálogo Factores de Prod'!$B$1</f>
        <v>0</v>
      </c>
      <c r="I29" s="110"/>
      <c r="J29" s="98">
        <f t="shared" si="1"/>
        <v>0</v>
      </c>
      <c r="K29" s="524"/>
      <c r="L29" s="524"/>
    </row>
    <row r="30" spans="1:12" ht="12.75" customHeight="1" x14ac:dyDescent="0.2">
      <c r="A30" s="518"/>
      <c r="B30" s="107" t="s">
        <v>156</v>
      </c>
      <c r="C30" s="96">
        <v>1</v>
      </c>
      <c r="D30" s="73">
        <v>1</v>
      </c>
      <c r="E30" s="73">
        <v>1</v>
      </c>
      <c r="F30" s="74">
        <v>2</v>
      </c>
      <c r="G30" s="101">
        <f t="shared" si="0"/>
        <v>5</v>
      </c>
      <c r="H30" s="101">
        <f>G30*'Catálogo Factores de Prod'!$B$1</f>
        <v>130</v>
      </c>
      <c r="I30" s="68"/>
      <c r="J30" s="57">
        <f t="shared" si="1"/>
        <v>0</v>
      </c>
      <c r="K30" s="525"/>
      <c r="L30" s="525"/>
    </row>
    <row r="31" spans="1:12" ht="12.75" customHeight="1" thickBot="1" x14ac:dyDescent="0.25">
      <c r="A31" s="519"/>
      <c r="B31" s="106" t="s">
        <v>157</v>
      </c>
      <c r="C31" s="97"/>
      <c r="D31" s="51"/>
      <c r="E31" s="51"/>
      <c r="F31" s="52"/>
      <c r="G31" s="102">
        <f t="shared" si="0"/>
        <v>0</v>
      </c>
      <c r="H31" s="102">
        <f>G31*'Catálogo Factores de Prod'!$B$1</f>
        <v>0</v>
      </c>
      <c r="I31" s="68"/>
      <c r="J31" s="99">
        <f t="shared" si="1"/>
        <v>0</v>
      </c>
      <c r="K31" s="526"/>
      <c r="L31" s="526"/>
    </row>
    <row r="32" spans="1:12" ht="12.75" customHeight="1" x14ac:dyDescent="0.2">
      <c r="A32" s="517" t="s">
        <v>933</v>
      </c>
      <c r="B32" s="105" t="s">
        <v>155</v>
      </c>
      <c r="C32" s="95"/>
      <c r="D32" s="65"/>
      <c r="E32" s="65"/>
      <c r="F32" s="66"/>
      <c r="G32" s="100">
        <f t="shared" ref="G32:G95" si="2">C32+D32+E32+F32</f>
        <v>0</v>
      </c>
      <c r="H32" s="100">
        <f>G32*'Catálogo Factores de Prod'!$B$1</f>
        <v>0</v>
      </c>
      <c r="I32" s="110"/>
      <c r="J32" s="98">
        <f t="shared" si="1"/>
        <v>0</v>
      </c>
      <c r="K32" s="524"/>
      <c r="L32" s="524"/>
    </row>
    <row r="33" spans="1:12" ht="12.75" customHeight="1" x14ac:dyDescent="0.2">
      <c r="A33" s="518"/>
      <c r="B33" s="107" t="s">
        <v>156</v>
      </c>
      <c r="C33" s="96">
        <v>2</v>
      </c>
      <c r="D33" s="73">
        <v>1</v>
      </c>
      <c r="E33" s="73">
        <v>1</v>
      </c>
      <c r="F33" s="74">
        <v>2</v>
      </c>
      <c r="G33" s="101">
        <f t="shared" si="2"/>
        <v>6</v>
      </c>
      <c r="H33" s="101">
        <f>G33*'Catálogo Factores de Prod'!$B$1</f>
        <v>156</v>
      </c>
      <c r="I33" s="68"/>
      <c r="J33" s="57">
        <f t="shared" si="1"/>
        <v>0</v>
      </c>
      <c r="K33" s="525"/>
      <c r="L33" s="525"/>
    </row>
    <row r="34" spans="1:12" ht="12.75" customHeight="1" thickBot="1" x14ac:dyDescent="0.25">
      <c r="A34" s="519"/>
      <c r="B34" s="106" t="s">
        <v>157</v>
      </c>
      <c r="C34" s="97"/>
      <c r="D34" s="51"/>
      <c r="E34" s="51"/>
      <c r="F34" s="52"/>
      <c r="G34" s="102">
        <f t="shared" si="2"/>
        <v>0</v>
      </c>
      <c r="H34" s="102">
        <f>G34*'Catálogo Factores de Prod'!$B$1</f>
        <v>0</v>
      </c>
      <c r="I34" s="68"/>
      <c r="J34" s="99">
        <f t="shared" si="1"/>
        <v>0</v>
      </c>
      <c r="K34" s="526"/>
      <c r="L34" s="526"/>
    </row>
    <row r="35" spans="1:12" ht="12.75" customHeight="1" x14ac:dyDescent="0.2">
      <c r="A35" s="517" t="s">
        <v>937</v>
      </c>
      <c r="B35" s="105" t="s">
        <v>155</v>
      </c>
      <c r="C35" s="95"/>
      <c r="D35" s="65"/>
      <c r="E35" s="65"/>
      <c r="F35" s="66"/>
      <c r="G35" s="100">
        <f t="shared" si="2"/>
        <v>0</v>
      </c>
      <c r="H35" s="100">
        <f>G35*'Catálogo Factores de Prod'!$B$1</f>
        <v>0</v>
      </c>
      <c r="I35" s="110"/>
      <c r="J35" s="98">
        <f t="shared" si="1"/>
        <v>0</v>
      </c>
      <c r="K35" s="524"/>
      <c r="L35" s="524"/>
    </row>
    <row r="36" spans="1:12" ht="12.75" customHeight="1" x14ac:dyDescent="0.2">
      <c r="A36" s="518"/>
      <c r="B36" s="107" t="s">
        <v>156</v>
      </c>
      <c r="C36" s="96">
        <v>1</v>
      </c>
      <c r="D36" s="73">
        <v>3</v>
      </c>
      <c r="E36" s="73">
        <v>0</v>
      </c>
      <c r="F36" s="74">
        <v>3</v>
      </c>
      <c r="G36" s="101">
        <f t="shared" si="2"/>
        <v>7</v>
      </c>
      <c r="H36" s="101">
        <f>G36*'Catálogo Factores de Prod'!$B$1</f>
        <v>182</v>
      </c>
      <c r="I36" s="68"/>
      <c r="J36" s="57">
        <f t="shared" si="1"/>
        <v>0</v>
      </c>
      <c r="K36" s="525"/>
      <c r="L36" s="525"/>
    </row>
    <row r="37" spans="1:12" ht="12.75" customHeight="1" thickBot="1" x14ac:dyDescent="0.25">
      <c r="A37" s="519"/>
      <c r="B37" s="106" t="s">
        <v>157</v>
      </c>
      <c r="C37" s="97"/>
      <c r="D37" s="51"/>
      <c r="E37" s="51"/>
      <c r="F37" s="52"/>
      <c r="G37" s="102">
        <f t="shared" si="2"/>
        <v>0</v>
      </c>
      <c r="H37" s="102">
        <f>G37*'Catálogo Factores de Prod'!$B$1</f>
        <v>0</v>
      </c>
      <c r="I37" s="68"/>
      <c r="J37" s="99">
        <f t="shared" si="1"/>
        <v>0</v>
      </c>
      <c r="K37" s="526"/>
      <c r="L37" s="526"/>
    </row>
    <row r="38" spans="1:12" ht="12.75" customHeight="1" x14ac:dyDescent="0.2">
      <c r="A38" s="517" t="s">
        <v>934</v>
      </c>
      <c r="B38" s="105" t="s">
        <v>155</v>
      </c>
      <c r="C38" s="95"/>
      <c r="D38" s="65"/>
      <c r="E38" s="65"/>
      <c r="F38" s="66"/>
      <c r="G38" s="100">
        <f t="shared" si="2"/>
        <v>0</v>
      </c>
      <c r="H38" s="100">
        <f>G38*'Catálogo Factores de Prod'!$B$1</f>
        <v>0</v>
      </c>
      <c r="I38" s="110"/>
      <c r="J38" s="98">
        <f t="shared" si="1"/>
        <v>0</v>
      </c>
      <c r="K38" s="524"/>
      <c r="L38" s="524"/>
    </row>
    <row r="39" spans="1:12" ht="12.75" customHeight="1" x14ac:dyDescent="0.2">
      <c r="A39" s="518"/>
      <c r="B39" s="107" t="s">
        <v>156</v>
      </c>
      <c r="C39" s="96">
        <v>2</v>
      </c>
      <c r="D39" s="73">
        <v>1</v>
      </c>
      <c r="E39" s="73">
        <v>1</v>
      </c>
      <c r="F39" s="74">
        <v>2</v>
      </c>
      <c r="G39" s="101">
        <f t="shared" si="2"/>
        <v>6</v>
      </c>
      <c r="H39" s="101">
        <f>G39*'Catálogo Factores de Prod'!$B$1</f>
        <v>156</v>
      </c>
      <c r="I39" s="68"/>
      <c r="J39" s="57">
        <f t="shared" si="1"/>
        <v>0</v>
      </c>
      <c r="K39" s="525"/>
      <c r="L39" s="525"/>
    </row>
    <row r="40" spans="1:12" ht="12.75" customHeight="1" thickBot="1" x14ac:dyDescent="0.25">
      <c r="A40" s="519"/>
      <c r="B40" s="106" t="s">
        <v>157</v>
      </c>
      <c r="C40" s="97"/>
      <c r="D40" s="51"/>
      <c r="E40" s="51"/>
      <c r="F40" s="52"/>
      <c r="G40" s="102">
        <f t="shared" si="2"/>
        <v>0</v>
      </c>
      <c r="H40" s="102">
        <f>G40*'Catálogo Factores de Prod'!$B$1</f>
        <v>0</v>
      </c>
      <c r="I40" s="68"/>
      <c r="J40" s="99">
        <f t="shared" si="1"/>
        <v>0</v>
      </c>
      <c r="K40" s="526"/>
      <c r="L40" s="526"/>
    </row>
    <row r="41" spans="1:12" ht="12.75" customHeight="1" x14ac:dyDescent="0.2">
      <c r="A41" s="517" t="s">
        <v>935</v>
      </c>
      <c r="B41" s="105" t="s">
        <v>155</v>
      </c>
      <c r="C41" s="95"/>
      <c r="D41" s="65"/>
      <c r="E41" s="65"/>
      <c r="F41" s="66"/>
      <c r="G41" s="100">
        <f t="shared" si="2"/>
        <v>0</v>
      </c>
      <c r="H41" s="100">
        <f>G41*'Catálogo Factores de Prod'!$B$1</f>
        <v>0</v>
      </c>
      <c r="I41" s="110"/>
      <c r="J41" s="98">
        <f t="shared" si="1"/>
        <v>0</v>
      </c>
      <c r="K41" s="524"/>
      <c r="L41" s="524"/>
    </row>
    <row r="42" spans="1:12" ht="12.75" customHeight="1" x14ac:dyDescent="0.2">
      <c r="A42" s="518"/>
      <c r="B42" s="107" t="s">
        <v>156</v>
      </c>
      <c r="C42" s="96">
        <v>1</v>
      </c>
      <c r="D42" s="73">
        <v>0</v>
      </c>
      <c r="E42" s="73">
        <v>0</v>
      </c>
      <c r="F42" s="74">
        <v>1</v>
      </c>
      <c r="G42" s="101">
        <f t="shared" si="2"/>
        <v>2</v>
      </c>
      <c r="H42" s="101">
        <f>G42*'Catálogo Factores de Prod'!$B$1</f>
        <v>52</v>
      </c>
      <c r="I42" s="68"/>
      <c r="J42" s="57">
        <f t="shared" si="1"/>
        <v>0</v>
      </c>
      <c r="K42" s="525"/>
      <c r="L42" s="525"/>
    </row>
    <row r="43" spans="1:12" ht="12.75" customHeight="1" thickBot="1" x14ac:dyDescent="0.25">
      <c r="A43" s="519"/>
      <c r="B43" s="106" t="s">
        <v>157</v>
      </c>
      <c r="C43" s="97"/>
      <c r="D43" s="51"/>
      <c r="E43" s="51"/>
      <c r="F43" s="52"/>
      <c r="G43" s="102">
        <f t="shared" si="2"/>
        <v>0</v>
      </c>
      <c r="H43" s="102">
        <f>G43*'Catálogo Factores de Prod'!$B$1</f>
        <v>0</v>
      </c>
      <c r="I43" s="68"/>
      <c r="J43" s="99">
        <f t="shared" si="1"/>
        <v>0</v>
      </c>
      <c r="K43" s="526"/>
      <c r="L43" s="526"/>
    </row>
    <row r="44" spans="1:12" ht="12.75" customHeight="1" x14ac:dyDescent="0.2">
      <c r="A44" s="517" t="s">
        <v>936</v>
      </c>
      <c r="B44" s="105" t="s">
        <v>155</v>
      </c>
      <c r="C44" s="95"/>
      <c r="D44" s="65"/>
      <c r="E44" s="65"/>
      <c r="F44" s="66"/>
      <c r="G44" s="100">
        <f t="shared" si="2"/>
        <v>0</v>
      </c>
      <c r="H44" s="100">
        <f>G44*'Catálogo Factores de Prod'!$B$1</f>
        <v>0</v>
      </c>
      <c r="I44" s="110"/>
      <c r="J44" s="98">
        <f t="shared" si="1"/>
        <v>0</v>
      </c>
      <c r="K44" s="524"/>
      <c r="L44" s="524"/>
    </row>
    <row r="45" spans="1:12" ht="12.75" customHeight="1" x14ac:dyDescent="0.2">
      <c r="A45" s="518"/>
      <c r="B45" s="107" t="s">
        <v>156</v>
      </c>
      <c r="C45" s="96">
        <v>4</v>
      </c>
      <c r="D45" s="73">
        <v>4</v>
      </c>
      <c r="E45" s="73">
        <v>0</v>
      </c>
      <c r="F45" s="74">
        <v>4</v>
      </c>
      <c r="G45" s="101">
        <f t="shared" si="2"/>
        <v>12</v>
      </c>
      <c r="H45" s="101">
        <f>G45*'Catálogo Factores de Prod'!$B$1</f>
        <v>312</v>
      </c>
      <c r="I45" s="68"/>
      <c r="J45" s="57">
        <f t="shared" si="1"/>
        <v>0</v>
      </c>
      <c r="K45" s="525"/>
      <c r="L45" s="525"/>
    </row>
    <row r="46" spans="1:12" ht="12.75" customHeight="1" thickBot="1" x14ac:dyDescent="0.25">
      <c r="A46" s="519"/>
      <c r="B46" s="106" t="s">
        <v>157</v>
      </c>
      <c r="C46" s="97"/>
      <c r="D46" s="51"/>
      <c r="E46" s="51"/>
      <c r="F46" s="52"/>
      <c r="G46" s="102">
        <f t="shared" si="2"/>
        <v>0</v>
      </c>
      <c r="H46" s="102">
        <f>G46*'Catálogo Factores de Prod'!$B$1</f>
        <v>0</v>
      </c>
      <c r="I46" s="68"/>
      <c r="J46" s="99">
        <f t="shared" si="1"/>
        <v>0</v>
      </c>
      <c r="K46" s="526"/>
      <c r="L46" s="526"/>
    </row>
    <row r="47" spans="1:12" ht="12.75" customHeight="1" x14ac:dyDescent="0.2">
      <c r="A47" s="517" t="s">
        <v>938</v>
      </c>
      <c r="B47" s="105" t="s">
        <v>155</v>
      </c>
      <c r="C47" s="95"/>
      <c r="D47" s="65"/>
      <c r="E47" s="65"/>
      <c r="F47" s="66"/>
      <c r="G47" s="100">
        <f t="shared" si="2"/>
        <v>0</v>
      </c>
      <c r="H47" s="100">
        <f>G47*'Catálogo Factores de Prod'!$B$1</f>
        <v>0</v>
      </c>
      <c r="I47" s="110"/>
      <c r="J47" s="98">
        <f t="shared" si="1"/>
        <v>0</v>
      </c>
      <c r="K47" s="524"/>
      <c r="L47" s="524"/>
    </row>
    <row r="48" spans="1:12" ht="12.75" customHeight="1" x14ac:dyDescent="0.2">
      <c r="A48" s="518"/>
      <c r="B48" s="107" t="s">
        <v>156</v>
      </c>
      <c r="C48" s="96">
        <v>2</v>
      </c>
      <c r="D48" s="73">
        <v>1</v>
      </c>
      <c r="E48" s="73">
        <v>1</v>
      </c>
      <c r="F48" s="74">
        <v>2</v>
      </c>
      <c r="G48" s="101">
        <f t="shared" si="2"/>
        <v>6</v>
      </c>
      <c r="H48" s="101">
        <f>G48*'Catálogo Factores de Prod'!$B$1</f>
        <v>156</v>
      </c>
      <c r="I48" s="68"/>
      <c r="J48" s="57">
        <f t="shared" si="1"/>
        <v>0</v>
      </c>
      <c r="K48" s="525"/>
      <c r="L48" s="525"/>
    </row>
    <row r="49" spans="1:12" ht="12.75" customHeight="1" thickBot="1" x14ac:dyDescent="0.25">
      <c r="A49" s="519"/>
      <c r="B49" s="106" t="s">
        <v>157</v>
      </c>
      <c r="C49" s="97"/>
      <c r="D49" s="51"/>
      <c r="E49" s="51"/>
      <c r="F49" s="52"/>
      <c r="G49" s="102">
        <f t="shared" si="2"/>
        <v>0</v>
      </c>
      <c r="H49" s="102">
        <f>G49*'Catálogo Factores de Prod'!$B$1</f>
        <v>0</v>
      </c>
      <c r="I49" s="68"/>
      <c r="J49" s="99">
        <f t="shared" si="1"/>
        <v>0</v>
      </c>
      <c r="K49" s="526"/>
      <c r="L49" s="526"/>
    </row>
    <row r="50" spans="1:12" ht="12.75" customHeight="1" x14ac:dyDescent="0.2">
      <c r="A50" s="517" t="s">
        <v>939</v>
      </c>
      <c r="B50" s="105" t="s">
        <v>155</v>
      </c>
      <c r="C50" s="95"/>
      <c r="D50" s="65"/>
      <c r="E50" s="65"/>
      <c r="F50" s="66"/>
      <c r="G50" s="100">
        <f t="shared" si="2"/>
        <v>0</v>
      </c>
      <c r="H50" s="100">
        <f>G50*'Catálogo Factores de Prod'!$B$1</f>
        <v>0</v>
      </c>
      <c r="I50" s="110"/>
      <c r="J50" s="98">
        <f t="shared" si="1"/>
        <v>0</v>
      </c>
      <c r="K50" s="524"/>
      <c r="L50" s="524"/>
    </row>
    <row r="51" spans="1:12" ht="12.75" customHeight="1" x14ac:dyDescent="0.2">
      <c r="A51" s="518"/>
      <c r="B51" s="107" t="s">
        <v>156</v>
      </c>
      <c r="C51" s="96">
        <v>1</v>
      </c>
      <c r="D51" s="73">
        <v>1</v>
      </c>
      <c r="E51" s="73">
        <v>1</v>
      </c>
      <c r="F51" s="74">
        <v>1</v>
      </c>
      <c r="G51" s="101">
        <f t="shared" si="2"/>
        <v>4</v>
      </c>
      <c r="H51" s="101">
        <f>G51*'Catálogo Factores de Prod'!$B$1</f>
        <v>104</v>
      </c>
      <c r="I51" s="68"/>
      <c r="J51" s="57">
        <f t="shared" si="1"/>
        <v>0</v>
      </c>
      <c r="K51" s="525"/>
      <c r="L51" s="525"/>
    </row>
    <row r="52" spans="1:12" ht="12.75" customHeight="1" thickBot="1" x14ac:dyDescent="0.25">
      <c r="A52" s="519"/>
      <c r="B52" s="106" t="s">
        <v>157</v>
      </c>
      <c r="C52" s="97"/>
      <c r="D52" s="51"/>
      <c r="E52" s="51"/>
      <c r="F52" s="52"/>
      <c r="G52" s="102">
        <f t="shared" si="2"/>
        <v>0</v>
      </c>
      <c r="H52" s="102">
        <f>G52*'Catálogo Factores de Prod'!$B$1</f>
        <v>0</v>
      </c>
      <c r="I52" s="68"/>
      <c r="J52" s="99">
        <f t="shared" si="1"/>
        <v>0</v>
      </c>
      <c r="K52" s="526"/>
      <c r="L52" s="526"/>
    </row>
    <row r="53" spans="1:12" ht="12.75" customHeight="1" x14ac:dyDescent="0.2">
      <c r="A53" s="517" t="s">
        <v>940</v>
      </c>
      <c r="B53" s="105" t="s">
        <v>155</v>
      </c>
      <c r="C53" s="95"/>
      <c r="D53" s="65"/>
      <c r="E53" s="65"/>
      <c r="F53" s="66"/>
      <c r="G53" s="100">
        <f t="shared" si="2"/>
        <v>0</v>
      </c>
      <c r="H53" s="100">
        <f>G53*'Catálogo Factores de Prod'!$B$1</f>
        <v>0</v>
      </c>
      <c r="I53" s="110"/>
      <c r="J53" s="98">
        <f t="shared" si="1"/>
        <v>0</v>
      </c>
      <c r="K53" s="524"/>
      <c r="L53" s="524"/>
    </row>
    <row r="54" spans="1:12" ht="12.75" customHeight="1" x14ac:dyDescent="0.2">
      <c r="A54" s="518"/>
      <c r="B54" s="107" t="s">
        <v>156</v>
      </c>
      <c r="C54" s="96">
        <v>2</v>
      </c>
      <c r="D54" s="73">
        <v>1</v>
      </c>
      <c r="E54" s="73">
        <v>1</v>
      </c>
      <c r="F54" s="74">
        <v>2</v>
      </c>
      <c r="G54" s="101">
        <f t="shared" si="2"/>
        <v>6</v>
      </c>
      <c r="H54" s="101">
        <f>G54*'Catálogo Factores de Prod'!$B$1</f>
        <v>156</v>
      </c>
      <c r="I54" s="68"/>
      <c r="J54" s="57">
        <f t="shared" si="1"/>
        <v>0</v>
      </c>
      <c r="K54" s="525"/>
      <c r="L54" s="525"/>
    </row>
    <row r="55" spans="1:12" ht="12.75" customHeight="1" thickBot="1" x14ac:dyDescent="0.25">
      <c r="A55" s="519"/>
      <c r="B55" s="106" t="s">
        <v>157</v>
      </c>
      <c r="C55" s="97"/>
      <c r="D55" s="51"/>
      <c r="E55" s="51"/>
      <c r="F55" s="52"/>
      <c r="G55" s="102">
        <f t="shared" si="2"/>
        <v>0</v>
      </c>
      <c r="H55" s="102">
        <f>G55*'Catálogo Factores de Prod'!$B$1</f>
        <v>0</v>
      </c>
      <c r="I55" s="68"/>
      <c r="J55" s="99">
        <f t="shared" si="1"/>
        <v>0</v>
      </c>
      <c r="K55" s="526"/>
      <c r="L55" s="526"/>
    </row>
    <row r="56" spans="1:12" ht="12.75" customHeight="1" x14ac:dyDescent="0.2">
      <c r="A56" s="517" t="s">
        <v>942</v>
      </c>
      <c r="B56" s="105" t="s">
        <v>155</v>
      </c>
      <c r="C56" s="95"/>
      <c r="D56" s="65"/>
      <c r="E56" s="65"/>
      <c r="F56" s="66"/>
      <c r="G56" s="100">
        <f t="shared" si="2"/>
        <v>0</v>
      </c>
      <c r="H56" s="100">
        <f>G56*'Catálogo Factores de Prod'!$B$1</f>
        <v>0</v>
      </c>
      <c r="I56" s="110"/>
      <c r="J56" s="98">
        <f t="shared" si="1"/>
        <v>0</v>
      </c>
      <c r="K56" s="524"/>
      <c r="L56" s="524"/>
    </row>
    <row r="57" spans="1:12" ht="12.75" customHeight="1" x14ac:dyDescent="0.2">
      <c r="A57" s="518"/>
      <c r="B57" s="107" t="s">
        <v>156</v>
      </c>
      <c r="C57" s="96">
        <v>1</v>
      </c>
      <c r="D57" s="73">
        <v>1</v>
      </c>
      <c r="E57" s="73">
        <v>1</v>
      </c>
      <c r="F57" s="74">
        <v>0</v>
      </c>
      <c r="G57" s="101">
        <f t="shared" si="2"/>
        <v>3</v>
      </c>
      <c r="H57" s="101">
        <f>G57*'Catálogo Factores de Prod'!$B$1</f>
        <v>78</v>
      </c>
      <c r="I57" s="68"/>
      <c r="J57" s="57">
        <f t="shared" si="1"/>
        <v>0</v>
      </c>
      <c r="K57" s="525"/>
      <c r="L57" s="525"/>
    </row>
    <row r="58" spans="1:12" ht="12.75" customHeight="1" thickBot="1" x14ac:dyDescent="0.25">
      <c r="A58" s="519"/>
      <c r="B58" s="106" t="s">
        <v>157</v>
      </c>
      <c r="C58" s="97"/>
      <c r="D58" s="51"/>
      <c r="E58" s="51"/>
      <c r="F58" s="52"/>
      <c r="G58" s="102">
        <f t="shared" si="2"/>
        <v>0</v>
      </c>
      <c r="H58" s="102">
        <f>G58*'Catálogo Factores de Prod'!$B$1</f>
        <v>0</v>
      </c>
      <c r="I58" s="68"/>
      <c r="J58" s="99">
        <f t="shared" si="1"/>
        <v>0</v>
      </c>
      <c r="K58" s="526"/>
      <c r="L58" s="526"/>
    </row>
    <row r="59" spans="1:12" ht="12.75" customHeight="1" x14ac:dyDescent="0.2">
      <c r="A59" s="517" t="s">
        <v>941</v>
      </c>
      <c r="B59" s="105" t="s">
        <v>155</v>
      </c>
      <c r="C59" s="95"/>
      <c r="D59" s="65"/>
      <c r="E59" s="65"/>
      <c r="F59" s="66"/>
      <c r="G59" s="100">
        <f t="shared" si="2"/>
        <v>0</v>
      </c>
      <c r="H59" s="100">
        <f>G59*'Catálogo Factores de Prod'!$B$1</f>
        <v>0</v>
      </c>
      <c r="I59" s="110"/>
      <c r="J59" s="98">
        <f t="shared" si="1"/>
        <v>0</v>
      </c>
      <c r="K59" s="524"/>
      <c r="L59" s="524"/>
    </row>
    <row r="60" spans="1:12" ht="12.75" customHeight="1" x14ac:dyDescent="0.2">
      <c r="A60" s="518"/>
      <c r="B60" s="107" t="s">
        <v>156</v>
      </c>
      <c r="C60" s="96">
        <v>1</v>
      </c>
      <c r="D60" s="73">
        <v>1</v>
      </c>
      <c r="E60" s="73">
        <v>0</v>
      </c>
      <c r="F60" s="74">
        <v>2</v>
      </c>
      <c r="G60" s="101">
        <f t="shared" si="2"/>
        <v>4</v>
      </c>
      <c r="H60" s="101">
        <f>G60*'Catálogo Factores de Prod'!$B$1</f>
        <v>104</v>
      </c>
      <c r="I60" s="68"/>
      <c r="J60" s="57">
        <f t="shared" si="1"/>
        <v>0</v>
      </c>
      <c r="K60" s="525"/>
      <c r="L60" s="525"/>
    </row>
    <row r="61" spans="1:12" ht="12.75" customHeight="1" thickBot="1" x14ac:dyDescent="0.25">
      <c r="A61" s="519"/>
      <c r="B61" s="106" t="s">
        <v>157</v>
      </c>
      <c r="C61" s="97"/>
      <c r="D61" s="51"/>
      <c r="E61" s="51"/>
      <c r="F61" s="52"/>
      <c r="G61" s="102">
        <f t="shared" si="2"/>
        <v>0</v>
      </c>
      <c r="H61" s="102">
        <f>G61*'Catálogo Factores de Prod'!$B$1</f>
        <v>0</v>
      </c>
      <c r="I61" s="68"/>
      <c r="J61" s="99">
        <f t="shared" si="1"/>
        <v>0</v>
      </c>
      <c r="K61" s="526"/>
      <c r="L61" s="526"/>
    </row>
    <row r="62" spans="1:12" ht="12.75" customHeight="1" x14ac:dyDescent="0.2">
      <c r="A62" s="517"/>
      <c r="B62" s="105" t="s">
        <v>155</v>
      </c>
      <c r="C62" s="95"/>
      <c r="D62" s="65"/>
      <c r="E62" s="65"/>
      <c r="F62" s="66"/>
      <c r="G62" s="100">
        <f t="shared" si="2"/>
        <v>0</v>
      </c>
      <c r="H62" s="100">
        <f>G62*'Catálogo Factores de Prod'!$B$1</f>
        <v>0</v>
      </c>
      <c r="I62" s="110"/>
      <c r="J62" s="98">
        <f t="shared" si="1"/>
        <v>0</v>
      </c>
      <c r="K62" s="524"/>
      <c r="L62" s="524"/>
    </row>
    <row r="63" spans="1:12" ht="12.75" customHeight="1" x14ac:dyDescent="0.2">
      <c r="A63" s="518"/>
      <c r="B63" s="107" t="s">
        <v>156</v>
      </c>
      <c r="C63" s="96"/>
      <c r="D63" s="73"/>
      <c r="E63" s="73"/>
      <c r="F63" s="74"/>
      <c r="G63" s="101">
        <f t="shared" si="2"/>
        <v>0</v>
      </c>
      <c r="H63" s="101">
        <f>G63*'Catálogo Factores de Prod'!$B$1</f>
        <v>0</v>
      </c>
      <c r="I63" s="68"/>
      <c r="J63" s="57">
        <f t="shared" si="1"/>
        <v>0</v>
      </c>
      <c r="K63" s="525"/>
      <c r="L63" s="525"/>
    </row>
    <row r="64" spans="1:12" ht="12.75" customHeight="1" thickBot="1" x14ac:dyDescent="0.25">
      <c r="A64" s="519"/>
      <c r="B64" s="106" t="s">
        <v>157</v>
      </c>
      <c r="C64" s="97"/>
      <c r="D64" s="51"/>
      <c r="E64" s="51"/>
      <c r="F64" s="52"/>
      <c r="G64" s="102">
        <f t="shared" si="2"/>
        <v>0</v>
      </c>
      <c r="H64" s="102">
        <f>G64*'Catálogo Factores de Prod'!$B$1</f>
        <v>0</v>
      </c>
      <c r="I64" s="68"/>
      <c r="J64" s="99">
        <f t="shared" si="1"/>
        <v>0</v>
      </c>
      <c r="K64" s="526"/>
      <c r="L64" s="526"/>
    </row>
    <row r="65" spans="1:12" ht="12.75" customHeight="1" x14ac:dyDescent="0.2">
      <c r="A65" s="517"/>
      <c r="B65" s="105" t="s">
        <v>155</v>
      </c>
      <c r="C65" s="95"/>
      <c r="D65" s="65"/>
      <c r="E65" s="65"/>
      <c r="F65" s="66"/>
      <c r="G65" s="100">
        <f t="shared" si="2"/>
        <v>0</v>
      </c>
      <c r="H65" s="100">
        <f>G65*'Catálogo Factores de Prod'!$B$1</f>
        <v>0</v>
      </c>
      <c r="I65" s="110"/>
      <c r="J65" s="98">
        <f t="shared" si="1"/>
        <v>0</v>
      </c>
      <c r="K65" s="524"/>
      <c r="L65" s="524"/>
    </row>
    <row r="66" spans="1:12" ht="12.75" customHeight="1" x14ac:dyDescent="0.2">
      <c r="A66" s="518"/>
      <c r="B66" s="107" t="s">
        <v>156</v>
      </c>
      <c r="C66" s="96"/>
      <c r="D66" s="73"/>
      <c r="E66" s="73"/>
      <c r="F66" s="74"/>
      <c r="G66" s="101">
        <f t="shared" si="2"/>
        <v>0</v>
      </c>
      <c r="H66" s="101">
        <f>G66*'Catálogo Factores de Prod'!$B$1</f>
        <v>0</v>
      </c>
      <c r="I66" s="68"/>
      <c r="J66" s="57">
        <f t="shared" si="1"/>
        <v>0</v>
      </c>
      <c r="K66" s="525"/>
      <c r="L66" s="525"/>
    </row>
    <row r="67" spans="1:12" ht="12.75" customHeight="1" thickBot="1" x14ac:dyDescent="0.25">
      <c r="A67" s="519"/>
      <c r="B67" s="106" t="s">
        <v>157</v>
      </c>
      <c r="C67" s="97"/>
      <c r="D67" s="51"/>
      <c r="E67" s="51"/>
      <c r="F67" s="52"/>
      <c r="G67" s="102">
        <f t="shared" si="2"/>
        <v>0</v>
      </c>
      <c r="H67" s="102">
        <f>G67*'Catálogo Factores de Prod'!$B$1</f>
        <v>0</v>
      </c>
      <c r="I67" s="68"/>
      <c r="J67" s="99">
        <f t="shared" si="1"/>
        <v>0</v>
      </c>
      <c r="K67" s="526"/>
      <c r="L67" s="526"/>
    </row>
    <row r="68" spans="1:12" ht="12.75" customHeight="1" x14ac:dyDescent="0.2">
      <c r="A68" s="517"/>
      <c r="B68" s="105" t="s">
        <v>155</v>
      </c>
      <c r="C68" s="95"/>
      <c r="D68" s="65"/>
      <c r="E68" s="65"/>
      <c r="F68" s="66"/>
      <c r="G68" s="100">
        <f t="shared" si="2"/>
        <v>0</v>
      </c>
      <c r="H68" s="100">
        <f>G68*'Catálogo Factores de Prod'!$B$1</f>
        <v>0</v>
      </c>
      <c r="I68" s="110"/>
      <c r="J68" s="98">
        <f t="shared" si="1"/>
        <v>0</v>
      </c>
      <c r="K68" s="524"/>
      <c r="L68" s="524"/>
    </row>
    <row r="69" spans="1:12" ht="12.75" customHeight="1" x14ac:dyDescent="0.2">
      <c r="A69" s="518"/>
      <c r="B69" s="107" t="s">
        <v>156</v>
      </c>
      <c r="C69" s="96"/>
      <c r="D69" s="73"/>
      <c r="E69" s="73"/>
      <c r="F69" s="74"/>
      <c r="G69" s="101">
        <f t="shared" si="2"/>
        <v>0</v>
      </c>
      <c r="H69" s="101">
        <f>G69*'Catálogo Factores de Prod'!$B$1</f>
        <v>0</v>
      </c>
      <c r="I69" s="68"/>
      <c r="J69" s="57">
        <f t="shared" si="1"/>
        <v>0</v>
      </c>
      <c r="K69" s="525"/>
      <c r="L69" s="525"/>
    </row>
    <row r="70" spans="1:12" ht="12.75" customHeight="1" thickBot="1" x14ac:dyDescent="0.25">
      <c r="A70" s="519"/>
      <c r="B70" s="106" t="s">
        <v>157</v>
      </c>
      <c r="C70" s="97"/>
      <c r="D70" s="51"/>
      <c r="E70" s="51"/>
      <c r="F70" s="52"/>
      <c r="G70" s="102">
        <f t="shared" si="2"/>
        <v>0</v>
      </c>
      <c r="H70" s="102">
        <f>G70*'Catálogo Factores de Prod'!$B$1</f>
        <v>0</v>
      </c>
      <c r="I70" s="68"/>
      <c r="J70" s="99">
        <f t="shared" si="1"/>
        <v>0</v>
      </c>
      <c r="K70" s="526"/>
      <c r="L70" s="526"/>
    </row>
    <row r="71" spans="1:12" ht="12.75" customHeight="1" x14ac:dyDescent="0.2">
      <c r="A71" s="517"/>
      <c r="B71" s="105" t="s">
        <v>155</v>
      </c>
      <c r="C71" s="95"/>
      <c r="D71" s="65"/>
      <c r="E71" s="65"/>
      <c r="F71" s="66"/>
      <c r="G71" s="100">
        <f t="shared" si="2"/>
        <v>0</v>
      </c>
      <c r="H71" s="100">
        <f>G71*'Catálogo Factores de Prod'!$B$1</f>
        <v>0</v>
      </c>
      <c r="I71" s="110"/>
      <c r="J71" s="98">
        <f t="shared" si="1"/>
        <v>0</v>
      </c>
      <c r="K71" s="524"/>
      <c r="L71" s="524"/>
    </row>
    <row r="72" spans="1:12" ht="12.75" customHeight="1" x14ac:dyDescent="0.2">
      <c r="A72" s="518"/>
      <c r="B72" s="107" t="s">
        <v>156</v>
      </c>
      <c r="C72" s="96"/>
      <c r="D72" s="73"/>
      <c r="E72" s="73"/>
      <c r="F72" s="74"/>
      <c r="G72" s="101">
        <f t="shared" si="2"/>
        <v>0</v>
      </c>
      <c r="H72" s="101">
        <f>G72*'Catálogo Factores de Prod'!$B$1</f>
        <v>0</v>
      </c>
      <c r="I72" s="68"/>
      <c r="J72" s="57">
        <f t="shared" si="1"/>
        <v>0</v>
      </c>
      <c r="K72" s="525"/>
      <c r="L72" s="525"/>
    </row>
    <row r="73" spans="1:12" ht="12.75" customHeight="1" thickBot="1" x14ac:dyDescent="0.25">
      <c r="A73" s="519"/>
      <c r="B73" s="106" t="s">
        <v>157</v>
      </c>
      <c r="C73" s="97"/>
      <c r="D73" s="51"/>
      <c r="E73" s="51"/>
      <c r="F73" s="52"/>
      <c r="G73" s="102">
        <f t="shared" si="2"/>
        <v>0</v>
      </c>
      <c r="H73" s="102">
        <f>G73*'Catálogo Factores de Prod'!$B$1</f>
        <v>0</v>
      </c>
      <c r="I73" s="68"/>
      <c r="J73" s="99">
        <f t="shared" si="1"/>
        <v>0</v>
      </c>
      <c r="K73" s="526"/>
      <c r="L73" s="526"/>
    </row>
    <row r="74" spans="1:12" ht="12.75" customHeight="1" x14ac:dyDescent="0.2">
      <c r="A74" s="517"/>
      <c r="B74" s="105" t="s">
        <v>155</v>
      </c>
      <c r="C74" s="95"/>
      <c r="D74" s="65"/>
      <c r="E74" s="65"/>
      <c r="F74" s="66"/>
      <c r="G74" s="100">
        <f t="shared" si="2"/>
        <v>0</v>
      </c>
      <c r="H74" s="100">
        <f>G74*'Catálogo Factores de Prod'!$B$1</f>
        <v>0</v>
      </c>
      <c r="I74" s="110"/>
      <c r="J74" s="98">
        <f t="shared" si="1"/>
        <v>0</v>
      </c>
      <c r="K74" s="524"/>
      <c r="L74" s="524"/>
    </row>
    <row r="75" spans="1:12" ht="12.75" customHeight="1" x14ac:dyDescent="0.2">
      <c r="A75" s="518"/>
      <c r="B75" s="107" t="s">
        <v>156</v>
      </c>
      <c r="C75" s="96"/>
      <c r="D75" s="73"/>
      <c r="E75" s="73"/>
      <c r="F75" s="74"/>
      <c r="G75" s="101">
        <f t="shared" si="2"/>
        <v>0</v>
      </c>
      <c r="H75" s="101">
        <f>G75*'Catálogo Factores de Prod'!$B$1</f>
        <v>0</v>
      </c>
      <c r="I75" s="68"/>
      <c r="J75" s="57">
        <f t="shared" ref="J75:J138" si="3">IF(I$912&gt;0, H75-(H75*I75),0)</f>
        <v>0</v>
      </c>
      <c r="K75" s="525"/>
      <c r="L75" s="525"/>
    </row>
    <row r="76" spans="1:12" ht="12.75" customHeight="1" thickBot="1" x14ac:dyDescent="0.25">
      <c r="A76" s="519"/>
      <c r="B76" s="106" t="s">
        <v>157</v>
      </c>
      <c r="C76" s="97"/>
      <c r="D76" s="51"/>
      <c r="E76" s="51"/>
      <c r="F76" s="52"/>
      <c r="G76" s="102">
        <f t="shared" si="2"/>
        <v>0</v>
      </c>
      <c r="H76" s="102">
        <f>G76*'Catálogo Factores de Prod'!$B$1</f>
        <v>0</v>
      </c>
      <c r="I76" s="68"/>
      <c r="J76" s="99">
        <f t="shared" si="3"/>
        <v>0</v>
      </c>
      <c r="K76" s="526"/>
      <c r="L76" s="526"/>
    </row>
    <row r="77" spans="1:12" ht="12.75" customHeight="1" x14ac:dyDescent="0.2">
      <c r="A77" s="517"/>
      <c r="B77" s="105" t="s">
        <v>155</v>
      </c>
      <c r="C77" s="95"/>
      <c r="D77" s="65"/>
      <c r="E77" s="65"/>
      <c r="F77" s="66"/>
      <c r="G77" s="100">
        <f t="shared" si="2"/>
        <v>0</v>
      </c>
      <c r="H77" s="100">
        <f>G77*'Catálogo Factores de Prod'!$B$1</f>
        <v>0</v>
      </c>
      <c r="I77" s="110"/>
      <c r="J77" s="98">
        <f t="shared" si="3"/>
        <v>0</v>
      </c>
      <c r="K77" s="524"/>
      <c r="L77" s="524"/>
    </row>
    <row r="78" spans="1:12" ht="12.75" customHeight="1" x14ac:dyDescent="0.2">
      <c r="A78" s="518"/>
      <c r="B78" s="107" t="s">
        <v>156</v>
      </c>
      <c r="C78" s="96"/>
      <c r="D78" s="73"/>
      <c r="E78" s="73"/>
      <c r="F78" s="74"/>
      <c r="G78" s="101">
        <f t="shared" si="2"/>
        <v>0</v>
      </c>
      <c r="H78" s="101">
        <f>G78*'Catálogo Factores de Prod'!$B$1</f>
        <v>0</v>
      </c>
      <c r="I78" s="68"/>
      <c r="J78" s="57">
        <f t="shared" si="3"/>
        <v>0</v>
      </c>
      <c r="K78" s="525"/>
      <c r="L78" s="525"/>
    </row>
    <row r="79" spans="1:12" ht="12.75" customHeight="1" thickBot="1" x14ac:dyDescent="0.25">
      <c r="A79" s="519"/>
      <c r="B79" s="106" t="s">
        <v>157</v>
      </c>
      <c r="C79" s="97"/>
      <c r="D79" s="51"/>
      <c r="E79" s="51"/>
      <c r="F79" s="52"/>
      <c r="G79" s="102">
        <f t="shared" si="2"/>
        <v>0</v>
      </c>
      <c r="H79" s="102">
        <f>G79*'Catálogo Factores de Prod'!$B$1</f>
        <v>0</v>
      </c>
      <c r="I79" s="68"/>
      <c r="J79" s="99">
        <f t="shared" si="3"/>
        <v>0</v>
      </c>
      <c r="K79" s="526"/>
      <c r="L79" s="526"/>
    </row>
    <row r="80" spans="1:12" ht="12.75" customHeight="1" x14ac:dyDescent="0.2">
      <c r="A80" s="517"/>
      <c r="B80" s="105" t="s">
        <v>155</v>
      </c>
      <c r="C80" s="95"/>
      <c r="D80" s="65"/>
      <c r="E80" s="65"/>
      <c r="F80" s="66"/>
      <c r="G80" s="100">
        <f t="shared" si="2"/>
        <v>0</v>
      </c>
      <c r="H80" s="100">
        <f>G80*'Catálogo Factores de Prod'!$B$1</f>
        <v>0</v>
      </c>
      <c r="I80" s="110"/>
      <c r="J80" s="98">
        <f t="shared" si="3"/>
        <v>0</v>
      </c>
      <c r="K80" s="524"/>
      <c r="L80" s="524"/>
    </row>
    <row r="81" spans="1:12" ht="12.75" customHeight="1" x14ac:dyDescent="0.2">
      <c r="A81" s="518"/>
      <c r="B81" s="107" t="s">
        <v>156</v>
      </c>
      <c r="C81" s="96"/>
      <c r="D81" s="73"/>
      <c r="E81" s="73"/>
      <c r="F81" s="74"/>
      <c r="G81" s="101">
        <f t="shared" si="2"/>
        <v>0</v>
      </c>
      <c r="H81" s="101">
        <f>G81*'Catálogo Factores de Prod'!$B$1</f>
        <v>0</v>
      </c>
      <c r="I81" s="68"/>
      <c r="J81" s="57">
        <f t="shared" si="3"/>
        <v>0</v>
      </c>
      <c r="K81" s="525"/>
      <c r="L81" s="525"/>
    </row>
    <row r="82" spans="1:12" ht="12.75" customHeight="1" thickBot="1" x14ac:dyDescent="0.25">
      <c r="A82" s="519"/>
      <c r="B82" s="106" t="s">
        <v>157</v>
      </c>
      <c r="C82" s="97"/>
      <c r="D82" s="51"/>
      <c r="E82" s="51"/>
      <c r="F82" s="52"/>
      <c r="G82" s="102">
        <f t="shared" si="2"/>
        <v>0</v>
      </c>
      <c r="H82" s="102">
        <f>G82*'Catálogo Factores de Prod'!$B$1</f>
        <v>0</v>
      </c>
      <c r="I82" s="68"/>
      <c r="J82" s="99">
        <f t="shared" si="3"/>
        <v>0</v>
      </c>
      <c r="K82" s="526"/>
      <c r="L82" s="526"/>
    </row>
    <row r="83" spans="1:12" ht="12.75" customHeight="1" x14ac:dyDescent="0.2">
      <c r="A83" s="517"/>
      <c r="B83" s="105" t="s">
        <v>155</v>
      </c>
      <c r="C83" s="95"/>
      <c r="D83" s="65"/>
      <c r="E83" s="65"/>
      <c r="F83" s="66"/>
      <c r="G83" s="100">
        <f t="shared" si="2"/>
        <v>0</v>
      </c>
      <c r="H83" s="100">
        <f>G83*'Catálogo Factores de Prod'!$B$1</f>
        <v>0</v>
      </c>
      <c r="I83" s="110"/>
      <c r="J83" s="98">
        <f t="shared" si="3"/>
        <v>0</v>
      </c>
      <c r="K83" s="524"/>
      <c r="L83" s="524"/>
    </row>
    <row r="84" spans="1:12" ht="12.75" customHeight="1" x14ac:dyDescent="0.2">
      <c r="A84" s="518"/>
      <c r="B84" s="107" t="s">
        <v>156</v>
      </c>
      <c r="C84" s="96"/>
      <c r="D84" s="73"/>
      <c r="E84" s="73"/>
      <c r="F84" s="74"/>
      <c r="G84" s="101">
        <f t="shared" si="2"/>
        <v>0</v>
      </c>
      <c r="H84" s="101">
        <f>G84*'Catálogo Factores de Prod'!$B$1</f>
        <v>0</v>
      </c>
      <c r="I84" s="68"/>
      <c r="J84" s="57">
        <f t="shared" si="3"/>
        <v>0</v>
      </c>
      <c r="K84" s="525"/>
      <c r="L84" s="525"/>
    </row>
    <row r="85" spans="1:12" ht="12.75" customHeight="1" thickBot="1" x14ac:dyDescent="0.25">
      <c r="A85" s="519"/>
      <c r="B85" s="106" t="s">
        <v>157</v>
      </c>
      <c r="C85" s="97"/>
      <c r="D85" s="51"/>
      <c r="E85" s="51"/>
      <c r="F85" s="52"/>
      <c r="G85" s="102">
        <f t="shared" si="2"/>
        <v>0</v>
      </c>
      <c r="H85" s="102">
        <f>G85*'Catálogo Factores de Prod'!$B$1</f>
        <v>0</v>
      </c>
      <c r="I85" s="68"/>
      <c r="J85" s="99">
        <f t="shared" si="3"/>
        <v>0</v>
      </c>
      <c r="K85" s="526"/>
      <c r="L85" s="526"/>
    </row>
    <row r="86" spans="1:12" ht="12.75" customHeight="1" x14ac:dyDescent="0.2">
      <c r="A86" s="517"/>
      <c r="B86" s="105" t="s">
        <v>155</v>
      </c>
      <c r="C86" s="95"/>
      <c r="D86" s="65"/>
      <c r="E86" s="65"/>
      <c r="F86" s="66"/>
      <c r="G86" s="100">
        <f t="shared" si="2"/>
        <v>0</v>
      </c>
      <c r="H86" s="100">
        <f>G86*'Catálogo Factores de Prod'!$B$1</f>
        <v>0</v>
      </c>
      <c r="I86" s="110"/>
      <c r="J86" s="98">
        <f t="shared" si="3"/>
        <v>0</v>
      </c>
      <c r="K86" s="524"/>
      <c r="L86" s="524"/>
    </row>
    <row r="87" spans="1:12" ht="12.75" customHeight="1" x14ac:dyDescent="0.2">
      <c r="A87" s="518"/>
      <c r="B87" s="107" t="s">
        <v>156</v>
      </c>
      <c r="C87" s="96"/>
      <c r="D87" s="73"/>
      <c r="E87" s="73"/>
      <c r="F87" s="74"/>
      <c r="G87" s="101">
        <f t="shared" si="2"/>
        <v>0</v>
      </c>
      <c r="H87" s="101">
        <f>G87*'Catálogo Factores de Prod'!$B$1</f>
        <v>0</v>
      </c>
      <c r="I87" s="68"/>
      <c r="J87" s="57">
        <f t="shared" si="3"/>
        <v>0</v>
      </c>
      <c r="K87" s="525"/>
      <c r="L87" s="525"/>
    </row>
    <row r="88" spans="1:12" ht="12.75" customHeight="1" thickBot="1" x14ac:dyDescent="0.25">
      <c r="A88" s="519"/>
      <c r="B88" s="106" t="s">
        <v>157</v>
      </c>
      <c r="C88" s="97"/>
      <c r="D88" s="51"/>
      <c r="E88" s="51"/>
      <c r="F88" s="52"/>
      <c r="G88" s="102">
        <f t="shared" si="2"/>
        <v>0</v>
      </c>
      <c r="H88" s="102">
        <f>G88*'Catálogo Factores de Prod'!$B$1</f>
        <v>0</v>
      </c>
      <c r="I88" s="68"/>
      <c r="J88" s="99">
        <f t="shared" si="3"/>
        <v>0</v>
      </c>
      <c r="K88" s="526"/>
      <c r="L88" s="526"/>
    </row>
    <row r="89" spans="1:12" ht="12.75" customHeight="1" x14ac:dyDescent="0.2">
      <c r="A89" s="517"/>
      <c r="B89" s="105" t="s">
        <v>155</v>
      </c>
      <c r="C89" s="95"/>
      <c r="D89" s="65"/>
      <c r="E89" s="65"/>
      <c r="F89" s="66"/>
      <c r="G89" s="100">
        <f t="shared" si="2"/>
        <v>0</v>
      </c>
      <c r="H89" s="100">
        <f>G89*'Catálogo Factores de Prod'!$B$1</f>
        <v>0</v>
      </c>
      <c r="I89" s="110"/>
      <c r="J89" s="98">
        <f t="shared" si="3"/>
        <v>0</v>
      </c>
      <c r="K89" s="524"/>
      <c r="L89" s="524"/>
    </row>
    <row r="90" spans="1:12" ht="12.75" customHeight="1" x14ac:dyDescent="0.2">
      <c r="A90" s="518"/>
      <c r="B90" s="107" t="s">
        <v>156</v>
      </c>
      <c r="C90" s="96"/>
      <c r="D90" s="73"/>
      <c r="E90" s="73"/>
      <c r="F90" s="74"/>
      <c r="G90" s="101">
        <f t="shared" si="2"/>
        <v>0</v>
      </c>
      <c r="H90" s="101">
        <f>G90*'Catálogo Factores de Prod'!$B$1</f>
        <v>0</v>
      </c>
      <c r="I90" s="68"/>
      <c r="J90" s="57">
        <f t="shared" si="3"/>
        <v>0</v>
      </c>
      <c r="K90" s="525"/>
      <c r="L90" s="525"/>
    </row>
    <row r="91" spans="1:12" ht="12.75" customHeight="1" thickBot="1" x14ac:dyDescent="0.25">
      <c r="A91" s="519"/>
      <c r="B91" s="106" t="s">
        <v>157</v>
      </c>
      <c r="C91" s="97"/>
      <c r="D91" s="51"/>
      <c r="E91" s="51"/>
      <c r="F91" s="52"/>
      <c r="G91" s="102">
        <f t="shared" si="2"/>
        <v>0</v>
      </c>
      <c r="H91" s="102">
        <f>G91*'Catálogo Factores de Prod'!$B$1</f>
        <v>0</v>
      </c>
      <c r="I91" s="68"/>
      <c r="J91" s="99">
        <f t="shared" si="3"/>
        <v>0</v>
      </c>
      <c r="K91" s="526"/>
      <c r="L91" s="526"/>
    </row>
    <row r="92" spans="1:12" ht="12.75" customHeight="1" x14ac:dyDescent="0.2">
      <c r="A92" s="517"/>
      <c r="B92" s="105" t="s">
        <v>155</v>
      </c>
      <c r="C92" s="95"/>
      <c r="D92" s="65"/>
      <c r="E92" s="65"/>
      <c r="F92" s="66"/>
      <c r="G92" s="100">
        <f t="shared" si="2"/>
        <v>0</v>
      </c>
      <c r="H92" s="100">
        <f>G92*'Catálogo Factores de Prod'!$B$1</f>
        <v>0</v>
      </c>
      <c r="I92" s="110"/>
      <c r="J92" s="98">
        <f t="shared" si="3"/>
        <v>0</v>
      </c>
      <c r="K92" s="524"/>
      <c r="L92" s="524"/>
    </row>
    <row r="93" spans="1:12" ht="12.75" customHeight="1" x14ac:dyDescent="0.2">
      <c r="A93" s="518"/>
      <c r="B93" s="107" t="s">
        <v>156</v>
      </c>
      <c r="C93" s="96"/>
      <c r="D93" s="73"/>
      <c r="E93" s="73"/>
      <c r="F93" s="74"/>
      <c r="G93" s="101">
        <f t="shared" si="2"/>
        <v>0</v>
      </c>
      <c r="H93" s="101">
        <f>G93*'Catálogo Factores de Prod'!$B$1</f>
        <v>0</v>
      </c>
      <c r="I93" s="68"/>
      <c r="J93" s="57">
        <f t="shared" si="3"/>
        <v>0</v>
      </c>
      <c r="K93" s="525"/>
      <c r="L93" s="525"/>
    </row>
    <row r="94" spans="1:12" ht="12.75" customHeight="1" thickBot="1" x14ac:dyDescent="0.25">
      <c r="A94" s="519"/>
      <c r="B94" s="106" t="s">
        <v>157</v>
      </c>
      <c r="C94" s="97"/>
      <c r="D94" s="51"/>
      <c r="E94" s="51"/>
      <c r="F94" s="52"/>
      <c r="G94" s="102">
        <f t="shared" si="2"/>
        <v>0</v>
      </c>
      <c r="H94" s="102">
        <f>G94*'Catálogo Factores de Prod'!$B$1</f>
        <v>0</v>
      </c>
      <c r="I94" s="68"/>
      <c r="J94" s="99">
        <f t="shared" si="3"/>
        <v>0</v>
      </c>
      <c r="K94" s="526"/>
      <c r="L94" s="526"/>
    </row>
    <row r="95" spans="1:12" ht="12.75" customHeight="1" x14ac:dyDescent="0.2">
      <c r="A95" s="517"/>
      <c r="B95" s="105" t="s">
        <v>155</v>
      </c>
      <c r="C95" s="95"/>
      <c r="D95" s="65"/>
      <c r="E95" s="65"/>
      <c r="F95" s="66"/>
      <c r="G95" s="100">
        <f t="shared" si="2"/>
        <v>0</v>
      </c>
      <c r="H95" s="100">
        <f>G95*'Catálogo Factores de Prod'!$B$1</f>
        <v>0</v>
      </c>
      <c r="I95" s="110"/>
      <c r="J95" s="98">
        <f t="shared" si="3"/>
        <v>0</v>
      </c>
      <c r="K95" s="524"/>
      <c r="L95" s="524"/>
    </row>
    <row r="96" spans="1:12" ht="12.75" customHeight="1" x14ac:dyDescent="0.2">
      <c r="A96" s="518"/>
      <c r="B96" s="107" t="s">
        <v>156</v>
      </c>
      <c r="C96" s="96"/>
      <c r="D96" s="73"/>
      <c r="E96" s="73"/>
      <c r="F96" s="74"/>
      <c r="G96" s="101">
        <f t="shared" ref="G96:G159" si="4">C96+D96+E96+F96</f>
        <v>0</v>
      </c>
      <c r="H96" s="101">
        <f>G96*'Catálogo Factores de Prod'!$B$1</f>
        <v>0</v>
      </c>
      <c r="I96" s="68"/>
      <c r="J96" s="57">
        <f t="shared" si="3"/>
        <v>0</v>
      </c>
      <c r="K96" s="525"/>
      <c r="L96" s="525"/>
    </row>
    <row r="97" spans="1:12" ht="12.75" customHeight="1" thickBot="1" x14ac:dyDescent="0.25">
      <c r="A97" s="519"/>
      <c r="B97" s="106" t="s">
        <v>157</v>
      </c>
      <c r="C97" s="97"/>
      <c r="D97" s="51"/>
      <c r="E97" s="51"/>
      <c r="F97" s="52"/>
      <c r="G97" s="102">
        <f t="shared" si="4"/>
        <v>0</v>
      </c>
      <c r="H97" s="102">
        <f>G97*'Catálogo Factores de Prod'!$B$1</f>
        <v>0</v>
      </c>
      <c r="I97" s="68"/>
      <c r="J97" s="99">
        <f t="shared" si="3"/>
        <v>0</v>
      </c>
      <c r="K97" s="526"/>
      <c r="L97" s="526"/>
    </row>
    <row r="98" spans="1:12" ht="12.75" customHeight="1" x14ac:dyDescent="0.2">
      <c r="A98" s="517"/>
      <c r="B98" s="105" t="s">
        <v>155</v>
      </c>
      <c r="C98" s="95"/>
      <c r="D98" s="65"/>
      <c r="E98" s="65"/>
      <c r="F98" s="66"/>
      <c r="G98" s="100">
        <f t="shared" si="4"/>
        <v>0</v>
      </c>
      <c r="H98" s="100">
        <f>G98*'Catálogo Factores de Prod'!$B$1</f>
        <v>0</v>
      </c>
      <c r="I98" s="110"/>
      <c r="J98" s="98">
        <f t="shared" si="3"/>
        <v>0</v>
      </c>
      <c r="K98" s="524"/>
      <c r="L98" s="524"/>
    </row>
    <row r="99" spans="1:12" ht="12.75" customHeight="1" x14ac:dyDescent="0.2">
      <c r="A99" s="518"/>
      <c r="B99" s="107" t="s">
        <v>156</v>
      </c>
      <c r="C99" s="96"/>
      <c r="D99" s="73"/>
      <c r="E99" s="73"/>
      <c r="F99" s="74"/>
      <c r="G99" s="101">
        <f t="shared" si="4"/>
        <v>0</v>
      </c>
      <c r="H99" s="101">
        <f>G99*'Catálogo Factores de Prod'!$B$1</f>
        <v>0</v>
      </c>
      <c r="I99" s="68"/>
      <c r="J99" s="57">
        <f t="shared" si="3"/>
        <v>0</v>
      </c>
      <c r="K99" s="525"/>
      <c r="L99" s="525"/>
    </row>
    <row r="100" spans="1:12" ht="12.75" customHeight="1" thickBot="1" x14ac:dyDescent="0.25">
      <c r="A100" s="519"/>
      <c r="B100" s="106" t="s">
        <v>157</v>
      </c>
      <c r="C100" s="97"/>
      <c r="D100" s="51"/>
      <c r="E100" s="51"/>
      <c r="F100" s="52"/>
      <c r="G100" s="102">
        <f t="shared" si="4"/>
        <v>0</v>
      </c>
      <c r="H100" s="102">
        <f>G100*'Catálogo Factores de Prod'!$B$1</f>
        <v>0</v>
      </c>
      <c r="I100" s="68"/>
      <c r="J100" s="99">
        <f t="shared" si="3"/>
        <v>0</v>
      </c>
      <c r="K100" s="526"/>
      <c r="L100" s="526"/>
    </row>
    <row r="101" spans="1:12" ht="12.75" customHeight="1" x14ac:dyDescent="0.2">
      <c r="A101" s="517"/>
      <c r="B101" s="105" t="s">
        <v>155</v>
      </c>
      <c r="C101" s="95"/>
      <c r="D101" s="65"/>
      <c r="E101" s="65"/>
      <c r="F101" s="66"/>
      <c r="G101" s="100">
        <f t="shared" si="4"/>
        <v>0</v>
      </c>
      <c r="H101" s="100">
        <f>G101*'Catálogo Factores de Prod'!$B$1</f>
        <v>0</v>
      </c>
      <c r="I101" s="110"/>
      <c r="J101" s="98">
        <f t="shared" si="3"/>
        <v>0</v>
      </c>
      <c r="K101" s="524"/>
      <c r="L101" s="524"/>
    </row>
    <row r="102" spans="1:12" ht="12.75" customHeight="1" x14ac:dyDescent="0.2">
      <c r="A102" s="518"/>
      <c r="B102" s="107" t="s">
        <v>156</v>
      </c>
      <c r="C102" s="96"/>
      <c r="D102" s="73"/>
      <c r="E102" s="73"/>
      <c r="F102" s="74"/>
      <c r="G102" s="101">
        <f t="shared" si="4"/>
        <v>0</v>
      </c>
      <c r="H102" s="101">
        <f>G102*'Catálogo Factores de Prod'!$B$1</f>
        <v>0</v>
      </c>
      <c r="I102" s="68"/>
      <c r="J102" s="57">
        <f t="shared" si="3"/>
        <v>0</v>
      </c>
      <c r="K102" s="525"/>
      <c r="L102" s="525"/>
    </row>
    <row r="103" spans="1:12" ht="12.75" customHeight="1" thickBot="1" x14ac:dyDescent="0.25">
      <c r="A103" s="519"/>
      <c r="B103" s="106" t="s">
        <v>157</v>
      </c>
      <c r="C103" s="97"/>
      <c r="D103" s="51"/>
      <c r="E103" s="51"/>
      <c r="F103" s="52"/>
      <c r="G103" s="102">
        <f t="shared" si="4"/>
        <v>0</v>
      </c>
      <c r="H103" s="102">
        <f>G103*'Catálogo Factores de Prod'!$B$1</f>
        <v>0</v>
      </c>
      <c r="I103" s="68"/>
      <c r="J103" s="99">
        <f t="shared" si="3"/>
        <v>0</v>
      </c>
      <c r="K103" s="526"/>
      <c r="L103" s="526"/>
    </row>
    <row r="104" spans="1:12" ht="12.75" customHeight="1" x14ac:dyDescent="0.2">
      <c r="A104" s="517"/>
      <c r="B104" s="105" t="s">
        <v>155</v>
      </c>
      <c r="C104" s="95"/>
      <c r="D104" s="65"/>
      <c r="E104" s="65"/>
      <c r="F104" s="66"/>
      <c r="G104" s="100">
        <f t="shared" si="4"/>
        <v>0</v>
      </c>
      <c r="H104" s="100">
        <f>G104*'Catálogo Factores de Prod'!$B$1</f>
        <v>0</v>
      </c>
      <c r="I104" s="110"/>
      <c r="J104" s="98">
        <f t="shared" si="3"/>
        <v>0</v>
      </c>
      <c r="K104" s="524"/>
      <c r="L104" s="524"/>
    </row>
    <row r="105" spans="1:12" ht="12.75" customHeight="1" x14ac:dyDescent="0.2">
      <c r="A105" s="518"/>
      <c r="B105" s="107" t="s">
        <v>156</v>
      </c>
      <c r="C105" s="96"/>
      <c r="D105" s="73"/>
      <c r="E105" s="73"/>
      <c r="F105" s="74"/>
      <c r="G105" s="101">
        <f t="shared" si="4"/>
        <v>0</v>
      </c>
      <c r="H105" s="101">
        <f>G105*'Catálogo Factores de Prod'!$B$1</f>
        <v>0</v>
      </c>
      <c r="I105" s="68"/>
      <c r="J105" s="57">
        <f t="shared" si="3"/>
        <v>0</v>
      </c>
      <c r="K105" s="525"/>
      <c r="L105" s="525"/>
    </row>
    <row r="106" spans="1:12" ht="12.75" customHeight="1" thickBot="1" x14ac:dyDescent="0.25">
      <c r="A106" s="519"/>
      <c r="B106" s="106" t="s">
        <v>157</v>
      </c>
      <c r="C106" s="97"/>
      <c r="D106" s="51"/>
      <c r="E106" s="51"/>
      <c r="F106" s="52"/>
      <c r="G106" s="102">
        <f t="shared" si="4"/>
        <v>0</v>
      </c>
      <c r="H106" s="102">
        <f>G106*'Catálogo Factores de Prod'!$B$1</f>
        <v>0</v>
      </c>
      <c r="I106" s="68"/>
      <c r="J106" s="99">
        <f t="shared" si="3"/>
        <v>0</v>
      </c>
      <c r="K106" s="526"/>
      <c r="L106" s="526"/>
    </row>
    <row r="107" spans="1:12" ht="12.75" customHeight="1" x14ac:dyDescent="0.2">
      <c r="A107" s="517"/>
      <c r="B107" s="105" t="s">
        <v>155</v>
      </c>
      <c r="C107" s="95"/>
      <c r="D107" s="65"/>
      <c r="E107" s="65"/>
      <c r="F107" s="66"/>
      <c r="G107" s="100">
        <f t="shared" si="4"/>
        <v>0</v>
      </c>
      <c r="H107" s="100">
        <f>G107*'Catálogo Factores de Prod'!$B$1</f>
        <v>0</v>
      </c>
      <c r="I107" s="110"/>
      <c r="J107" s="98">
        <f t="shared" si="3"/>
        <v>0</v>
      </c>
      <c r="K107" s="524"/>
      <c r="L107" s="524"/>
    </row>
    <row r="108" spans="1:12" ht="12.75" customHeight="1" x14ac:dyDescent="0.2">
      <c r="A108" s="518"/>
      <c r="B108" s="107" t="s">
        <v>156</v>
      </c>
      <c r="C108" s="96"/>
      <c r="D108" s="73"/>
      <c r="E108" s="73"/>
      <c r="F108" s="74"/>
      <c r="G108" s="101">
        <f t="shared" si="4"/>
        <v>0</v>
      </c>
      <c r="H108" s="101">
        <f>G108*'Catálogo Factores de Prod'!$B$1</f>
        <v>0</v>
      </c>
      <c r="I108" s="68"/>
      <c r="J108" s="57">
        <f t="shared" si="3"/>
        <v>0</v>
      </c>
      <c r="K108" s="525"/>
      <c r="L108" s="525"/>
    </row>
    <row r="109" spans="1:12" ht="12.75" customHeight="1" thickBot="1" x14ac:dyDescent="0.25">
      <c r="A109" s="519"/>
      <c r="B109" s="106" t="s">
        <v>157</v>
      </c>
      <c r="C109" s="97"/>
      <c r="D109" s="51"/>
      <c r="E109" s="51"/>
      <c r="F109" s="52"/>
      <c r="G109" s="102">
        <f t="shared" si="4"/>
        <v>0</v>
      </c>
      <c r="H109" s="102">
        <f>G109*'Catálogo Factores de Prod'!$B$1</f>
        <v>0</v>
      </c>
      <c r="I109" s="68"/>
      <c r="J109" s="99">
        <f t="shared" si="3"/>
        <v>0</v>
      </c>
      <c r="K109" s="526"/>
      <c r="L109" s="526"/>
    </row>
    <row r="110" spans="1:12" ht="12.75" customHeight="1" x14ac:dyDescent="0.2">
      <c r="A110" s="517"/>
      <c r="B110" s="105" t="s">
        <v>155</v>
      </c>
      <c r="C110" s="95"/>
      <c r="D110" s="65"/>
      <c r="E110" s="65"/>
      <c r="F110" s="66"/>
      <c r="G110" s="100">
        <f t="shared" si="4"/>
        <v>0</v>
      </c>
      <c r="H110" s="100">
        <f>G110*'Catálogo Factores de Prod'!$B$1</f>
        <v>0</v>
      </c>
      <c r="I110" s="110"/>
      <c r="J110" s="98">
        <f t="shared" si="3"/>
        <v>0</v>
      </c>
      <c r="K110" s="524"/>
      <c r="L110" s="524"/>
    </row>
    <row r="111" spans="1:12" ht="12.75" customHeight="1" x14ac:dyDescent="0.2">
      <c r="A111" s="518"/>
      <c r="B111" s="107" t="s">
        <v>156</v>
      </c>
      <c r="C111" s="96"/>
      <c r="D111" s="73"/>
      <c r="E111" s="73"/>
      <c r="F111" s="74"/>
      <c r="G111" s="101">
        <f t="shared" si="4"/>
        <v>0</v>
      </c>
      <c r="H111" s="101">
        <f>G111*'Catálogo Factores de Prod'!$B$1</f>
        <v>0</v>
      </c>
      <c r="I111" s="68"/>
      <c r="J111" s="57">
        <f t="shared" si="3"/>
        <v>0</v>
      </c>
      <c r="K111" s="525"/>
      <c r="L111" s="525"/>
    </row>
    <row r="112" spans="1:12" ht="12.75" customHeight="1" thickBot="1" x14ac:dyDescent="0.25">
      <c r="A112" s="519"/>
      <c r="B112" s="106" t="s">
        <v>157</v>
      </c>
      <c r="C112" s="97"/>
      <c r="D112" s="51"/>
      <c r="E112" s="51"/>
      <c r="F112" s="52"/>
      <c r="G112" s="102">
        <f t="shared" si="4"/>
        <v>0</v>
      </c>
      <c r="H112" s="102">
        <f>G112*'Catálogo Factores de Prod'!$B$1</f>
        <v>0</v>
      </c>
      <c r="I112" s="68"/>
      <c r="J112" s="99">
        <f t="shared" si="3"/>
        <v>0</v>
      </c>
      <c r="K112" s="526"/>
      <c r="L112" s="526"/>
    </row>
    <row r="113" spans="1:12" ht="12.75" customHeight="1" x14ac:dyDescent="0.2">
      <c r="A113" s="517"/>
      <c r="B113" s="105" t="s">
        <v>155</v>
      </c>
      <c r="C113" s="95"/>
      <c r="D113" s="65"/>
      <c r="E113" s="65"/>
      <c r="F113" s="66"/>
      <c r="G113" s="100">
        <f t="shared" si="4"/>
        <v>0</v>
      </c>
      <c r="H113" s="100">
        <f>G113*'Catálogo Factores de Prod'!$B$1</f>
        <v>0</v>
      </c>
      <c r="I113" s="110"/>
      <c r="J113" s="98">
        <f t="shared" si="3"/>
        <v>0</v>
      </c>
      <c r="K113" s="524"/>
      <c r="L113" s="524"/>
    </row>
    <row r="114" spans="1:12" ht="12.75" customHeight="1" x14ac:dyDescent="0.2">
      <c r="A114" s="518"/>
      <c r="B114" s="107" t="s">
        <v>156</v>
      </c>
      <c r="C114" s="96"/>
      <c r="D114" s="73"/>
      <c r="E114" s="73"/>
      <c r="F114" s="74"/>
      <c r="G114" s="101">
        <f t="shared" si="4"/>
        <v>0</v>
      </c>
      <c r="H114" s="101">
        <f>G114*'Catálogo Factores de Prod'!$B$1</f>
        <v>0</v>
      </c>
      <c r="I114" s="68"/>
      <c r="J114" s="57">
        <f t="shared" si="3"/>
        <v>0</v>
      </c>
      <c r="K114" s="525"/>
      <c r="L114" s="525"/>
    </row>
    <row r="115" spans="1:12" ht="12.75" customHeight="1" thickBot="1" x14ac:dyDescent="0.25">
      <c r="A115" s="519"/>
      <c r="B115" s="106" t="s">
        <v>157</v>
      </c>
      <c r="C115" s="97"/>
      <c r="D115" s="51"/>
      <c r="E115" s="51"/>
      <c r="F115" s="52"/>
      <c r="G115" s="102">
        <f t="shared" si="4"/>
        <v>0</v>
      </c>
      <c r="H115" s="102">
        <f>G115*'Catálogo Factores de Prod'!$B$1</f>
        <v>0</v>
      </c>
      <c r="I115" s="68"/>
      <c r="J115" s="99">
        <f t="shared" si="3"/>
        <v>0</v>
      </c>
      <c r="K115" s="526"/>
      <c r="L115" s="526"/>
    </row>
    <row r="116" spans="1:12" ht="12.75" customHeight="1" x14ac:dyDescent="0.2">
      <c r="A116" s="517"/>
      <c r="B116" s="105" t="s">
        <v>155</v>
      </c>
      <c r="C116" s="95"/>
      <c r="D116" s="65"/>
      <c r="E116" s="65"/>
      <c r="F116" s="66"/>
      <c r="G116" s="100">
        <f t="shared" si="4"/>
        <v>0</v>
      </c>
      <c r="H116" s="100">
        <f>G116*'Catálogo Factores de Prod'!$B$1</f>
        <v>0</v>
      </c>
      <c r="I116" s="110"/>
      <c r="J116" s="98">
        <f t="shared" si="3"/>
        <v>0</v>
      </c>
      <c r="K116" s="524"/>
      <c r="L116" s="524"/>
    </row>
    <row r="117" spans="1:12" ht="12.75" customHeight="1" x14ac:dyDescent="0.2">
      <c r="A117" s="518"/>
      <c r="B117" s="107" t="s">
        <v>156</v>
      </c>
      <c r="C117" s="96"/>
      <c r="D117" s="73"/>
      <c r="E117" s="73"/>
      <c r="F117" s="74"/>
      <c r="G117" s="101">
        <f t="shared" si="4"/>
        <v>0</v>
      </c>
      <c r="H117" s="101">
        <f>G117*'Catálogo Factores de Prod'!$B$1</f>
        <v>0</v>
      </c>
      <c r="I117" s="68"/>
      <c r="J117" s="57">
        <f t="shared" si="3"/>
        <v>0</v>
      </c>
      <c r="K117" s="525"/>
      <c r="L117" s="525"/>
    </row>
    <row r="118" spans="1:12" ht="12.75" customHeight="1" thickBot="1" x14ac:dyDescent="0.25">
      <c r="A118" s="519"/>
      <c r="B118" s="106" t="s">
        <v>157</v>
      </c>
      <c r="C118" s="97"/>
      <c r="D118" s="51"/>
      <c r="E118" s="51"/>
      <c r="F118" s="52"/>
      <c r="G118" s="102">
        <f t="shared" si="4"/>
        <v>0</v>
      </c>
      <c r="H118" s="102">
        <f>G118*'Catálogo Factores de Prod'!$B$1</f>
        <v>0</v>
      </c>
      <c r="I118" s="68"/>
      <c r="J118" s="99">
        <f t="shared" si="3"/>
        <v>0</v>
      </c>
      <c r="K118" s="526"/>
      <c r="L118" s="526"/>
    </row>
    <row r="119" spans="1:12" ht="12.75" customHeight="1" x14ac:dyDescent="0.2">
      <c r="A119" s="517"/>
      <c r="B119" s="105" t="s">
        <v>155</v>
      </c>
      <c r="C119" s="95"/>
      <c r="D119" s="65"/>
      <c r="E119" s="65"/>
      <c r="F119" s="66"/>
      <c r="G119" s="100">
        <f t="shared" si="4"/>
        <v>0</v>
      </c>
      <c r="H119" s="100">
        <f>G119*'Catálogo Factores de Prod'!$B$1</f>
        <v>0</v>
      </c>
      <c r="I119" s="110"/>
      <c r="J119" s="98">
        <f t="shared" si="3"/>
        <v>0</v>
      </c>
      <c r="K119" s="524"/>
      <c r="L119" s="524"/>
    </row>
    <row r="120" spans="1:12" ht="12.75" customHeight="1" x14ac:dyDescent="0.2">
      <c r="A120" s="518"/>
      <c r="B120" s="107" t="s">
        <v>156</v>
      </c>
      <c r="C120" s="96"/>
      <c r="D120" s="73"/>
      <c r="E120" s="73"/>
      <c r="F120" s="74"/>
      <c r="G120" s="101">
        <f t="shared" si="4"/>
        <v>0</v>
      </c>
      <c r="H120" s="101">
        <f>G120*'Catálogo Factores de Prod'!$B$1</f>
        <v>0</v>
      </c>
      <c r="I120" s="68"/>
      <c r="J120" s="57">
        <f t="shared" si="3"/>
        <v>0</v>
      </c>
      <c r="K120" s="525"/>
      <c r="L120" s="525"/>
    </row>
    <row r="121" spans="1:12" ht="12.75" customHeight="1" thickBot="1" x14ac:dyDescent="0.25">
      <c r="A121" s="519"/>
      <c r="B121" s="106" t="s">
        <v>157</v>
      </c>
      <c r="C121" s="97"/>
      <c r="D121" s="51"/>
      <c r="E121" s="51"/>
      <c r="F121" s="52"/>
      <c r="G121" s="102">
        <f t="shared" si="4"/>
        <v>0</v>
      </c>
      <c r="H121" s="102">
        <f>G121*'Catálogo Factores de Prod'!$B$1</f>
        <v>0</v>
      </c>
      <c r="I121" s="68"/>
      <c r="J121" s="99">
        <f t="shared" si="3"/>
        <v>0</v>
      </c>
      <c r="K121" s="526"/>
      <c r="L121" s="526"/>
    </row>
    <row r="122" spans="1:12" ht="12.75" customHeight="1" x14ac:dyDescent="0.2">
      <c r="A122" s="517"/>
      <c r="B122" s="105" t="s">
        <v>155</v>
      </c>
      <c r="C122" s="95"/>
      <c r="D122" s="65"/>
      <c r="E122" s="65"/>
      <c r="F122" s="66"/>
      <c r="G122" s="100">
        <f t="shared" si="4"/>
        <v>0</v>
      </c>
      <c r="H122" s="100">
        <f>G122*'Catálogo Factores de Prod'!$B$1</f>
        <v>0</v>
      </c>
      <c r="I122" s="110"/>
      <c r="J122" s="98">
        <f t="shared" si="3"/>
        <v>0</v>
      </c>
      <c r="K122" s="524"/>
      <c r="L122" s="524"/>
    </row>
    <row r="123" spans="1:12" ht="12.75" customHeight="1" x14ac:dyDescent="0.2">
      <c r="A123" s="518"/>
      <c r="B123" s="107" t="s">
        <v>156</v>
      </c>
      <c r="C123" s="96"/>
      <c r="D123" s="73"/>
      <c r="E123" s="73"/>
      <c r="F123" s="74"/>
      <c r="G123" s="101">
        <f t="shared" si="4"/>
        <v>0</v>
      </c>
      <c r="H123" s="101">
        <f>G123*'Catálogo Factores de Prod'!$B$1</f>
        <v>0</v>
      </c>
      <c r="I123" s="68"/>
      <c r="J123" s="57">
        <f t="shared" si="3"/>
        <v>0</v>
      </c>
      <c r="K123" s="525"/>
      <c r="L123" s="525"/>
    </row>
    <row r="124" spans="1:12" ht="12.75" customHeight="1" thickBot="1" x14ac:dyDescent="0.25">
      <c r="A124" s="519"/>
      <c r="B124" s="106" t="s">
        <v>157</v>
      </c>
      <c r="C124" s="97"/>
      <c r="D124" s="51"/>
      <c r="E124" s="51"/>
      <c r="F124" s="52"/>
      <c r="G124" s="102">
        <f t="shared" si="4"/>
        <v>0</v>
      </c>
      <c r="H124" s="102">
        <f>G124*'Catálogo Factores de Prod'!$B$1</f>
        <v>0</v>
      </c>
      <c r="I124" s="68"/>
      <c r="J124" s="99">
        <f t="shared" si="3"/>
        <v>0</v>
      </c>
      <c r="K124" s="526"/>
      <c r="L124" s="526"/>
    </row>
    <row r="125" spans="1:12" ht="12.75" customHeight="1" x14ac:dyDescent="0.2">
      <c r="A125" s="517"/>
      <c r="B125" s="105" t="s">
        <v>155</v>
      </c>
      <c r="C125" s="95"/>
      <c r="D125" s="65"/>
      <c r="E125" s="65"/>
      <c r="F125" s="66"/>
      <c r="G125" s="100">
        <f t="shared" si="4"/>
        <v>0</v>
      </c>
      <c r="H125" s="100">
        <f>G125*'Catálogo Factores de Prod'!$B$1</f>
        <v>0</v>
      </c>
      <c r="I125" s="110"/>
      <c r="J125" s="98">
        <f t="shared" si="3"/>
        <v>0</v>
      </c>
      <c r="K125" s="524"/>
      <c r="L125" s="524"/>
    </row>
    <row r="126" spans="1:12" ht="12.75" customHeight="1" x14ac:dyDescent="0.2">
      <c r="A126" s="518"/>
      <c r="B126" s="107" t="s">
        <v>156</v>
      </c>
      <c r="C126" s="96"/>
      <c r="D126" s="73"/>
      <c r="E126" s="73"/>
      <c r="F126" s="74"/>
      <c r="G126" s="101">
        <f t="shared" si="4"/>
        <v>0</v>
      </c>
      <c r="H126" s="101">
        <f>G126*'Catálogo Factores de Prod'!$B$1</f>
        <v>0</v>
      </c>
      <c r="I126" s="68"/>
      <c r="J126" s="57">
        <f t="shared" si="3"/>
        <v>0</v>
      </c>
      <c r="K126" s="525"/>
      <c r="L126" s="525"/>
    </row>
    <row r="127" spans="1:12" ht="12.75" customHeight="1" thickBot="1" x14ac:dyDescent="0.25">
      <c r="A127" s="519"/>
      <c r="B127" s="106" t="s">
        <v>157</v>
      </c>
      <c r="C127" s="97"/>
      <c r="D127" s="51"/>
      <c r="E127" s="51"/>
      <c r="F127" s="52"/>
      <c r="G127" s="102">
        <f t="shared" si="4"/>
        <v>0</v>
      </c>
      <c r="H127" s="102">
        <f>G127*'Catálogo Factores de Prod'!$B$1</f>
        <v>0</v>
      </c>
      <c r="I127" s="68"/>
      <c r="J127" s="99">
        <f t="shared" si="3"/>
        <v>0</v>
      </c>
      <c r="K127" s="526"/>
      <c r="L127" s="526"/>
    </row>
    <row r="128" spans="1:12" ht="12.75" customHeight="1" x14ac:dyDescent="0.2">
      <c r="A128" s="517"/>
      <c r="B128" s="105" t="s">
        <v>155</v>
      </c>
      <c r="C128" s="95"/>
      <c r="D128" s="65"/>
      <c r="E128" s="65"/>
      <c r="F128" s="66"/>
      <c r="G128" s="100">
        <f t="shared" si="4"/>
        <v>0</v>
      </c>
      <c r="H128" s="100">
        <f>G128*'Catálogo Factores de Prod'!$B$1</f>
        <v>0</v>
      </c>
      <c r="I128" s="110"/>
      <c r="J128" s="98">
        <f t="shared" si="3"/>
        <v>0</v>
      </c>
      <c r="K128" s="524"/>
      <c r="L128" s="524"/>
    </row>
    <row r="129" spans="1:12" ht="12.75" customHeight="1" x14ac:dyDescent="0.2">
      <c r="A129" s="518"/>
      <c r="B129" s="107" t="s">
        <v>156</v>
      </c>
      <c r="C129" s="96"/>
      <c r="D129" s="73"/>
      <c r="E129" s="73"/>
      <c r="F129" s="74"/>
      <c r="G129" s="101">
        <f t="shared" si="4"/>
        <v>0</v>
      </c>
      <c r="H129" s="101">
        <f>G129*'Catálogo Factores de Prod'!$B$1</f>
        <v>0</v>
      </c>
      <c r="I129" s="68"/>
      <c r="J129" s="57">
        <f t="shared" si="3"/>
        <v>0</v>
      </c>
      <c r="K129" s="525"/>
      <c r="L129" s="525"/>
    </row>
    <row r="130" spans="1:12" ht="12.75" customHeight="1" thickBot="1" x14ac:dyDescent="0.25">
      <c r="A130" s="519"/>
      <c r="B130" s="106" t="s">
        <v>157</v>
      </c>
      <c r="C130" s="97"/>
      <c r="D130" s="51"/>
      <c r="E130" s="51"/>
      <c r="F130" s="52"/>
      <c r="G130" s="102">
        <f t="shared" si="4"/>
        <v>0</v>
      </c>
      <c r="H130" s="102">
        <f>G130*'Catálogo Factores de Prod'!$B$1</f>
        <v>0</v>
      </c>
      <c r="I130" s="68"/>
      <c r="J130" s="99">
        <f t="shared" si="3"/>
        <v>0</v>
      </c>
      <c r="K130" s="526"/>
      <c r="L130" s="526"/>
    </row>
    <row r="131" spans="1:12" ht="12.75" customHeight="1" x14ac:dyDescent="0.2">
      <c r="A131" s="517"/>
      <c r="B131" s="105" t="s">
        <v>155</v>
      </c>
      <c r="C131" s="95"/>
      <c r="D131" s="65"/>
      <c r="E131" s="65"/>
      <c r="F131" s="66"/>
      <c r="G131" s="100">
        <f t="shared" si="4"/>
        <v>0</v>
      </c>
      <c r="H131" s="100">
        <f>G131*'Catálogo Factores de Prod'!$B$1</f>
        <v>0</v>
      </c>
      <c r="I131" s="110"/>
      <c r="J131" s="98">
        <f t="shared" si="3"/>
        <v>0</v>
      </c>
      <c r="K131" s="524"/>
      <c r="L131" s="524"/>
    </row>
    <row r="132" spans="1:12" ht="12.75" customHeight="1" x14ac:dyDescent="0.2">
      <c r="A132" s="518"/>
      <c r="B132" s="107" t="s">
        <v>156</v>
      </c>
      <c r="C132" s="96"/>
      <c r="D132" s="73"/>
      <c r="E132" s="73"/>
      <c r="F132" s="74"/>
      <c r="G132" s="101">
        <f t="shared" si="4"/>
        <v>0</v>
      </c>
      <c r="H132" s="101">
        <f>G132*'Catálogo Factores de Prod'!$B$1</f>
        <v>0</v>
      </c>
      <c r="I132" s="68"/>
      <c r="J132" s="57">
        <f t="shared" si="3"/>
        <v>0</v>
      </c>
      <c r="K132" s="525"/>
      <c r="L132" s="525"/>
    </row>
    <row r="133" spans="1:12" ht="12.75" customHeight="1" thickBot="1" x14ac:dyDescent="0.25">
      <c r="A133" s="519"/>
      <c r="B133" s="106" t="s">
        <v>157</v>
      </c>
      <c r="C133" s="97"/>
      <c r="D133" s="51"/>
      <c r="E133" s="51"/>
      <c r="F133" s="52"/>
      <c r="G133" s="102">
        <f t="shared" si="4"/>
        <v>0</v>
      </c>
      <c r="H133" s="102">
        <f>G133*'Catálogo Factores de Prod'!$B$1</f>
        <v>0</v>
      </c>
      <c r="I133" s="68"/>
      <c r="J133" s="99">
        <f t="shared" si="3"/>
        <v>0</v>
      </c>
      <c r="K133" s="526"/>
      <c r="L133" s="526"/>
    </row>
    <row r="134" spans="1:12" ht="12.75" customHeight="1" x14ac:dyDescent="0.2">
      <c r="A134" s="517"/>
      <c r="B134" s="105" t="s">
        <v>155</v>
      </c>
      <c r="C134" s="95"/>
      <c r="D134" s="65"/>
      <c r="E134" s="65"/>
      <c r="F134" s="66"/>
      <c r="G134" s="100">
        <f t="shared" si="4"/>
        <v>0</v>
      </c>
      <c r="H134" s="100">
        <f>G134*'Catálogo Factores de Prod'!$B$1</f>
        <v>0</v>
      </c>
      <c r="I134" s="110"/>
      <c r="J134" s="98">
        <f t="shared" si="3"/>
        <v>0</v>
      </c>
      <c r="K134" s="524"/>
      <c r="L134" s="524"/>
    </row>
    <row r="135" spans="1:12" ht="12.75" customHeight="1" x14ac:dyDescent="0.2">
      <c r="A135" s="518"/>
      <c r="B135" s="107" t="s">
        <v>156</v>
      </c>
      <c r="C135" s="96"/>
      <c r="D135" s="73"/>
      <c r="E135" s="73"/>
      <c r="F135" s="74"/>
      <c r="G135" s="101">
        <f t="shared" si="4"/>
        <v>0</v>
      </c>
      <c r="H135" s="101">
        <f>G135*'Catálogo Factores de Prod'!$B$1</f>
        <v>0</v>
      </c>
      <c r="I135" s="68"/>
      <c r="J135" s="57">
        <f t="shared" si="3"/>
        <v>0</v>
      </c>
      <c r="K135" s="525"/>
      <c r="L135" s="525"/>
    </row>
    <row r="136" spans="1:12" ht="12.75" customHeight="1" thickBot="1" x14ac:dyDescent="0.25">
      <c r="A136" s="519"/>
      <c r="B136" s="106" t="s">
        <v>157</v>
      </c>
      <c r="C136" s="97"/>
      <c r="D136" s="51"/>
      <c r="E136" s="51"/>
      <c r="F136" s="52"/>
      <c r="G136" s="102">
        <f t="shared" si="4"/>
        <v>0</v>
      </c>
      <c r="H136" s="102">
        <f>G136*'Catálogo Factores de Prod'!$B$1</f>
        <v>0</v>
      </c>
      <c r="I136" s="68"/>
      <c r="J136" s="99">
        <f t="shared" si="3"/>
        <v>0</v>
      </c>
      <c r="K136" s="526"/>
      <c r="L136" s="526"/>
    </row>
    <row r="137" spans="1:12" ht="12.75" customHeight="1" x14ac:dyDescent="0.2">
      <c r="A137" s="517"/>
      <c r="B137" s="105" t="s">
        <v>155</v>
      </c>
      <c r="C137" s="95"/>
      <c r="D137" s="65"/>
      <c r="E137" s="65"/>
      <c r="F137" s="66"/>
      <c r="G137" s="100">
        <f t="shared" si="4"/>
        <v>0</v>
      </c>
      <c r="H137" s="100">
        <f>G137*'Catálogo Factores de Prod'!$B$1</f>
        <v>0</v>
      </c>
      <c r="I137" s="110"/>
      <c r="J137" s="98">
        <f t="shared" si="3"/>
        <v>0</v>
      </c>
      <c r="K137" s="524"/>
      <c r="L137" s="524"/>
    </row>
    <row r="138" spans="1:12" ht="12.75" customHeight="1" x14ac:dyDescent="0.2">
      <c r="A138" s="518"/>
      <c r="B138" s="107" t="s">
        <v>156</v>
      </c>
      <c r="C138" s="96"/>
      <c r="D138" s="73"/>
      <c r="E138" s="73"/>
      <c r="F138" s="74"/>
      <c r="G138" s="101">
        <f t="shared" si="4"/>
        <v>0</v>
      </c>
      <c r="H138" s="101">
        <f>G138*'Catálogo Factores de Prod'!$B$1</f>
        <v>0</v>
      </c>
      <c r="I138" s="68"/>
      <c r="J138" s="57">
        <f t="shared" si="3"/>
        <v>0</v>
      </c>
      <c r="K138" s="525"/>
      <c r="L138" s="525"/>
    </row>
    <row r="139" spans="1:12" ht="12.75" customHeight="1" thickBot="1" x14ac:dyDescent="0.25">
      <c r="A139" s="519"/>
      <c r="B139" s="106" t="s">
        <v>157</v>
      </c>
      <c r="C139" s="97"/>
      <c r="D139" s="51"/>
      <c r="E139" s="51"/>
      <c r="F139" s="52"/>
      <c r="G139" s="102">
        <f t="shared" si="4"/>
        <v>0</v>
      </c>
      <c r="H139" s="102">
        <f>G139*'Catálogo Factores de Prod'!$B$1</f>
        <v>0</v>
      </c>
      <c r="I139" s="68"/>
      <c r="J139" s="99">
        <f t="shared" ref="J139:J202" si="5">IF(I$912&gt;0, H139-(H139*I139),0)</f>
        <v>0</v>
      </c>
      <c r="K139" s="526"/>
      <c r="L139" s="526"/>
    </row>
    <row r="140" spans="1:12" ht="12.75" customHeight="1" x14ac:dyDescent="0.2">
      <c r="A140" s="517"/>
      <c r="B140" s="105" t="s">
        <v>155</v>
      </c>
      <c r="C140" s="95"/>
      <c r="D140" s="65"/>
      <c r="E140" s="65"/>
      <c r="F140" s="66"/>
      <c r="G140" s="100">
        <f t="shared" si="4"/>
        <v>0</v>
      </c>
      <c r="H140" s="100">
        <f>G140*'Catálogo Factores de Prod'!$B$1</f>
        <v>0</v>
      </c>
      <c r="I140" s="110"/>
      <c r="J140" s="98">
        <f t="shared" si="5"/>
        <v>0</v>
      </c>
      <c r="K140" s="524"/>
      <c r="L140" s="524"/>
    </row>
    <row r="141" spans="1:12" ht="12.75" customHeight="1" x14ac:dyDescent="0.2">
      <c r="A141" s="518"/>
      <c r="B141" s="107" t="s">
        <v>156</v>
      </c>
      <c r="C141" s="96"/>
      <c r="D141" s="73"/>
      <c r="E141" s="73"/>
      <c r="F141" s="74"/>
      <c r="G141" s="101">
        <f t="shared" si="4"/>
        <v>0</v>
      </c>
      <c r="H141" s="101">
        <f>G141*'Catálogo Factores de Prod'!$B$1</f>
        <v>0</v>
      </c>
      <c r="I141" s="68"/>
      <c r="J141" s="57">
        <f t="shared" si="5"/>
        <v>0</v>
      </c>
      <c r="K141" s="525"/>
      <c r="L141" s="525"/>
    </row>
    <row r="142" spans="1:12" ht="12.75" customHeight="1" thickBot="1" x14ac:dyDescent="0.25">
      <c r="A142" s="519"/>
      <c r="B142" s="106" t="s">
        <v>157</v>
      </c>
      <c r="C142" s="97"/>
      <c r="D142" s="51"/>
      <c r="E142" s="51"/>
      <c r="F142" s="52"/>
      <c r="G142" s="102">
        <f t="shared" si="4"/>
        <v>0</v>
      </c>
      <c r="H142" s="102">
        <f>G142*'Catálogo Factores de Prod'!$B$1</f>
        <v>0</v>
      </c>
      <c r="I142" s="68"/>
      <c r="J142" s="99">
        <f t="shared" si="5"/>
        <v>0</v>
      </c>
      <c r="K142" s="526"/>
      <c r="L142" s="526"/>
    </row>
    <row r="143" spans="1:12" ht="12.75" customHeight="1" x14ac:dyDescent="0.2">
      <c r="A143" s="517"/>
      <c r="B143" s="105" t="s">
        <v>155</v>
      </c>
      <c r="C143" s="95"/>
      <c r="D143" s="65"/>
      <c r="E143" s="65"/>
      <c r="F143" s="66"/>
      <c r="G143" s="100">
        <f t="shared" si="4"/>
        <v>0</v>
      </c>
      <c r="H143" s="100">
        <f>G143*'Catálogo Factores de Prod'!$B$1</f>
        <v>0</v>
      </c>
      <c r="I143" s="110"/>
      <c r="J143" s="98">
        <f t="shared" si="5"/>
        <v>0</v>
      </c>
      <c r="K143" s="524"/>
      <c r="L143" s="524"/>
    </row>
    <row r="144" spans="1:12" ht="12.75" customHeight="1" x14ac:dyDescent="0.2">
      <c r="A144" s="518"/>
      <c r="B144" s="107" t="s">
        <v>156</v>
      </c>
      <c r="C144" s="96"/>
      <c r="D144" s="73"/>
      <c r="E144" s="73"/>
      <c r="F144" s="74"/>
      <c r="G144" s="101">
        <f t="shared" si="4"/>
        <v>0</v>
      </c>
      <c r="H144" s="101">
        <f>G144*'Catálogo Factores de Prod'!$B$1</f>
        <v>0</v>
      </c>
      <c r="I144" s="68"/>
      <c r="J144" s="57">
        <f t="shared" si="5"/>
        <v>0</v>
      </c>
      <c r="K144" s="525"/>
      <c r="L144" s="525"/>
    </row>
    <row r="145" spans="1:12" ht="12.75" customHeight="1" thickBot="1" x14ac:dyDescent="0.25">
      <c r="A145" s="519"/>
      <c r="B145" s="106" t="s">
        <v>157</v>
      </c>
      <c r="C145" s="97"/>
      <c r="D145" s="51"/>
      <c r="E145" s="51"/>
      <c r="F145" s="52"/>
      <c r="G145" s="102">
        <f t="shared" si="4"/>
        <v>0</v>
      </c>
      <c r="H145" s="102">
        <f>G145*'Catálogo Factores de Prod'!$B$1</f>
        <v>0</v>
      </c>
      <c r="I145" s="68"/>
      <c r="J145" s="99">
        <f t="shared" si="5"/>
        <v>0</v>
      </c>
      <c r="K145" s="526"/>
      <c r="L145" s="526"/>
    </row>
    <row r="146" spans="1:12" ht="12.75" customHeight="1" x14ac:dyDescent="0.2">
      <c r="A146" s="517"/>
      <c r="B146" s="105" t="s">
        <v>155</v>
      </c>
      <c r="C146" s="95"/>
      <c r="D146" s="65"/>
      <c r="E146" s="65"/>
      <c r="F146" s="66"/>
      <c r="G146" s="100">
        <f t="shared" si="4"/>
        <v>0</v>
      </c>
      <c r="H146" s="100">
        <f>G146*'Catálogo Factores de Prod'!$B$1</f>
        <v>0</v>
      </c>
      <c r="I146" s="110"/>
      <c r="J146" s="98">
        <f t="shared" si="5"/>
        <v>0</v>
      </c>
      <c r="K146" s="524"/>
      <c r="L146" s="524"/>
    </row>
    <row r="147" spans="1:12" ht="12.75" customHeight="1" x14ac:dyDescent="0.2">
      <c r="A147" s="518"/>
      <c r="B147" s="107" t="s">
        <v>156</v>
      </c>
      <c r="C147" s="96"/>
      <c r="D147" s="73"/>
      <c r="E147" s="73"/>
      <c r="F147" s="74"/>
      <c r="G147" s="101">
        <f t="shared" si="4"/>
        <v>0</v>
      </c>
      <c r="H147" s="101">
        <f>G147*'Catálogo Factores de Prod'!$B$1</f>
        <v>0</v>
      </c>
      <c r="I147" s="68"/>
      <c r="J147" s="57">
        <f t="shared" si="5"/>
        <v>0</v>
      </c>
      <c r="K147" s="525"/>
      <c r="L147" s="525"/>
    </row>
    <row r="148" spans="1:12" ht="12.75" customHeight="1" thickBot="1" x14ac:dyDescent="0.25">
      <c r="A148" s="519"/>
      <c r="B148" s="106" t="s">
        <v>157</v>
      </c>
      <c r="C148" s="97"/>
      <c r="D148" s="51"/>
      <c r="E148" s="51"/>
      <c r="F148" s="52"/>
      <c r="G148" s="102">
        <f t="shared" si="4"/>
        <v>0</v>
      </c>
      <c r="H148" s="102">
        <f>G148*'Catálogo Factores de Prod'!$B$1</f>
        <v>0</v>
      </c>
      <c r="I148" s="68"/>
      <c r="J148" s="99">
        <f t="shared" si="5"/>
        <v>0</v>
      </c>
      <c r="K148" s="526"/>
      <c r="L148" s="526"/>
    </row>
    <row r="149" spans="1:12" ht="12.75" customHeight="1" x14ac:dyDescent="0.2">
      <c r="A149" s="517"/>
      <c r="B149" s="105" t="s">
        <v>155</v>
      </c>
      <c r="C149" s="95"/>
      <c r="D149" s="65"/>
      <c r="E149" s="65"/>
      <c r="F149" s="66"/>
      <c r="G149" s="100">
        <f t="shared" si="4"/>
        <v>0</v>
      </c>
      <c r="H149" s="100">
        <f>G149*'Catálogo Factores de Prod'!$B$1</f>
        <v>0</v>
      </c>
      <c r="I149" s="110"/>
      <c r="J149" s="98">
        <f t="shared" si="5"/>
        <v>0</v>
      </c>
      <c r="K149" s="524"/>
      <c r="L149" s="524"/>
    </row>
    <row r="150" spans="1:12" ht="12.75" customHeight="1" x14ac:dyDescent="0.2">
      <c r="A150" s="518"/>
      <c r="B150" s="107" t="s">
        <v>156</v>
      </c>
      <c r="C150" s="96"/>
      <c r="D150" s="73"/>
      <c r="E150" s="73"/>
      <c r="F150" s="74"/>
      <c r="G150" s="101">
        <f t="shared" si="4"/>
        <v>0</v>
      </c>
      <c r="H150" s="101">
        <f>G150*'Catálogo Factores de Prod'!$B$1</f>
        <v>0</v>
      </c>
      <c r="I150" s="68"/>
      <c r="J150" s="57">
        <f t="shared" si="5"/>
        <v>0</v>
      </c>
      <c r="K150" s="525"/>
      <c r="L150" s="525"/>
    </row>
    <row r="151" spans="1:12" ht="12.75" customHeight="1" thickBot="1" x14ac:dyDescent="0.25">
      <c r="A151" s="519"/>
      <c r="B151" s="106" t="s">
        <v>157</v>
      </c>
      <c r="C151" s="97"/>
      <c r="D151" s="51"/>
      <c r="E151" s="51"/>
      <c r="F151" s="52"/>
      <c r="G151" s="102">
        <f t="shared" si="4"/>
        <v>0</v>
      </c>
      <c r="H151" s="102">
        <f>G151*'Catálogo Factores de Prod'!$B$1</f>
        <v>0</v>
      </c>
      <c r="I151" s="68"/>
      <c r="J151" s="99">
        <f t="shared" si="5"/>
        <v>0</v>
      </c>
      <c r="K151" s="526"/>
      <c r="L151" s="526"/>
    </row>
    <row r="152" spans="1:12" ht="12.75" customHeight="1" x14ac:dyDescent="0.2">
      <c r="A152" s="517"/>
      <c r="B152" s="105" t="s">
        <v>155</v>
      </c>
      <c r="C152" s="95"/>
      <c r="D152" s="65"/>
      <c r="E152" s="65"/>
      <c r="F152" s="66"/>
      <c r="G152" s="100">
        <f t="shared" si="4"/>
        <v>0</v>
      </c>
      <c r="H152" s="100">
        <f>G152*'Catálogo Factores de Prod'!$B$1</f>
        <v>0</v>
      </c>
      <c r="I152" s="110"/>
      <c r="J152" s="98">
        <f t="shared" si="5"/>
        <v>0</v>
      </c>
      <c r="K152" s="524"/>
      <c r="L152" s="524"/>
    </row>
    <row r="153" spans="1:12" ht="12.75" customHeight="1" x14ac:dyDescent="0.2">
      <c r="A153" s="518"/>
      <c r="B153" s="107" t="s">
        <v>156</v>
      </c>
      <c r="C153" s="96"/>
      <c r="D153" s="73"/>
      <c r="E153" s="73"/>
      <c r="F153" s="74"/>
      <c r="G153" s="101">
        <f t="shared" si="4"/>
        <v>0</v>
      </c>
      <c r="H153" s="101">
        <f>G153*'Catálogo Factores de Prod'!$B$1</f>
        <v>0</v>
      </c>
      <c r="I153" s="68"/>
      <c r="J153" s="57">
        <f t="shared" si="5"/>
        <v>0</v>
      </c>
      <c r="K153" s="525"/>
      <c r="L153" s="525"/>
    </row>
    <row r="154" spans="1:12" ht="12.75" customHeight="1" thickBot="1" x14ac:dyDescent="0.25">
      <c r="A154" s="519"/>
      <c r="B154" s="106" t="s">
        <v>157</v>
      </c>
      <c r="C154" s="97"/>
      <c r="D154" s="51"/>
      <c r="E154" s="51"/>
      <c r="F154" s="52"/>
      <c r="G154" s="102">
        <f t="shared" si="4"/>
        <v>0</v>
      </c>
      <c r="H154" s="102">
        <f>G154*'Catálogo Factores de Prod'!$B$1</f>
        <v>0</v>
      </c>
      <c r="I154" s="68"/>
      <c r="J154" s="99">
        <f t="shared" si="5"/>
        <v>0</v>
      </c>
      <c r="K154" s="526"/>
      <c r="L154" s="526"/>
    </row>
    <row r="155" spans="1:12" ht="12.75" customHeight="1" x14ac:dyDescent="0.2">
      <c r="A155" s="517"/>
      <c r="B155" s="105" t="s">
        <v>155</v>
      </c>
      <c r="C155" s="95"/>
      <c r="D155" s="65"/>
      <c r="E155" s="65"/>
      <c r="F155" s="66"/>
      <c r="G155" s="100">
        <f t="shared" si="4"/>
        <v>0</v>
      </c>
      <c r="H155" s="100">
        <f>G155*'Catálogo Factores de Prod'!$B$1</f>
        <v>0</v>
      </c>
      <c r="I155" s="110"/>
      <c r="J155" s="98">
        <f t="shared" si="5"/>
        <v>0</v>
      </c>
      <c r="K155" s="524"/>
      <c r="L155" s="524"/>
    </row>
    <row r="156" spans="1:12" ht="12.75" customHeight="1" x14ac:dyDescent="0.2">
      <c r="A156" s="518"/>
      <c r="B156" s="107" t="s">
        <v>156</v>
      </c>
      <c r="C156" s="96"/>
      <c r="D156" s="73"/>
      <c r="E156" s="73"/>
      <c r="F156" s="74"/>
      <c r="G156" s="101">
        <f t="shared" si="4"/>
        <v>0</v>
      </c>
      <c r="H156" s="101">
        <f>G156*'Catálogo Factores de Prod'!$B$1</f>
        <v>0</v>
      </c>
      <c r="I156" s="68"/>
      <c r="J156" s="57">
        <f t="shared" si="5"/>
        <v>0</v>
      </c>
      <c r="K156" s="525"/>
      <c r="L156" s="525"/>
    </row>
    <row r="157" spans="1:12" ht="12.75" customHeight="1" thickBot="1" x14ac:dyDescent="0.25">
      <c r="A157" s="519"/>
      <c r="B157" s="106" t="s">
        <v>157</v>
      </c>
      <c r="C157" s="97"/>
      <c r="D157" s="51"/>
      <c r="E157" s="51"/>
      <c r="F157" s="52"/>
      <c r="G157" s="102">
        <f t="shared" si="4"/>
        <v>0</v>
      </c>
      <c r="H157" s="102">
        <f>G157*'Catálogo Factores de Prod'!$B$1</f>
        <v>0</v>
      </c>
      <c r="I157" s="68"/>
      <c r="J157" s="99">
        <f t="shared" si="5"/>
        <v>0</v>
      </c>
      <c r="K157" s="526"/>
      <c r="L157" s="526"/>
    </row>
    <row r="158" spans="1:12" ht="12.75" customHeight="1" x14ac:dyDescent="0.2">
      <c r="A158" s="517"/>
      <c r="B158" s="105" t="s">
        <v>155</v>
      </c>
      <c r="C158" s="95"/>
      <c r="D158" s="65"/>
      <c r="E158" s="65"/>
      <c r="F158" s="66"/>
      <c r="G158" s="100">
        <f t="shared" si="4"/>
        <v>0</v>
      </c>
      <c r="H158" s="100">
        <f>G158*'Catálogo Factores de Prod'!$B$1</f>
        <v>0</v>
      </c>
      <c r="I158" s="110"/>
      <c r="J158" s="98">
        <f t="shared" si="5"/>
        <v>0</v>
      </c>
      <c r="K158" s="524"/>
      <c r="L158" s="524"/>
    </row>
    <row r="159" spans="1:12" ht="12.75" customHeight="1" x14ac:dyDescent="0.2">
      <c r="A159" s="518"/>
      <c r="B159" s="107" t="s">
        <v>156</v>
      </c>
      <c r="C159" s="96"/>
      <c r="D159" s="73"/>
      <c r="E159" s="73"/>
      <c r="F159" s="74"/>
      <c r="G159" s="101">
        <f t="shared" si="4"/>
        <v>0</v>
      </c>
      <c r="H159" s="101">
        <f>G159*'Catálogo Factores de Prod'!$B$1</f>
        <v>0</v>
      </c>
      <c r="I159" s="68"/>
      <c r="J159" s="57">
        <f t="shared" si="5"/>
        <v>0</v>
      </c>
      <c r="K159" s="525"/>
      <c r="L159" s="525"/>
    </row>
    <row r="160" spans="1:12" ht="12.75" customHeight="1" thickBot="1" x14ac:dyDescent="0.25">
      <c r="A160" s="519"/>
      <c r="B160" s="106" t="s">
        <v>157</v>
      </c>
      <c r="C160" s="97"/>
      <c r="D160" s="51"/>
      <c r="E160" s="51"/>
      <c r="F160" s="52"/>
      <c r="G160" s="102">
        <f t="shared" ref="G160:G223" si="6">C160+D160+E160+F160</f>
        <v>0</v>
      </c>
      <c r="H160" s="102">
        <f>G160*'Catálogo Factores de Prod'!$B$1</f>
        <v>0</v>
      </c>
      <c r="I160" s="68"/>
      <c r="J160" s="99">
        <f t="shared" si="5"/>
        <v>0</v>
      </c>
      <c r="K160" s="526"/>
      <c r="L160" s="526"/>
    </row>
    <row r="161" spans="1:12" ht="12.75" customHeight="1" x14ac:dyDescent="0.2">
      <c r="A161" s="517"/>
      <c r="B161" s="105" t="s">
        <v>155</v>
      </c>
      <c r="C161" s="95"/>
      <c r="D161" s="65"/>
      <c r="E161" s="65"/>
      <c r="F161" s="66"/>
      <c r="G161" s="100">
        <f t="shared" si="6"/>
        <v>0</v>
      </c>
      <c r="H161" s="100">
        <f>G161*'Catálogo Factores de Prod'!$B$1</f>
        <v>0</v>
      </c>
      <c r="I161" s="110"/>
      <c r="J161" s="98">
        <f t="shared" si="5"/>
        <v>0</v>
      </c>
      <c r="K161" s="524"/>
      <c r="L161" s="524"/>
    </row>
    <row r="162" spans="1:12" ht="12.75" customHeight="1" x14ac:dyDescent="0.2">
      <c r="A162" s="518"/>
      <c r="B162" s="107" t="s">
        <v>156</v>
      </c>
      <c r="C162" s="96"/>
      <c r="D162" s="73"/>
      <c r="E162" s="73"/>
      <c r="F162" s="74"/>
      <c r="G162" s="101">
        <f t="shared" si="6"/>
        <v>0</v>
      </c>
      <c r="H162" s="101">
        <f>G162*'Catálogo Factores de Prod'!$B$1</f>
        <v>0</v>
      </c>
      <c r="I162" s="68"/>
      <c r="J162" s="57">
        <f t="shared" si="5"/>
        <v>0</v>
      </c>
      <c r="K162" s="525"/>
      <c r="L162" s="525"/>
    </row>
    <row r="163" spans="1:12" ht="12.75" customHeight="1" thickBot="1" x14ac:dyDescent="0.25">
      <c r="A163" s="519"/>
      <c r="B163" s="106" t="s">
        <v>157</v>
      </c>
      <c r="C163" s="97"/>
      <c r="D163" s="51"/>
      <c r="E163" s="51"/>
      <c r="F163" s="52"/>
      <c r="G163" s="102">
        <f t="shared" si="6"/>
        <v>0</v>
      </c>
      <c r="H163" s="102">
        <f>G163*'Catálogo Factores de Prod'!$B$1</f>
        <v>0</v>
      </c>
      <c r="I163" s="68"/>
      <c r="J163" s="99">
        <f t="shared" si="5"/>
        <v>0</v>
      </c>
      <c r="K163" s="526"/>
      <c r="L163" s="526"/>
    </row>
    <row r="164" spans="1:12" ht="12.75" customHeight="1" x14ac:dyDescent="0.2">
      <c r="A164" s="517"/>
      <c r="B164" s="105" t="s">
        <v>155</v>
      </c>
      <c r="C164" s="95"/>
      <c r="D164" s="65"/>
      <c r="E164" s="65"/>
      <c r="F164" s="66"/>
      <c r="G164" s="100">
        <f t="shared" si="6"/>
        <v>0</v>
      </c>
      <c r="H164" s="100">
        <f>G164*'Catálogo Factores de Prod'!$B$1</f>
        <v>0</v>
      </c>
      <c r="I164" s="110"/>
      <c r="J164" s="98">
        <f t="shared" si="5"/>
        <v>0</v>
      </c>
      <c r="K164" s="524"/>
      <c r="L164" s="524"/>
    </row>
    <row r="165" spans="1:12" ht="12.75" customHeight="1" x14ac:dyDescent="0.2">
      <c r="A165" s="518"/>
      <c r="B165" s="107" t="s">
        <v>156</v>
      </c>
      <c r="C165" s="96"/>
      <c r="D165" s="73"/>
      <c r="E165" s="73"/>
      <c r="F165" s="74"/>
      <c r="G165" s="101">
        <f t="shared" si="6"/>
        <v>0</v>
      </c>
      <c r="H165" s="101">
        <f>G165*'Catálogo Factores de Prod'!$B$1</f>
        <v>0</v>
      </c>
      <c r="I165" s="68"/>
      <c r="J165" s="57">
        <f t="shared" si="5"/>
        <v>0</v>
      </c>
      <c r="K165" s="525"/>
      <c r="L165" s="525"/>
    </row>
    <row r="166" spans="1:12" ht="12.75" customHeight="1" thickBot="1" x14ac:dyDescent="0.25">
      <c r="A166" s="519"/>
      <c r="B166" s="106" t="s">
        <v>157</v>
      </c>
      <c r="C166" s="97"/>
      <c r="D166" s="51"/>
      <c r="E166" s="51"/>
      <c r="F166" s="52"/>
      <c r="G166" s="102">
        <f t="shared" si="6"/>
        <v>0</v>
      </c>
      <c r="H166" s="102">
        <f>G166*'Catálogo Factores de Prod'!$B$1</f>
        <v>0</v>
      </c>
      <c r="I166" s="68"/>
      <c r="J166" s="99">
        <f t="shared" si="5"/>
        <v>0</v>
      </c>
      <c r="K166" s="526"/>
      <c r="L166" s="526"/>
    </row>
    <row r="167" spans="1:12" ht="12.75" customHeight="1" x14ac:dyDescent="0.2">
      <c r="A167" s="517"/>
      <c r="B167" s="105" t="s">
        <v>155</v>
      </c>
      <c r="C167" s="95"/>
      <c r="D167" s="65"/>
      <c r="E167" s="65"/>
      <c r="F167" s="66"/>
      <c r="G167" s="100">
        <f t="shared" si="6"/>
        <v>0</v>
      </c>
      <c r="H167" s="100">
        <f>G167*'Catálogo Factores de Prod'!$B$1</f>
        <v>0</v>
      </c>
      <c r="I167" s="110"/>
      <c r="J167" s="98">
        <f t="shared" si="5"/>
        <v>0</v>
      </c>
      <c r="K167" s="524"/>
      <c r="L167" s="524"/>
    </row>
    <row r="168" spans="1:12" ht="12.75" customHeight="1" x14ac:dyDescent="0.2">
      <c r="A168" s="518"/>
      <c r="B168" s="107" t="s">
        <v>156</v>
      </c>
      <c r="C168" s="96"/>
      <c r="D168" s="73"/>
      <c r="E168" s="73"/>
      <c r="F168" s="74"/>
      <c r="G168" s="101">
        <f t="shared" si="6"/>
        <v>0</v>
      </c>
      <c r="H168" s="101">
        <f>G168*'Catálogo Factores de Prod'!$B$1</f>
        <v>0</v>
      </c>
      <c r="I168" s="68"/>
      <c r="J168" s="57">
        <f t="shared" si="5"/>
        <v>0</v>
      </c>
      <c r="K168" s="525"/>
      <c r="L168" s="525"/>
    </row>
    <row r="169" spans="1:12" ht="12.75" customHeight="1" thickBot="1" x14ac:dyDescent="0.25">
      <c r="A169" s="519"/>
      <c r="B169" s="106" t="s">
        <v>157</v>
      </c>
      <c r="C169" s="97"/>
      <c r="D169" s="51"/>
      <c r="E169" s="51"/>
      <c r="F169" s="52"/>
      <c r="G169" s="102">
        <f t="shared" si="6"/>
        <v>0</v>
      </c>
      <c r="H169" s="102">
        <f>G169*'Catálogo Factores de Prod'!$B$1</f>
        <v>0</v>
      </c>
      <c r="I169" s="68"/>
      <c r="J169" s="99">
        <f t="shared" si="5"/>
        <v>0</v>
      </c>
      <c r="K169" s="526"/>
      <c r="L169" s="526"/>
    </row>
    <row r="170" spans="1:12" ht="12.75" customHeight="1" x14ac:dyDescent="0.2">
      <c r="A170" s="517"/>
      <c r="B170" s="105" t="s">
        <v>155</v>
      </c>
      <c r="C170" s="95"/>
      <c r="D170" s="65"/>
      <c r="E170" s="65"/>
      <c r="F170" s="66"/>
      <c r="G170" s="100">
        <f t="shared" si="6"/>
        <v>0</v>
      </c>
      <c r="H170" s="100">
        <f>G170*'Catálogo Factores de Prod'!$B$1</f>
        <v>0</v>
      </c>
      <c r="I170" s="110"/>
      <c r="J170" s="98">
        <f t="shared" si="5"/>
        <v>0</v>
      </c>
      <c r="K170" s="524"/>
      <c r="L170" s="524"/>
    </row>
    <row r="171" spans="1:12" ht="12.75" customHeight="1" x14ac:dyDescent="0.2">
      <c r="A171" s="518"/>
      <c r="B171" s="107" t="s">
        <v>156</v>
      </c>
      <c r="C171" s="96"/>
      <c r="D171" s="73"/>
      <c r="E171" s="73"/>
      <c r="F171" s="74"/>
      <c r="G171" s="101">
        <f t="shared" si="6"/>
        <v>0</v>
      </c>
      <c r="H171" s="101">
        <f>G171*'Catálogo Factores de Prod'!$B$1</f>
        <v>0</v>
      </c>
      <c r="I171" s="68"/>
      <c r="J171" s="57">
        <f t="shared" si="5"/>
        <v>0</v>
      </c>
      <c r="K171" s="525"/>
      <c r="L171" s="525"/>
    </row>
    <row r="172" spans="1:12" ht="12.75" customHeight="1" thickBot="1" x14ac:dyDescent="0.25">
      <c r="A172" s="519"/>
      <c r="B172" s="106" t="s">
        <v>157</v>
      </c>
      <c r="C172" s="97"/>
      <c r="D172" s="51"/>
      <c r="E172" s="51"/>
      <c r="F172" s="52"/>
      <c r="G172" s="102">
        <f t="shared" si="6"/>
        <v>0</v>
      </c>
      <c r="H172" s="102">
        <f>G172*'Catálogo Factores de Prod'!$B$1</f>
        <v>0</v>
      </c>
      <c r="I172" s="68"/>
      <c r="J172" s="99">
        <f t="shared" si="5"/>
        <v>0</v>
      </c>
      <c r="K172" s="526"/>
      <c r="L172" s="526"/>
    </row>
    <row r="173" spans="1:12" ht="12.75" customHeight="1" x14ac:dyDescent="0.2">
      <c r="A173" s="517"/>
      <c r="B173" s="105" t="s">
        <v>155</v>
      </c>
      <c r="C173" s="95"/>
      <c r="D173" s="65"/>
      <c r="E173" s="65"/>
      <c r="F173" s="66"/>
      <c r="G173" s="100">
        <f t="shared" si="6"/>
        <v>0</v>
      </c>
      <c r="H173" s="100">
        <f>G173*'Catálogo Factores de Prod'!$B$1</f>
        <v>0</v>
      </c>
      <c r="I173" s="110"/>
      <c r="J173" s="98">
        <f t="shared" si="5"/>
        <v>0</v>
      </c>
      <c r="K173" s="524"/>
      <c r="L173" s="524"/>
    </row>
    <row r="174" spans="1:12" ht="12.75" customHeight="1" x14ac:dyDescent="0.2">
      <c r="A174" s="518"/>
      <c r="B174" s="107" t="s">
        <v>156</v>
      </c>
      <c r="C174" s="96"/>
      <c r="D174" s="73"/>
      <c r="E174" s="73"/>
      <c r="F174" s="74"/>
      <c r="G174" s="101">
        <f t="shared" si="6"/>
        <v>0</v>
      </c>
      <c r="H174" s="101">
        <f>G174*'Catálogo Factores de Prod'!$B$1</f>
        <v>0</v>
      </c>
      <c r="I174" s="68"/>
      <c r="J174" s="57">
        <f t="shared" si="5"/>
        <v>0</v>
      </c>
      <c r="K174" s="525"/>
      <c r="L174" s="525"/>
    </row>
    <row r="175" spans="1:12" ht="12.75" customHeight="1" thickBot="1" x14ac:dyDescent="0.25">
      <c r="A175" s="519"/>
      <c r="B175" s="106" t="s">
        <v>157</v>
      </c>
      <c r="C175" s="97"/>
      <c r="D175" s="51"/>
      <c r="E175" s="51"/>
      <c r="F175" s="52"/>
      <c r="G175" s="102">
        <f t="shared" si="6"/>
        <v>0</v>
      </c>
      <c r="H175" s="102">
        <f>G175*'Catálogo Factores de Prod'!$B$1</f>
        <v>0</v>
      </c>
      <c r="I175" s="68"/>
      <c r="J175" s="99">
        <f t="shared" si="5"/>
        <v>0</v>
      </c>
      <c r="K175" s="526"/>
      <c r="L175" s="526"/>
    </row>
    <row r="176" spans="1:12" ht="12.75" customHeight="1" x14ac:dyDescent="0.2">
      <c r="A176" s="517"/>
      <c r="B176" s="105" t="s">
        <v>155</v>
      </c>
      <c r="C176" s="95"/>
      <c r="D176" s="65"/>
      <c r="E176" s="65"/>
      <c r="F176" s="66"/>
      <c r="G176" s="100">
        <f t="shared" si="6"/>
        <v>0</v>
      </c>
      <c r="H176" s="100">
        <f>G176*'Catálogo Factores de Prod'!$B$1</f>
        <v>0</v>
      </c>
      <c r="I176" s="110"/>
      <c r="J176" s="98">
        <f t="shared" si="5"/>
        <v>0</v>
      </c>
      <c r="K176" s="524"/>
      <c r="L176" s="524"/>
    </row>
    <row r="177" spans="1:12" ht="12.75" customHeight="1" x14ac:dyDescent="0.2">
      <c r="A177" s="518"/>
      <c r="B177" s="107" t="s">
        <v>156</v>
      </c>
      <c r="C177" s="96"/>
      <c r="D177" s="73"/>
      <c r="E177" s="73"/>
      <c r="F177" s="74"/>
      <c r="G177" s="101">
        <f t="shared" si="6"/>
        <v>0</v>
      </c>
      <c r="H177" s="101">
        <f>G177*'Catálogo Factores de Prod'!$B$1</f>
        <v>0</v>
      </c>
      <c r="I177" s="68"/>
      <c r="J177" s="57">
        <f t="shared" si="5"/>
        <v>0</v>
      </c>
      <c r="K177" s="525"/>
      <c r="L177" s="525"/>
    </row>
    <row r="178" spans="1:12" ht="12.75" customHeight="1" thickBot="1" x14ac:dyDescent="0.25">
      <c r="A178" s="519"/>
      <c r="B178" s="106" t="s">
        <v>157</v>
      </c>
      <c r="C178" s="97"/>
      <c r="D178" s="51"/>
      <c r="E178" s="51"/>
      <c r="F178" s="52"/>
      <c r="G178" s="102">
        <f t="shared" si="6"/>
        <v>0</v>
      </c>
      <c r="H178" s="102">
        <f>G178*'Catálogo Factores de Prod'!$B$1</f>
        <v>0</v>
      </c>
      <c r="I178" s="68"/>
      <c r="J178" s="99">
        <f t="shared" si="5"/>
        <v>0</v>
      </c>
      <c r="K178" s="526"/>
      <c r="L178" s="526"/>
    </row>
    <row r="179" spans="1:12" ht="12.75" customHeight="1" x14ac:dyDescent="0.2">
      <c r="A179" s="517"/>
      <c r="B179" s="105" t="s">
        <v>155</v>
      </c>
      <c r="C179" s="95"/>
      <c r="D179" s="65"/>
      <c r="E179" s="65"/>
      <c r="F179" s="66"/>
      <c r="G179" s="100">
        <f t="shared" si="6"/>
        <v>0</v>
      </c>
      <c r="H179" s="100">
        <f>G179*'Catálogo Factores de Prod'!$B$1</f>
        <v>0</v>
      </c>
      <c r="I179" s="110"/>
      <c r="J179" s="98">
        <f t="shared" si="5"/>
        <v>0</v>
      </c>
      <c r="K179" s="524"/>
      <c r="L179" s="524"/>
    </row>
    <row r="180" spans="1:12" ht="12.75" customHeight="1" x14ac:dyDescent="0.2">
      <c r="A180" s="518"/>
      <c r="B180" s="107" t="s">
        <v>156</v>
      </c>
      <c r="C180" s="96"/>
      <c r="D180" s="73"/>
      <c r="E180" s="73"/>
      <c r="F180" s="74"/>
      <c r="G180" s="101">
        <f t="shared" si="6"/>
        <v>0</v>
      </c>
      <c r="H180" s="101">
        <f>G180*'Catálogo Factores de Prod'!$B$1</f>
        <v>0</v>
      </c>
      <c r="I180" s="68"/>
      <c r="J180" s="57">
        <f t="shared" si="5"/>
        <v>0</v>
      </c>
      <c r="K180" s="525"/>
      <c r="L180" s="525"/>
    </row>
    <row r="181" spans="1:12" ht="12.75" customHeight="1" thickBot="1" x14ac:dyDescent="0.25">
      <c r="A181" s="519"/>
      <c r="B181" s="106" t="s">
        <v>157</v>
      </c>
      <c r="C181" s="97"/>
      <c r="D181" s="51"/>
      <c r="E181" s="51"/>
      <c r="F181" s="52"/>
      <c r="G181" s="102">
        <f t="shared" si="6"/>
        <v>0</v>
      </c>
      <c r="H181" s="102">
        <f>G181*'Catálogo Factores de Prod'!$B$1</f>
        <v>0</v>
      </c>
      <c r="I181" s="68"/>
      <c r="J181" s="99">
        <f t="shared" si="5"/>
        <v>0</v>
      </c>
      <c r="K181" s="526"/>
      <c r="L181" s="526"/>
    </row>
    <row r="182" spans="1:12" ht="12.75" customHeight="1" x14ac:dyDescent="0.2">
      <c r="A182" s="517"/>
      <c r="B182" s="105" t="s">
        <v>155</v>
      </c>
      <c r="C182" s="95"/>
      <c r="D182" s="65"/>
      <c r="E182" s="65"/>
      <c r="F182" s="66"/>
      <c r="G182" s="100">
        <f t="shared" si="6"/>
        <v>0</v>
      </c>
      <c r="H182" s="100">
        <f>G182*'Catálogo Factores de Prod'!$B$1</f>
        <v>0</v>
      </c>
      <c r="I182" s="110"/>
      <c r="J182" s="98">
        <f t="shared" si="5"/>
        <v>0</v>
      </c>
      <c r="K182" s="524"/>
      <c r="L182" s="524"/>
    </row>
    <row r="183" spans="1:12" ht="12.75" customHeight="1" x14ac:dyDescent="0.2">
      <c r="A183" s="518"/>
      <c r="B183" s="107" t="s">
        <v>156</v>
      </c>
      <c r="C183" s="96"/>
      <c r="D183" s="73"/>
      <c r="E183" s="73"/>
      <c r="F183" s="74"/>
      <c r="G183" s="101">
        <f t="shared" si="6"/>
        <v>0</v>
      </c>
      <c r="H183" s="101">
        <f>G183*'Catálogo Factores de Prod'!$B$1</f>
        <v>0</v>
      </c>
      <c r="I183" s="68"/>
      <c r="J183" s="57">
        <f t="shared" si="5"/>
        <v>0</v>
      </c>
      <c r="K183" s="525"/>
      <c r="L183" s="525"/>
    </row>
    <row r="184" spans="1:12" ht="12.75" customHeight="1" thickBot="1" x14ac:dyDescent="0.25">
      <c r="A184" s="519"/>
      <c r="B184" s="106" t="s">
        <v>157</v>
      </c>
      <c r="C184" s="97"/>
      <c r="D184" s="51"/>
      <c r="E184" s="51"/>
      <c r="F184" s="52"/>
      <c r="G184" s="102">
        <f t="shared" si="6"/>
        <v>0</v>
      </c>
      <c r="H184" s="102">
        <f>G184*'Catálogo Factores de Prod'!$B$1</f>
        <v>0</v>
      </c>
      <c r="I184" s="68"/>
      <c r="J184" s="99">
        <f t="shared" si="5"/>
        <v>0</v>
      </c>
      <c r="K184" s="526"/>
      <c r="L184" s="526"/>
    </row>
    <row r="185" spans="1:12" ht="12.75" customHeight="1" x14ac:dyDescent="0.2">
      <c r="A185" s="517"/>
      <c r="B185" s="105" t="s">
        <v>155</v>
      </c>
      <c r="C185" s="95"/>
      <c r="D185" s="65"/>
      <c r="E185" s="65"/>
      <c r="F185" s="66"/>
      <c r="G185" s="100">
        <f t="shared" si="6"/>
        <v>0</v>
      </c>
      <c r="H185" s="100">
        <f>G185*'Catálogo Factores de Prod'!$B$1</f>
        <v>0</v>
      </c>
      <c r="I185" s="110"/>
      <c r="J185" s="98">
        <f t="shared" si="5"/>
        <v>0</v>
      </c>
      <c r="K185" s="524"/>
      <c r="L185" s="524"/>
    </row>
    <row r="186" spans="1:12" ht="12.75" customHeight="1" x14ac:dyDescent="0.2">
      <c r="A186" s="518"/>
      <c r="B186" s="107" t="s">
        <v>156</v>
      </c>
      <c r="C186" s="96"/>
      <c r="D186" s="73"/>
      <c r="E186" s="73"/>
      <c r="F186" s="74"/>
      <c r="G186" s="101">
        <f t="shared" si="6"/>
        <v>0</v>
      </c>
      <c r="H186" s="101">
        <f>G186*'Catálogo Factores de Prod'!$B$1</f>
        <v>0</v>
      </c>
      <c r="I186" s="68"/>
      <c r="J186" s="57">
        <f t="shared" si="5"/>
        <v>0</v>
      </c>
      <c r="K186" s="525"/>
      <c r="L186" s="525"/>
    </row>
    <row r="187" spans="1:12" ht="12.75" customHeight="1" thickBot="1" x14ac:dyDescent="0.25">
      <c r="A187" s="519"/>
      <c r="B187" s="106" t="s">
        <v>157</v>
      </c>
      <c r="C187" s="97"/>
      <c r="D187" s="51"/>
      <c r="E187" s="51"/>
      <c r="F187" s="52"/>
      <c r="G187" s="102">
        <f t="shared" si="6"/>
        <v>0</v>
      </c>
      <c r="H187" s="102">
        <f>G187*'Catálogo Factores de Prod'!$B$1</f>
        <v>0</v>
      </c>
      <c r="I187" s="68"/>
      <c r="J187" s="99">
        <f t="shared" si="5"/>
        <v>0</v>
      </c>
      <c r="K187" s="526"/>
      <c r="L187" s="526"/>
    </row>
    <row r="188" spans="1:12" ht="12.75" customHeight="1" x14ac:dyDescent="0.2">
      <c r="A188" s="517"/>
      <c r="B188" s="105" t="s">
        <v>155</v>
      </c>
      <c r="C188" s="95"/>
      <c r="D188" s="65"/>
      <c r="E188" s="65"/>
      <c r="F188" s="66"/>
      <c r="G188" s="100">
        <f t="shared" si="6"/>
        <v>0</v>
      </c>
      <c r="H188" s="100">
        <f>G188*'Catálogo Factores de Prod'!$B$1</f>
        <v>0</v>
      </c>
      <c r="I188" s="110"/>
      <c r="J188" s="98">
        <f t="shared" si="5"/>
        <v>0</v>
      </c>
      <c r="K188" s="524"/>
      <c r="L188" s="524"/>
    </row>
    <row r="189" spans="1:12" ht="12.75" customHeight="1" x14ac:dyDescent="0.2">
      <c r="A189" s="518"/>
      <c r="B189" s="107" t="s">
        <v>156</v>
      </c>
      <c r="C189" s="96"/>
      <c r="D189" s="73"/>
      <c r="E189" s="73"/>
      <c r="F189" s="74"/>
      <c r="G189" s="101">
        <f t="shared" si="6"/>
        <v>0</v>
      </c>
      <c r="H189" s="101">
        <f>G189*'Catálogo Factores de Prod'!$B$1</f>
        <v>0</v>
      </c>
      <c r="I189" s="68"/>
      <c r="J189" s="57">
        <f t="shared" si="5"/>
        <v>0</v>
      </c>
      <c r="K189" s="525"/>
      <c r="L189" s="525"/>
    </row>
    <row r="190" spans="1:12" ht="12.75" customHeight="1" thickBot="1" x14ac:dyDescent="0.25">
      <c r="A190" s="519"/>
      <c r="B190" s="106" t="s">
        <v>157</v>
      </c>
      <c r="C190" s="97"/>
      <c r="D190" s="51"/>
      <c r="E190" s="51"/>
      <c r="F190" s="52"/>
      <c r="G190" s="102">
        <f t="shared" si="6"/>
        <v>0</v>
      </c>
      <c r="H190" s="102">
        <f>G190*'Catálogo Factores de Prod'!$B$1</f>
        <v>0</v>
      </c>
      <c r="I190" s="68"/>
      <c r="J190" s="99">
        <f t="shared" si="5"/>
        <v>0</v>
      </c>
      <c r="K190" s="526"/>
      <c r="L190" s="526"/>
    </row>
    <row r="191" spans="1:12" ht="12.75" customHeight="1" x14ac:dyDescent="0.2">
      <c r="A191" s="517"/>
      <c r="B191" s="105" t="s">
        <v>155</v>
      </c>
      <c r="C191" s="95"/>
      <c r="D191" s="65"/>
      <c r="E191" s="65"/>
      <c r="F191" s="66"/>
      <c r="G191" s="100">
        <f t="shared" si="6"/>
        <v>0</v>
      </c>
      <c r="H191" s="100">
        <f>G191*'Catálogo Factores de Prod'!$B$1</f>
        <v>0</v>
      </c>
      <c r="I191" s="110"/>
      <c r="J191" s="98">
        <f t="shared" si="5"/>
        <v>0</v>
      </c>
      <c r="K191" s="524"/>
      <c r="L191" s="524"/>
    </row>
    <row r="192" spans="1:12" ht="12.75" customHeight="1" x14ac:dyDescent="0.2">
      <c r="A192" s="518"/>
      <c r="B192" s="107" t="s">
        <v>156</v>
      </c>
      <c r="C192" s="96"/>
      <c r="D192" s="73"/>
      <c r="E192" s="73"/>
      <c r="F192" s="74"/>
      <c r="G192" s="101">
        <f t="shared" si="6"/>
        <v>0</v>
      </c>
      <c r="H192" s="101">
        <f>G192*'Catálogo Factores de Prod'!$B$1</f>
        <v>0</v>
      </c>
      <c r="I192" s="68"/>
      <c r="J192" s="57">
        <f t="shared" si="5"/>
        <v>0</v>
      </c>
      <c r="K192" s="525"/>
      <c r="L192" s="525"/>
    </row>
    <row r="193" spans="1:12" ht="12.75" customHeight="1" thickBot="1" x14ac:dyDescent="0.25">
      <c r="A193" s="519"/>
      <c r="B193" s="106" t="s">
        <v>157</v>
      </c>
      <c r="C193" s="97"/>
      <c r="D193" s="51"/>
      <c r="E193" s="51"/>
      <c r="F193" s="52"/>
      <c r="G193" s="102">
        <f t="shared" si="6"/>
        <v>0</v>
      </c>
      <c r="H193" s="102">
        <f>G193*'Catálogo Factores de Prod'!$B$1</f>
        <v>0</v>
      </c>
      <c r="I193" s="68"/>
      <c r="J193" s="99">
        <f t="shared" si="5"/>
        <v>0</v>
      </c>
      <c r="K193" s="526"/>
      <c r="L193" s="526"/>
    </row>
    <row r="194" spans="1:12" ht="12.75" customHeight="1" x14ac:dyDescent="0.2">
      <c r="A194" s="517"/>
      <c r="B194" s="105" t="s">
        <v>155</v>
      </c>
      <c r="C194" s="95"/>
      <c r="D194" s="65"/>
      <c r="E194" s="65"/>
      <c r="F194" s="66"/>
      <c r="G194" s="100">
        <f t="shared" si="6"/>
        <v>0</v>
      </c>
      <c r="H194" s="100">
        <f>G194*'Catálogo Factores de Prod'!$B$1</f>
        <v>0</v>
      </c>
      <c r="I194" s="110"/>
      <c r="J194" s="98">
        <f t="shared" si="5"/>
        <v>0</v>
      </c>
      <c r="K194" s="524"/>
      <c r="L194" s="524"/>
    </row>
    <row r="195" spans="1:12" ht="12.75" customHeight="1" x14ac:dyDescent="0.2">
      <c r="A195" s="518"/>
      <c r="B195" s="107" t="s">
        <v>156</v>
      </c>
      <c r="C195" s="96"/>
      <c r="D195" s="73"/>
      <c r="E195" s="73"/>
      <c r="F195" s="74"/>
      <c r="G195" s="101">
        <f t="shared" si="6"/>
        <v>0</v>
      </c>
      <c r="H195" s="101">
        <f>G195*'Catálogo Factores de Prod'!$B$1</f>
        <v>0</v>
      </c>
      <c r="I195" s="68"/>
      <c r="J195" s="57">
        <f t="shared" si="5"/>
        <v>0</v>
      </c>
      <c r="K195" s="525"/>
      <c r="L195" s="525"/>
    </row>
    <row r="196" spans="1:12" ht="12.75" customHeight="1" thickBot="1" x14ac:dyDescent="0.25">
      <c r="A196" s="519"/>
      <c r="B196" s="106" t="s">
        <v>157</v>
      </c>
      <c r="C196" s="97"/>
      <c r="D196" s="51"/>
      <c r="E196" s="51"/>
      <c r="F196" s="52"/>
      <c r="G196" s="102">
        <f t="shared" si="6"/>
        <v>0</v>
      </c>
      <c r="H196" s="102">
        <f>G196*'Catálogo Factores de Prod'!$B$1</f>
        <v>0</v>
      </c>
      <c r="I196" s="68"/>
      <c r="J196" s="99">
        <f t="shared" si="5"/>
        <v>0</v>
      </c>
      <c r="K196" s="526"/>
      <c r="L196" s="526"/>
    </row>
    <row r="197" spans="1:12" ht="12.75" customHeight="1" x14ac:dyDescent="0.2">
      <c r="A197" s="517"/>
      <c r="B197" s="105" t="s">
        <v>155</v>
      </c>
      <c r="C197" s="95"/>
      <c r="D197" s="65"/>
      <c r="E197" s="65"/>
      <c r="F197" s="66"/>
      <c r="G197" s="100">
        <f t="shared" si="6"/>
        <v>0</v>
      </c>
      <c r="H197" s="100">
        <f>G197*'Catálogo Factores de Prod'!$B$1</f>
        <v>0</v>
      </c>
      <c r="I197" s="110"/>
      <c r="J197" s="98">
        <f t="shared" si="5"/>
        <v>0</v>
      </c>
      <c r="K197" s="524"/>
      <c r="L197" s="524"/>
    </row>
    <row r="198" spans="1:12" ht="12.75" customHeight="1" x14ac:dyDescent="0.2">
      <c r="A198" s="518"/>
      <c r="B198" s="107" t="s">
        <v>156</v>
      </c>
      <c r="C198" s="96"/>
      <c r="D198" s="73"/>
      <c r="E198" s="73"/>
      <c r="F198" s="74"/>
      <c r="G198" s="101">
        <f t="shared" si="6"/>
        <v>0</v>
      </c>
      <c r="H198" s="101">
        <f>G198*'Catálogo Factores de Prod'!$B$1</f>
        <v>0</v>
      </c>
      <c r="I198" s="68"/>
      <c r="J198" s="57">
        <f t="shared" si="5"/>
        <v>0</v>
      </c>
      <c r="K198" s="525"/>
      <c r="L198" s="525"/>
    </row>
    <row r="199" spans="1:12" ht="12.75" customHeight="1" thickBot="1" x14ac:dyDescent="0.25">
      <c r="A199" s="519"/>
      <c r="B199" s="106" t="s">
        <v>157</v>
      </c>
      <c r="C199" s="97"/>
      <c r="D199" s="51"/>
      <c r="E199" s="51"/>
      <c r="F199" s="52"/>
      <c r="G199" s="102">
        <f t="shared" si="6"/>
        <v>0</v>
      </c>
      <c r="H199" s="102">
        <f>G199*'Catálogo Factores de Prod'!$B$1</f>
        <v>0</v>
      </c>
      <c r="I199" s="68"/>
      <c r="J199" s="99">
        <f t="shared" si="5"/>
        <v>0</v>
      </c>
      <c r="K199" s="526"/>
      <c r="L199" s="526"/>
    </row>
    <row r="200" spans="1:12" ht="12.75" customHeight="1" x14ac:dyDescent="0.2">
      <c r="A200" s="517"/>
      <c r="B200" s="105" t="s">
        <v>155</v>
      </c>
      <c r="C200" s="95"/>
      <c r="D200" s="65"/>
      <c r="E200" s="65"/>
      <c r="F200" s="66"/>
      <c r="G200" s="100">
        <f t="shared" si="6"/>
        <v>0</v>
      </c>
      <c r="H200" s="100">
        <f>G200*'Catálogo Factores de Prod'!$B$1</f>
        <v>0</v>
      </c>
      <c r="I200" s="110"/>
      <c r="J200" s="98">
        <f t="shared" si="5"/>
        <v>0</v>
      </c>
      <c r="K200" s="524"/>
      <c r="L200" s="524"/>
    </row>
    <row r="201" spans="1:12" ht="12.75" customHeight="1" x14ac:dyDescent="0.2">
      <c r="A201" s="518"/>
      <c r="B201" s="107" t="s">
        <v>156</v>
      </c>
      <c r="C201" s="96"/>
      <c r="D201" s="73"/>
      <c r="E201" s="73"/>
      <c r="F201" s="74"/>
      <c r="G201" s="101">
        <f t="shared" si="6"/>
        <v>0</v>
      </c>
      <c r="H201" s="101">
        <f>G201*'Catálogo Factores de Prod'!$B$1</f>
        <v>0</v>
      </c>
      <c r="I201" s="68"/>
      <c r="J201" s="57">
        <f t="shared" si="5"/>
        <v>0</v>
      </c>
      <c r="K201" s="525"/>
      <c r="L201" s="525"/>
    </row>
    <row r="202" spans="1:12" ht="12.75" customHeight="1" thickBot="1" x14ac:dyDescent="0.25">
      <c r="A202" s="519"/>
      <c r="B202" s="106" t="s">
        <v>157</v>
      </c>
      <c r="C202" s="97"/>
      <c r="D202" s="51"/>
      <c r="E202" s="51"/>
      <c r="F202" s="52"/>
      <c r="G202" s="102">
        <f t="shared" si="6"/>
        <v>0</v>
      </c>
      <c r="H202" s="102">
        <f>G202*'Catálogo Factores de Prod'!$B$1</f>
        <v>0</v>
      </c>
      <c r="I202" s="68"/>
      <c r="J202" s="99">
        <f t="shared" si="5"/>
        <v>0</v>
      </c>
      <c r="K202" s="526"/>
      <c r="L202" s="526"/>
    </row>
    <row r="203" spans="1:12" ht="12.75" customHeight="1" x14ac:dyDescent="0.2">
      <c r="A203" s="517"/>
      <c r="B203" s="105" t="s">
        <v>155</v>
      </c>
      <c r="C203" s="95"/>
      <c r="D203" s="65"/>
      <c r="E203" s="65"/>
      <c r="F203" s="66"/>
      <c r="G203" s="100">
        <f t="shared" si="6"/>
        <v>0</v>
      </c>
      <c r="H203" s="100">
        <f>G203*'Catálogo Factores de Prod'!$B$1</f>
        <v>0</v>
      </c>
      <c r="I203" s="110"/>
      <c r="J203" s="98">
        <f t="shared" ref="J203:J266" si="7">IF(I$912&gt;0, H203-(H203*I203),0)</f>
        <v>0</v>
      </c>
      <c r="K203" s="524"/>
      <c r="L203" s="524"/>
    </row>
    <row r="204" spans="1:12" ht="12.75" customHeight="1" x14ac:dyDescent="0.2">
      <c r="A204" s="518"/>
      <c r="B204" s="107" t="s">
        <v>156</v>
      </c>
      <c r="C204" s="96"/>
      <c r="D204" s="73"/>
      <c r="E204" s="73"/>
      <c r="F204" s="74"/>
      <c r="G204" s="101">
        <f t="shared" si="6"/>
        <v>0</v>
      </c>
      <c r="H204" s="101">
        <f>G204*'Catálogo Factores de Prod'!$B$1</f>
        <v>0</v>
      </c>
      <c r="I204" s="68"/>
      <c r="J204" s="57">
        <f t="shared" si="7"/>
        <v>0</v>
      </c>
      <c r="K204" s="525"/>
      <c r="L204" s="525"/>
    </row>
    <row r="205" spans="1:12" ht="12.75" customHeight="1" thickBot="1" x14ac:dyDescent="0.25">
      <c r="A205" s="519"/>
      <c r="B205" s="106" t="s">
        <v>157</v>
      </c>
      <c r="C205" s="97"/>
      <c r="D205" s="51"/>
      <c r="E205" s="51"/>
      <c r="F205" s="52"/>
      <c r="G205" s="102">
        <f t="shared" si="6"/>
        <v>0</v>
      </c>
      <c r="H205" s="102">
        <f>G205*'Catálogo Factores de Prod'!$B$1</f>
        <v>0</v>
      </c>
      <c r="I205" s="68"/>
      <c r="J205" s="99">
        <f t="shared" si="7"/>
        <v>0</v>
      </c>
      <c r="K205" s="526"/>
      <c r="L205" s="526"/>
    </row>
    <row r="206" spans="1:12" ht="12.75" customHeight="1" x14ac:dyDescent="0.2">
      <c r="A206" s="517"/>
      <c r="B206" s="105" t="s">
        <v>155</v>
      </c>
      <c r="C206" s="95"/>
      <c r="D206" s="65"/>
      <c r="E206" s="65"/>
      <c r="F206" s="66"/>
      <c r="G206" s="100">
        <f t="shared" si="6"/>
        <v>0</v>
      </c>
      <c r="H206" s="100">
        <f>G206*'Catálogo Factores de Prod'!$B$1</f>
        <v>0</v>
      </c>
      <c r="I206" s="110"/>
      <c r="J206" s="98">
        <f t="shared" si="7"/>
        <v>0</v>
      </c>
      <c r="K206" s="524"/>
      <c r="L206" s="524"/>
    </row>
    <row r="207" spans="1:12" ht="12.75" customHeight="1" x14ac:dyDescent="0.2">
      <c r="A207" s="518"/>
      <c r="B207" s="107" t="s">
        <v>156</v>
      </c>
      <c r="C207" s="96"/>
      <c r="D207" s="73"/>
      <c r="E207" s="73"/>
      <c r="F207" s="74"/>
      <c r="G207" s="101">
        <f t="shared" si="6"/>
        <v>0</v>
      </c>
      <c r="H207" s="101">
        <f>G207*'Catálogo Factores de Prod'!$B$1</f>
        <v>0</v>
      </c>
      <c r="I207" s="68"/>
      <c r="J207" s="57">
        <f t="shared" si="7"/>
        <v>0</v>
      </c>
      <c r="K207" s="525"/>
      <c r="L207" s="525"/>
    </row>
    <row r="208" spans="1:12" ht="12.75" customHeight="1" thickBot="1" x14ac:dyDescent="0.25">
      <c r="A208" s="519"/>
      <c r="B208" s="106" t="s">
        <v>157</v>
      </c>
      <c r="C208" s="97"/>
      <c r="D208" s="51"/>
      <c r="E208" s="51"/>
      <c r="F208" s="52"/>
      <c r="G208" s="102">
        <f t="shared" si="6"/>
        <v>0</v>
      </c>
      <c r="H208" s="102">
        <f>G208*'Catálogo Factores de Prod'!$B$1</f>
        <v>0</v>
      </c>
      <c r="I208" s="68"/>
      <c r="J208" s="99">
        <f t="shared" si="7"/>
        <v>0</v>
      </c>
      <c r="K208" s="526"/>
      <c r="L208" s="526"/>
    </row>
    <row r="209" spans="1:12" ht="12.75" customHeight="1" x14ac:dyDescent="0.2">
      <c r="A209" s="517"/>
      <c r="B209" s="105" t="s">
        <v>155</v>
      </c>
      <c r="C209" s="95"/>
      <c r="D209" s="65"/>
      <c r="E209" s="65"/>
      <c r="F209" s="66"/>
      <c r="G209" s="100">
        <f t="shared" si="6"/>
        <v>0</v>
      </c>
      <c r="H209" s="100">
        <f>G209*'Catálogo Factores de Prod'!$B$1</f>
        <v>0</v>
      </c>
      <c r="I209" s="110"/>
      <c r="J209" s="98">
        <f t="shared" si="7"/>
        <v>0</v>
      </c>
      <c r="K209" s="524"/>
      <c r="L209" s="524"/>
    </row>
    <row r="210" spans="1:12" ht="12.75" customHeight="1" x14ac:dyDescent="0.2">
      <c r="A210" s="518"/>
      <c r="B210" s="107" t="s">
        <v>156</v>
      </c>
      <c r="C210" s="96"/>
      <c r="D210" s="73"/>
      <c r="E210" s="73"/>
      <c r="F210" s="74"/>
      <c r="G210" s="101">
        <f t="shared" si="6"/>
        <v>0</v>
      </c>
      <c r="H210" s="101">
        <f>G210*'Catálogo Factores de Prod'!$B$1</f>
        <v>0</v>
      </c>
      <c r="I210" s="68"/>
      <c r="J210" s="57">
        <f t="shared" si="7"/>
        <v>0</v>
      </c>
      <c r="K210" s="525"/>
      <c r="L210" s="525"/>
    </row>
    <row r="211" spans="1:12" ht="12.75" customHeight="1" thickBot="1" x14ac:dyDescent="0.25">
      <c r="A211" s="519"/>
      <c r="B211" s="106" t="s">
        <v>157</v>
      </c>
      <c r="C211" s="97"/>
      <c r="D211" s="51"/>
      <c r="E211" s="51"/>
      <c r="F211" s="52"/>
      <c r="G211" s="102">
        <f t="shared" si="6"/>
        <v>0</v>
      </c>
      <c r="H211" s="102">
        <f>G211*'Catálogo Factores de Prod'!$B$1</f>
        <v>0</v>
      </c>
      <c r="I211" s="68"/>
      <c r="J211" s="99">
        <f t="shared" si="7"/>
        <v>0</v>
      </c>
      <c r="K211" s="526"/>
      <c r="L211" s="526"/>
    </row>
    <row r="212" spans="1:12" ht="12.75" customHeight="1" x14ac:dyDescent="0.2">
      <c r="A212" s="517"/>
      <c r="B212" s="105" t="s">
        <v>155</v>
      </c>
      <c r="C212" s="95"/>
      <c r="D212" s="65"/>
      <c r="E212" s="65"/>
      <c r="F212" s="66"/>
      <c r="G212" s="100">
        <f t="shared" si="6"/>
        <v>0</v>
      </c>
      <c r="H212" s="100">
        <f>G212*'Catálogo Factores de Prod'!$B$1</f>
        <v>0</v>
      </c>
      <c r="I212" s="110"/>
      <c r="J212" s="98">
        <f t="shared" si="7"/>
        <v>0</v>
      </c>
      <c r="K212" s="524"/>
      <c r="L212" s="524"/>
    </row>
    <row r="213" spans="1:12" ht="12.75" customHeight="1" x14ac:dyDescent="0.2">
      <c r="A213" s="518"/>
      <c r="B213" s="107" t="s">
        <v>156</v>
      </c>
      <c r="C213" s="96"/>
      <c r="D213" s="73"/>
      <c r="E213" s="73"/>
      <c r="F213" s="74"/>
      <c r="G213" s="101">
        <f t="shared" si="6"/>
        <v>0</v>
      </c>
      <c r="H213" s="101">
        <f>G213*'Catálogo Factores de Prod'!$B$1</f>
        <v>0</v>
      </c>
      <c r="I213" s="68"/>
      <c r="J213" s="57">
        <f t="shared" si="7"/>
        <v>0</v>
      </c>
      <c r="K213" s="525"/>
      <c r="L213" s="525"/>
    </row>
    <row r="214" spans="1:12" ht="12.75" customHeight="1" thickBot="1" x14ac:dyDescent="0.25">
      <c r="A214" s="519"/>
      <c r="B214" s="106" t="s">
        <v>157</v>
      </c>
      <c r="C214" s="97"/>
      <c r="D214" s="51"/>
      <c r="E214" s="51"/>
      <c r="F214" s="52"/>
      <c r="G214" s="102">
        <f t="shared" si="6"/>
        <v>0</v>
      </c>
      <c r="H214" s="102">
        <f>G214*'Catálogo Factores de Prod'!$B$1</f>
        <v>0</v>
      </c>
      <c r="I214" s="68"/>
      <c r="J214" s="99">
        <f t="shared" si="7"/>
        <v>0</v>
      </c>
      <c r="K214" s="526"/>
      <c r="L214" s="526"/>
    </row>
    <row r="215" spans="1:12" ht="12.75" customHeight="1" x14ac:dyDescent="0.2">
      <c r="A215" s="517"/>
      <c r="B215" s="105" t="s">
        <v>155</v>
      </c>
      <c r="C215" s="95"/>
      <c r="D215" s="65"/>
      <c r="E215" s="65"/>
      <c r="F215" s="66"/>
      <c r="G215" s="100">
        <f t="shared" si="6"/>
        <v>0</v>
      </c>
      <c r="H215" s="100">
        <f>G215*'Catálogo Factores de Prod'!$B$1</f>
        <v>0</v>
      </c>
      <c r="I215" s="110"/>
      <c r="J215" s="98">
        <f t="shared" si="7"/>
        <v>0</v>
      </c>
      <c r="K215" s="524"/>
      <c r="L215" s="524"/>
    </row>
    <row r="216" spans="1:12" ht="12.75" customHeight="1" x14ac:dyDescent="0.2">
      <c r="A216" s="518"/>
      <c r="B216" s="107" t="s">
        <v>156</v>
      </c>
      <c r="C216" s="96"/>
      <c r="D216" s="73"/>
      <c r="E216" s="73"/>
      <c r="F216" s="74"/>
      <c r="G216" s="101">
        <f t="shared" si="6"/>
        <v>0</v>
      </c>
      <c r="H216" s="101">
        <f>G216*'Catálogo Factores de Prod'!$B$1</f>
        <v>0</v>
      </c>
      <c r="I216" s="68"/>
      <c r="J216" s="57">
        <f t="shared" si="7"/>
        <v>0</v>
      </c>
      <c r="K216" s="525"/>
      <c r="L216" s="525"/>
    </row>
    <row r="217" spans="1:12" ht="12.75" customHeight="1" thickBot="1" x14ac:dyDescent="0.25">
      <c r="A217" s="519"/>
      <c r="B217" s="106" t="s">
        <v>157</v>
      </c>
      <c r="C217" s="97"/>
      <c r="D217" s="51"/>
      <c r="E217" s="51"/>
      <c r="F217" s="52"/>
      <c r="G217" s="102">
        <f t="shared" si="6"/>
        <v>0</v>
      </c>
      <c r="H217" s="102">
        <f>G217*'Catálogo Factores de Prod'!$B$1</f>
        <v>0</v>
      </c>
      <c r="I217" s="68"/>
      <c r="J217" s="99">
        <f t="shared" si="7"/>
        <v>0</v>
      </c>
      <c r="K217" s="526"/>
      <c r="L217" s="526"/>
    </row>
    <row r="218" spans="1:12" ht="12.75" customHeight="1" x14ac:dyDescent="0.2">
      <c r="A218" s="517"/>
      <c r="B218" s="105" t="s">
        <v>155</v>
      </c>
      <c r="C218" s="95"/>
      <c r="D218" s="65"/>
      <c r="E218" s="65"/>
      <c r="F218" s="66"/>
      <c r="G218" s="100">
        <f t="shared" si="6"/>
        <v>0</v>
      </c>
      <c r="H218" s="100">
        <f>G218*'Catálogo Factores de Prod'!$B$1</f>
        <v>0</v>
      </c>
      <c r="I218" s="110"/>
      <c r="J218" s="98">
        <f t="shared" si="7"/>
        <v>0</v>
      </c>
      <c r="K218" s="524"/>
      <c r="L218" s="524"/>
    </row>
    <row r="219" spans="1:12" ht="12.75" customHeight="1" x14ac:dyDescent="0.2">
      <c r="A219" s="518"/>
      <c r="B219" s="107" t="s">
        <v>156</v>
      </c>
      <c r="C219" s="96"/>
      <c r="D219" s="73"/>
      <c r="E219" s="73"/>
      <c r="F219" s="74"/>
      <c r="G219" s="101">
        <f t="shared" si="6"/>
        <v>0</v>
      </c>
      <c r="H219" s="101">
        <f>G219*'Catálogo Factores de Prod'!$B$1</f>
        <v>0</v>
      </c>
      <c r="I219" s="68"/>
      <c r="J219" s="57">
        <f t="shared" si="7"/>
        <v>0</v>
      </c>
      <c r="K219" s="525"/>
      <c r="L219" s="525"/>
    </row>
    <row r="220" spans="1:12" ht="12.75" customHeight="1" thickBot="1" x14ac:dyDescent="0.25">
      <c r="A220" s="519"/>
      <c r="B220" s="106" t="s">
        <v>157</v>
      </c>
      <c r="C220" s="97"/>
      <c r="D220" s="51"/>
      <c r="E220" s="51"/>
      <c r="F220" s="52"/>
      <c r="G220" s="102">
        <f t="shared" si="6"/>
        <v>0</v>
      </c>
      <c r="H220" s="102">
        <f>G220*'Catálogo Factores de Prod'!$B$1</f>
        <v>0</v>
      </c>
      <c r="I220" s="68"/>
      <c r="J220" s="99">
        <f t="shared" si="7"/>
        <v>0</v>
      </c>
      <c r="K220" s="526"/>
      <c r="L220" s="526"/>
    </row>
    <row r="221" spans="1:12" ht="12.75" customHeight="1" x14ac:dyDescent="0.2">
      <c r="A221" s="517"/>
      <c r="B221" s="105" t="s">
        <v>155</v>
      </c>
      <c r="C221" s="95"/>
      <c r="D221" s="65"/>
      <c r="E221" s="65"/>
      <c r="F221" s="66"/>
      <c r="G221" s="100">
        <f t="shared" si="6"/>
        <v>0</v>
      </c>
      <c r="H221" s="100">
        <f>G221*'Catálogo Factores de Prod'!$B$1</f>
        <v>0</v>
      </c>
      <c r="I221" s="110"/>
      <c r="J221" s="98">
        <f t="shared" si="7"/>
        <v>0</v>
      </c>
      <c r="K221" s="524"/>
      <c r="L221" s="524"/>
    </row>
    <row r="222" spans="1:12" ht="12.75" customHeight="1" x14ac:dyDescent="0.2">
      <c r="A222" s="518"/>
      <c r="B222" s="107" t="s">
        <v>156</v>
      </c>
      <c r="C222" s="96"/>
      <c r="D222" s="73"/>
      <c r="E222" s="73"/>
      <c r="F222" s="74"/>
      <c r="G222" s="101">
        <f t="shared" si="6"/>
        <v>0</v>
      </c>
      <c r="H222" s="101">
        <f>G222*'Catálogo Factores de Prod'!$B$1</f>
        <v>0</v>
      </c>
      <c r="I222" s="68"/>
      <c r="J222" s="57">
        <f t="shared" si="7"/>
        <v>0</v>
      </c>
      <c r="K222" s="525"/>
      <c r="L222" s="525"/>
    </row>
    <row r="223" spans="1:12" ht="12.75" customHeight="1" thickBot="1" x14ac:dyDescent="0.25">
      <c r="A223" s="519"/>
      <c r="B223" s="106" t="s">
        <v>157</v>
      </c>
      <c r="C223" s="97"/>
      <c r="D223" s="51"/>
      <c r="E223" s="51"/>
      <c r="F223" s="52"/>
      <c r="G223" s="102">
        <f t="shared" si="6"/>
        <v>0</v>
      </c>
      <c r="H223" s="102">
        <f>G223*'Catálogo Factores de Prod'!$B$1</f>
        <v>0</v>
      </c>
      <c r="I223" s="68"/>
      <c r="J223" s="99">
        <f t="shared" si="7"/>
        <v>0</v>
      </c>
      <c r="K223" s="526"/>
      <c r="L223" s="526"/>
    </row>
    <row r="224" spans="1:12" ht="12.75" customHeight="1" x14ac:dyDescent="0.2">
      <c r="A224" s="517"/>
      <c r="B224" s="105" t="s">
        <v>155</v>
      </c>
      <c r="C224" s="95"/>
      <c r="D224" s="65"/>
      <c r="E224" s="65"/>
      <c r="F224" s="66"/>
      <c r="G224" s="100">
        <f t="shared" ref="G224:G287" si="8">C224+D224+E224+F224</f>
        <v>0</v>
      </c>
      <c r="H224" s="100">
        <f>G224*'Catálogo Factores de Prod'!$B$1</f>
        <v>0</v>
      </c>
      <c r="I224" s="110"/>
      <c r="J224" s="98">
        <f t="shared" si="7"/>
        <v>0</v>
      </c>
      <c r="K224" s="524"/>
      <c r="L224" s="524"/>
    </row>
    <row r="225" spans="1:12" ht="12.75" customHeight="1" x14ac:dyDescent="0.2">
      <c r="A225" s="518"/>
      <c r="B225" s="107" t="s">
        <v>156</v>
      </c>
      <c r="C225" s="96"/>
      <c r="D225" s="73"/>
      <c r="E225" s="73"/>
      <c r="F225" s="74"/>
      <c r="G225" s="101">
        <f t="shared" si="8"/>
        <v>0</v>
      </c>
      <c r="H225" s="101">
        <f>G225*'Catálogo Factores de Prod'!$B$1</f>
        <v>0</v>
      </c>
      <c r="I225" s="68"/>
      <c r="J225" s="57">
        <f t="shared" si="7"/>
        <v>0</v>
      </c>
      <c r="K225" s="525"/>
      <c r="L225" s="525"/>
    </row>
    <row r="226" spans="1:12" ht="12.75" customHeight="1" thickBot="1" x14ac:dyDescent="0.25">
      <c r="A226" s="519"/>
      <c r="B226" s="106" t="s">
        <v>157</v>
      </c>
      <c r="C226" s="97"/>
      <c r="D226" s="51"/>
      <c r="E226" s="51"/>
      <c r="F226" s="52"/>
      <c r="G226" s="102">
        <f t="shared" si="8"/>
        <v>0</v>
      </c>
      <c r="H226" s="102">
        <f>G226*'Catálogo Factores de Prod'!$B$1</f>
        <v>0</v>
      </c>
      <c r="I226" s="68"/>
      <c r="J226" s="99">
        <f t="shared" si="7"/>
        <v>0</v>
      </c>
      <c r="K226" s="526"/>
      <c r="L226" s="526"/>
    </row>
    <row r="227" spans="1:12" ht="12.75" customHeight="1" x14ac:dyDescent="0.2">
      <c r="A227" s="517"/>
      <c r="B227" s="105" t="s">
        <v>155</v>
      </c>
      <c r="C227" s="95"/>
      <c r="D227" s="65"/>
      <c r="E227" s="65"/>
      <c r="F227" s="66"/>
      <c r="G227" s="100">
        <f t="shared" si="8"/>
        <v>0</v>
      </c>
      <c r="H227" s="100">
        <f>G227*'Catálogo Factores de Prod'!$B$1</f>
        <v>0</v>
      </c>
      <c r="I227" s="110"/>
      <c r="J227" s="98">
        <f t="shared" si="7"/>
        <v>0</v>
      </c>
      <c r="K227" s="524"/>
      <c r="L227" s="524"/>
    </row>
    <row r="228" spans="1:12" ht="12.75" customHeight="1" x14ac:dyDescent="0.2">
      <c r="A228" s="518"/>
      <c r="B228" s="107" t="s">
        <v>156</v>
      </c>
      <c r="C228" s="96"/>
      <c r="D228" s="73"/>
      <c r="E228" s="73"/>
      <c r="F228" s="74"/>
      <c r="G228" s="101">
        <f t="shared" si="8"/>
        <v>0</v>
      </c>
      <c r="H228" s="101">
        <f>G228*'Catálogo Factores de Prod'!$B$1</f>
        <v>0</v>
      </c>
      <c r="I228" s="68"/>
      <c r="J228" s="57">
        <f t="shared" si="7"/>
        <v>0</v>
      </c>
      <c r="K228" s="525"/>
      <c r="L228" s="525"/>
    </row>
    <row r="229" spans="1:12" ht="12.75" customHeight="1" thickBot="1" x14ac:dyDescent="0.25">
      <c r="A229" s="519"/>
      <c r="B229" s="106" t="s">
        <v>157</v>
      </c>
      <c r="C229" s="97"/>
      <c r="D229" s="51"/>
      <c r="E229" s="51"/>
      <c r="F229" s="52"/>
      <c r="G229" s="102">
        <f t="shared" si="8"/>
        <v>0</v>
      </c>
      <c r="H229" s="102">
        <f>G229*'Catálogo Factores de Prod'!$B$1</f>
        <v>0</v>
      </c>
      <c r="I229" s="68"/>
      <c r="J229" s="99">
        <f t="shared" si="7"/>
        <v>0</v>
      </c>
      <c r="K229" s="526"/>
      <c r="L229" s="526"/>
    </row>
    <row r="230" spans="1:12" ht="12.75" customHeight="1" x14ac:dyDescent="0.2">
      <c r="A230" s="517"/>
      <c r="B230" s="105" t="s">
        <v>155</v>
      </c>
      <c r="C230" s="95"/>
      <c r="D230" s="65"/>
      <c r="E230" s="65"/>
      <c r="F230" s="66"/>
      <c r="G230" s="100">
        <f t="shared" si="8"/>
        <v>0</v>
      </c>
      <c r="H230" s="100">
        <f>G230*'Catálogo Factores de Prod'!$B$1</f>
        <v>0</v>
      </c>
      <c r="I230" s="110"/>
      <c r="J230" s="98">
        <f t="shared" si="7"/>
        <v>0</v>
      </c>
      <c r="K230" s="524"/>
      <c r="L230" s="524"/>
    </row>
    <row r="231" spans="1:12" ht="12.75" customHeight="1" x14ac:dyDescent="0.2">
      <c r="A231" s="518"/>
      <c r="B231" s="107" t="s">
        <v>156</v>
      </c>
      <c r="C231" s="96"/>
      <c r="D231" s="73"/>
      <c r="E231" s="73"/>
      <c r="F231" s="74"/>
      <c r="G231" s="101">
        <f t="shared" si="8"/>
        <v>0</v>
      </c>
      <c r="H231" s="101">
        <f>G231*'Catálogo Factores de Prod'!$B$1</f>
        <v>0</v>
      </c>
      <c r="I231" s="68"/>
      <c r="J231" s="57">
        <f t="shared" si="7"/>
        <v>0</v>
      </c>
      <c r="K231" s="525"/>
      <c r="L231" s="525"/>
    </row>
    <row r="232" spans="1:12" ht="12.75" customHeight="1" thickBot="1" x14ac:dyDescent="0.25">
      <c r="A232" s="519"/>
      <c r="B232" s="106" t="s">
        <v>157</v>
      </c>
      <c r="C232" s="97"/>
      <c r="D232" s="51"/>
      <c r="E232" s="51"/>
      <c r="F232" s="52"/>
      <c r="G232" s="102">
        <f t="shared" si="8"/>
        <v>0</v>
      </c>
      <c r="H232" s="102">
        <f>G232*'Catálogo Factores de Prod'!$B$1</f>
        <v>0</v>
      </c>
      <c r="I232" s="68"/>
      <c r="J232" s="99">
        <f t="shared" si="7"/>
        <v>0</v>
      </c>
      <c r="K232" s="526"/>
      <c r="L232" s="526"/>
    </row>
    <row r="233" spans="1:12" ht="12.75" customHeight="1" x14ac:dyDescent="0.2">
      <c r="A233" s="517"/>
      <c r="B233" s="105" t="s">
        <v>155</v>
      </c>
      <c r="C233" s="95"/>
      <c r="D233" s="65"/>
      <c r="E233" s="65"/>
      <c r="F233" s="66"/>
      <c r="G233" s="100">
        <f t="shared" si="8"/>
        <v>0</v>
      </c>
      <c r="H233" s="100">
        <f>G233*'Catálogo Factores de Prod'!$B$1</f>
        <v>0</v>
      </c>
      <c r="I233" s="110"/>
      <c r="J233" s="98">
        <f t="shared" si="7"/>
        <v>0</v>
      </c>
      <c r="K233" s="524"/>
      <c r="L233" s="524"/>
    </row>
    <row r="234" spans="1:12" ht="12.75" customHeight="1" x14ac:dyDescent="0.2">
      <c r="A234" s="518"/>
      <c r="B234" s="107" t="s">
        <v>156</v>
      </c>
      <c r="C234" s="96"/>
      <c r="D234" s="73"/>
      <c r="E234" s="73"/>
      <c r="F234" s="74"/>
      <c r="G234" s="101">
        <f t="shared" si="8"/>
        <v>0</v>
      </c>
      <c r="H234" s="101">
        <f>G234*'Catálogo Factores de Prod'!$B$1</f>
        <v>0</v>
      </c>
      <c r="I234" s="68"/>
      <c r="J234" s="57">
        <f t="shared" si="7"/>
        <v>0</v>
      </c>
      <c r="K234" s="525"/>
      <c r="L234" s="525"/>
    </row>
    <row r="235" spans="1:12" ht="12.75" customHeight="1" thickBot="1" x14ac:dyDescent="0.25">
      <c r="A235" s="519"/>
      <c r="B235" s="106" t="s">
        <v>157</v>
      </c>
      <c r="C235" s="97"/>
      <c r="D235" s="51"/>
      <c r="E235" s="51"/>
      <c r="F235" s="52"/>
      <c r="G235" s="102">
        <f t="shared" si="8"/>
        <v>0</v>
      </c>
      <c r="H235" s="102">
        <f>G235*'Catálogo Factores de Prod'!$B$1</f>
        <v>0</v>
      </c>
      <c r="I235" s="68"/>
      <c r="J235" s="99">
        <f t="shared" si="7"/>
        <v>0</v>
      </c>
      <c r="K235" s="526"/>
      <c r="L235" s="526"/>
    </row>
    <row r="236" spans="1:12" ht="12.75" customHeight="1" x14ac:dyDescent="0.2">
      <c r="A236" s="517"/>
      <c r="B236" s="105" t="s">
        <v>155</v>
      </c>
      <c r="C236" s="95"/>
      <c r="D236" s="65"/>
      <c r="E236" s="65"/>
      <c r="F236" s="66"/>
      <c r="G236" s="100">
        <f t="shared" si="8"/>
        <v>0</v>
      </c>
      <c r="H236" s="100">
        <f>G236*'Catálogo Factores de Prod'!$B$1</f>
        <v>0</v>
      </c>
      <c r="I236" s="110"/>
      <c r="J236" s="98">
        <f t="shared" si="7"/>
        <v>0</v>
      </c>
      <c r="K236" s="524"/>
      <c r="L236" s="524"/>
    </row>
    <row r="237" spans="1:12" ht="12.75" customHeight="1" x14ac:dyDescent="0.2">
      <c r="A237" s="518"/>
      <c r="B237" s="107" t="s">
        <v>156</v>
      </c>
      <c r="C237" s="96"/>
      <c r="D237" s="73"/>
      <c r="E237" s="73"/>
      <c r="F237" s="74"/>
      <c r="G237" s="101">
        <f t="shared" si="8"/>
        <v>0</v>
      </c>
      <c r="H237" s="101">
        <f>G237*'Catálogo Factores de Prod'!$B$1</f>
        <v>0</v>
      </c>
      <c r="I237" s="68"/>
      <c r="J237" s="57">
        <f t="shared" si="7"/>
        <v>0</v>
      </c>
      <c r="K237" s="525"/>
      <c r="L237" s="525"/>
    </row>
    <row r="238" spans="1:12" ht="12.75" customHeight="1" thickBot="1" x14ac:dyDescent="0.25">
      <c r="A238" s="519"/>
      <c r="B238" s="106" t="s">
        <v>157</v>
      </c>
      <c r="C238" s="97"/>
      <c r="D238" s="51"/>
      <c r="E238" s="51"/>
      <c r="F238" s="52"/>
      <c r="G238" s="102">
        <f t="shared" si="8"/>
        <v>0</v>
      </c>
      <c r="H238" s="102">
        <f>G238*'Catálogo Factores de Prod'!$B$1</f>
        <v>0</v>
      </c>
      <c r="I238" s="68"/>
      <c r="J238" s="99">
        <f t="shared" si="7"/>
        <v>0</v>
      </c>
      <c r="K238" s="526"/>
      <c r="L238" s="526"/>
    </row>
    <row r="239" spans="1:12" ht="12.75" customHeight="1" x14ac:dyDescent="0.2">
      <c r="A239" s="517"/>
      <c r="B239" s="105" t="s">
        <v>155</v>
      </c>
      <c r="C239" s="95"/>
      <c r="D239" s="65"/>
      <c r="E239" s="65"/>
      <c r="F239" s="66"/>
      <c r="G239" s="100">
        <f t="shared" si="8"/>
        <v>0</v>
      </c>
      <c r="H239" s="100">
        <f>G239*'Catálogo Factores de Prod'!$B$1</f>
        <v>0</v>
      </c>
      <c r="I239" s="110"/>
      <c r="J239" s="98">
        <f t="shared" si="7"/>
        <v>0</v>
      </c>
      <c r="K239" s="524"/>
      <c r="L239" s="524"/>
    </row>
    <row r="240" spans="1:12" ht="12.75" customHeight="1" x14ac:dyDescent="0.2">
      <c r="A240" s="518"/>
      <c r="B240" s="107" t="s">
        <v>156</v>
      </c>
      <c r="C240" s="96"/>
      <c r="D240" s="73"/>
      <c r="E240" s="73"/>
      <c r="F240" s="74"/>
      <c r="G240" s="101">
        <f t="shared" si="8"/>
        <v>0</v>
      </c>
      <c r="H240" s="101">
        <f>G240*'Catálogo Factores de Prod'!$B$1</f>
        <v>0</v>
      </c>
      <c r="I240" s="68"/>
      <c r="J240" s="57">
        <f t="shared" si="7"/>
        <v>0</v>
      </c>
      <c r="K240" s="525"/>
      <c r="L240" s="525"/>
    </row>
    <row r="241" spans="1:12" ht="12.75" customHeight="1" thickBot="1" x14ac:dyDescent="0.25">
      <c r="A241" s="519"/>
      <c r="B241" s="106" t="s">
        <v>157</v>
      </c>
      <c r="C241" s="97"/>
      <c r="D241" s="51"/>
      <c r="E241" s="51"/>
      <c r="F241" s="52"/>
      <c r="G241" s="102">
        <f t="shared" si="8"/>
        <v>0</v>
      </c>
      <c r="H241" s="102">
        <f>G241*'Catálogo Factores de Prod'!$B$1</f>
        <v>0</v>
      </c>
      <c r="I241" s="68"/>
      <c r="J241" s="99">
        <f t="shared" si="7"/>
        <v>0</v>
      </c>
      <c r="K241" s="526"/>
      <c r="L241" s="526"/>
    </row>
    <row r="242" spans="1:12" ht="12.75" customHeight="1" x14ac:dyDescent="0.2">
      <c r="A242" s="517"/>
      <c r="B242" s="105" t="s">
        <v>155</v>
      </c>
      <c r="C242" s="95"/>
      <c r="D242" s="65"/>
      <c r="E242" s="65"/>
      <c r="F242" s="66"/>
      <c r="G242" s="100">
        <f t="shared" si="8"/>
        <v>0</v>
      </c>
      <c r="H242" s="100">
        <f>G242*'Catálogo Factores de Prod'!$B$1</f>
        <v>0</v>
      </c>
      <c r="I242" s="110"/>
      <c r="J242" s="98">
        <f t="shared" si="7"/>
        <v>0</v>
      </c>
      <c r="K242" s="524"/>
      <c r="L242" s="524"/>
    </row>
    <row r="243" spans="1:12" ht="12.75" customHeight="1" x14ac:dyDescent="0.2">
      <c r="A243" s="518"/>
      <c r="B243" s="107" t="s">
        <v>156</v>
      </c>
      <c r="C243" s="96"/>
      <c r="D243" s="73"/>
      <c r="E243" s="73"/>
      <c r="F243" s="74"/>
      <c r="G243" s="101">
        <f t="shared" si="8"/>
        <v>0</v>
      </c>
      <c r="H243" s="101">
        <f>G243*'Catálogo Factores de Prod'!$B$1</f>
        <v>0</v>
      </c>
      <c r="I243" s="68"/>
      <c r="J243" s="57">
        <f t="shared" si="7"/>
        <v>0</v>
      </c>
      <c r="K243" s="525"/>
      <c r="L243" s="525"/>
    </row>
    <row r="244" spans="1:12" ht="12.75" customHeight="1" thickBot="1" x14ac:dyDescent="0.25">
      <c r="A244" s="519"/>
      <c r="B244" s="106" t="s">
        <v>157</v>
      </c>
      <c r="C244" s="97"/>
      <c r="D244" s="51"/>
      <c r="E244" s="51"/>
      <c r="F244" s="52"/>
      <c r="G244" s="102">
        <f t="shared" si="8"/>
        <v>0</v>
      </c>
      <c r="H244" s="102">
        <f>G244*'Catálogo Factores de Prod'!$B$1</f>
        <v>0</v>
      </c>
      <c r="I244" s="68"/>
      <c r="J244" s="99">
        <f t="shared" si="7"/>
        <v>0</v>
      </c>
      <c r="K244" s="526"/>
      <c r="L244" s="526"/>
    </row>
    <row r="245" spans="1:12" ht="12.75" customHeight="1" x14ac:dyDescent="0.2">
      <c r="A245" s="517"/>
      <c r="B245" s="105" t="s">
        <v>155</v>
      </c>
      <c r="C245" s="95"/>
      <c r="D245" s="65"/>
      <c r="E245" s="65"/>
      <c r="F245" s="66"/>
      <c r="G245" s="100">
        <f t="shared" si="8"/>
        <v>0</v>
      </c>
      <c r="H245" s="100">
        <f>G245*'Catálogo Factores de Prod'!$B$1</f>
        <v>0</v>
      </c>
      <c r="I245" s="110"/>
      <c r="J245" s="98">
        <f t="shared" si="7"/>
        <v>0</v>
      </c>
      <c r="K245" s="524"/>
      <c r="L245" s="524"/>
    </row>
    <row r="246" spans="1:12" ht="12.75" customHeight="1" x14ac:dyDescent="0.2">
      <c r="A246" s="518"/>
      <c r="B246" s="107" t="s">
        <v>156</v>
      </c>
      <c r="C246" s="96"/>
      <c r="D246" s="73"/>
      <c r="E246" s="73"/>
      <c r="F246" s="74"/>
      <c r="G246" s="101">
        <f t="shared" si="8"/>
        <v>0</v>
      </c>
      <c r="H246" s="101">
        <f>G246*'Catálogo Factores de Prod'!$B$1</f>
        <v>0</v>
      </c>
      <c r="I246" s="68"/>
      <c r="J246" s="57">
        <f t="shared" si="7"/>
        <v>0</v>
      </c>
      <c r="K246" s="525"/>
      <c r="L246" s="525"/>
    </row>
    <row r="247" spans="1:12" ht="12.75" customHeight="1" thickBot="1" x14ac:dyDescent="0.25">
      <c r="A247" s="519"/>
      <c r="B247" s="106" t="s">
        <v>157</v>
      </c>
      <c r="C247" s="97"/>
      <c r="D247" s="51"/>
      <c r="E247" s="51"/>
      <c r="F247" s="52"/>
      <c r="G247" s="102">
        <f t="shared" si="8"/>
        <v>0</v>
      </c>
      <c r="H247" s="102">
        <f>G247*'Catálogo Factores de Prod'!$B$1</f>
        <v>0</v>
      </c>
      <c r="I247" s="68"/>
      <c r="J247" s="99">
        <f t="shared" si="7"/>
        <v>0</v>
      </c>
      <c r="K247" s="526"/>
      <c r="L247" s="526"/>
    </row>
    <row r="248" spans="1:12" ht="12.75" customHeight="1" x14ac:dyDescent="0.2">
      <c r="A248" s="517"/>
      <c r="B248" s="105" t="s">
        <v>155</v>
      </c>
      <c r="C248" s="95"/>
      <c r="D248" s="65"/>
      <c r="E248" s="65"/>
      <c r="F248" s="66"/>
      <c r="G248" s="100">
        <f t="shared" si="8"/>
        <v>0</v>
      </c>
      <c r="H248" s="100">
        <f>G248*'Catálogo Factores de Prod'!$B$1</f>
        <v>0</v>
      </c>
      <c r="I248" s="110"/>
      <c r="J248" s="98">
        <f t="shared" si="7"/>
        <v>0</v>
      </c>
      <c r="K248" s="524"/>
      <c r="L248" s="524"/>
    </row>
    <row r="249" spans="1:12" ht="12.75" customHeight="1" x14ac:dyDescent="0.2">
      <c r="A249" s="518"/>
      <c r="B249" s="107" t="s">
        <v>156</v>
      </c>
      <c r="C249" s="96"/>
      <c r="D249" s="73"/>
      <c r="E249" s="73"/>
      <c r="F249" s="74"/>
      <c r="G249" s="101">
        <f t="shared" si="8"/>
        <v>0</v>
      </c>
      <c r="H249" s="101">
        <f>G249*'Catálogo Factores de Prod'!$B$1</f>
        <v>0</v>
      </c>
      <c r="I249" s="68"/>
      <c r="J249" s="57">
        <f t="shared" si="7"/>
        <v>0</v>
      </c>
      <c r="K249" s="525"/>
      <c r="L249" s="525"/>
    </row>
    <row r="250" spans="1:12" ht="12.75" customHeight="1" thickBot="1" x14ac:dyDescent="0.25">
      <c r="A250" s="519"/>
      <c r="B250" s="106" t="s">
        <v>157</v>
      </c>
      <c r="C250" s="97"/>
      <c r="D250" s="51"/>
      <c r="E250" s="51"/>
      <c r="F250" s="52"/>
      <c r="G250" s="102">
        <f t="shared" si="8"/>
        <v>0</v>
      </c>
      <c r="H250" s="102">
        <f>G250*'Catálogo Factores de Prod'!$B$1</f>
        <v>0</v>
      </c>
      <c r="I250" s="68"/>
      <c r="J250" s="99">
        <f t="shared" si="7"/>
        <v>0</v>
      </c>
      <c r="K250" s="526"/>
      <c r="L250" s="526"/>
    </row>
    <row r="251" spans="1:12" ht="12.75" customHeight="1" x14ac:dyDescent="0.2">
      <c r="A251" s="517"/>
      <c r="B251" s="105" t="s">
        <v>155</v>
      </c>
      <c r="C251" s="95"/>
      <c r="D251" s="65"/>
      <c r="E251" s="65"/>
      <c r="F251" s="66"/>
      <c r="G251" s="100">
        <f t="shared" si="8"/>
        <v>0</v>
      </c>
      <c r="H251" s="100">
        <f>G251*'Catálogo Factores de Prod'!$B$1</f>
        <v>0</v>
      </c>
      <c r="I251" s="110"/>
      <c r="J251" s="98">
        <f t="shared" si="7"/>
        <v>0</v>
      </c>
      <c r="K251" s="524"/>
      <c r="L251" s="524"/>
    </row>
    <row r="252" spans="1:12" ht="12.75" customHeight="1" x14ac:dyDescent="0.2">
      <c r="A252" s="518"/>
      <c r="B252" s="107" t="s">
        <v>156</v>
      </c>
      <c r="C252" s="96"/>
      <c r="D252" s="73"/>
      <c r="E252" s="73"/>
      <c r="F252" s="74"/>
      <c r="G252" s="101">
        <f t="shared" si="8"/>
        <v>0</v>
      </c>
      <c r="H252" s="101">
        <f>G252*'Catálogo Factores de Prod'!$B$1</f>
        <v>0</v>
      </c>
      <c r="I252" s="68"/>
      <c r="J252" s="57">
        <f t="shared" si="7"/>
        <v>0</v>
      </c>
      <c r="K252" s="525"/>
      <c r="L252" s="525"/>
    </row>
    <row r="253" spans="1:12" ht="12.75" customHeight="1" thickBot="1" x14ac:dyDescent="0.25">
      <c r="A253" s="519"/>
      <c r="B253" s="106" t="s">
        <v>157</v>
      </c>
      <c r="C253" s="97"/>
      <c r="D253" s="51"/>
      <c r="E253" s="51"/>
      <c r="F253" s="52"/>
      <c r="G253" s="102">
        <f t="shared" si="8"/>
        <v>0</v>
      </c>
      <c r="H253" s="102">
        <f>G253*'Catálogo Factores de Prod'!$B$1</f>
        <v>0</v>
      </c>
      <c r="I253" s="68"/>
      <c r="J253" s="99">
        <f t="shared" si="7"/>
        <v>0</v>
      </c>
      <c r="K253" s="526"/>
      <c r="L253" s="526"/>
    </row>
    <row r="254" spans="1:12" ht="12.75" customHeight="1" x14ac:dyDescent="0.2">
      <c r="A254" s="517"/>
      <c r="B254" s="105" t="s">
        <v>155</v>
      </c>
      <c r="C254" s="95"/>
      <c r="D254" s="65"/>
      <c r="E254" s="65"/>
      <c r="F254" s="66"/>
      <c r="G254" s="100">
        <f t="shared" si="8"/>
        <v>0</v>
      </c>
      <c r="H254" s="100">
        <f>G254*'Catálogo Factores de Prod'!$B$1</f>
        <v>0</v>
      </c>
      <c r="I254" s="110"/>
      <c r="J254" s="98">
        <f t="shared" si="7"/>
        <v>0</v>
      </c>
      <c r="K254" s="524"/>
      <c r="L254" s="524"/>
    </row>
    <row r="255" spans="1:12" ht="12.75" customHeight="1" x14ac:dyDescent="0.2">
      <c r="A255" s="518"/>
      <c r="B255" s="107" t="s">
        <v>156</v>
      </c>
      <c r="C255" s="96"/>
      <c r="D255" s="73"/>
      <c r="E255" s="73"/>
      <c r="F255" s="74"/>
      <c r="G255" s="101">
        <f t="shared" si="8"/>
        <v>0</v>
      </c>
      <c r="H255" s="101">
        <f>G255*'Catálogo Factores de Prod'!$B$1</f>
        <v>0</v>
      </c>
      <c r="I255" s="68"/>
      <c r="J255" s="57">
        <f t="shared" si="7"/>
        <v>0</v>
      </c>
      <c r="K255" s="525"/>
      <c r="L255" s="525"/>
    </row>
    <row r="256" spans="1:12" ht="12.75" customHeight="1" thickBot="1" x14ac:dyDescent="0.25">
      <c r="A256" s="519"/>
      <c r="B256" s="106" t="s">
        <v>157</v>
      </c>
      <c r="C256" s="97"/>
      <c r="D256" s="51"/>
      <c r="E256" s="51"/>
      <c r="F256" s="52"/>
      <c r="G256" s="102">
        <f t="shared" si="8"/>
        <v>0</v>
      </c>
      <c r="H256" s="102">
        <f>G256*'Catálogo Factores de Prod'!$B$1</f>
        <v>0</v>
      </c>
      <c r="I256" s="68"/>
      <c r="J256" s="99">
        <f t="shared" si="7"/>
        <v>0</v>
      </c>
      <c r="K256" s="526"/>
      <c r="L256" s="526"/>
    </row>
    <row r="257" spans="1:12" ht="12.75" customHeight="1" x14ac:dyDescent="0.2">
      <c r="A257" s="517"/>
      <c r="B257" s="105" t="s">
        <v>155</v>
      </c>
      <c r="C257" s="95"/>
      <c r="D257" s="65"/>
      <c r="E257" s="65"/>
      <c r="F257" s="66"/>
      <c r="G257" s="100">
        <f t="shared" si="8"/>
        <v>0</v>
      </c>
      <c r="H257" s="100">
        <f>G257*'Catálogo Factores de Prod'!$B$1</f>
        <v>0</v>
      </c>
      <c r="I257" s="110"/>
      <c r="J257" s="98">
        <f t="shared" si="7"/>
        <v>0</v>
      </c>
      <c r="K257" s="524"/>
      <c r="L257" s="524"/>
    </row>
    <row r="258" spans="1:12" ht="12.75" customHeight="1" x14ac:dyDescent="0.2">
      <c r="A258" s="518"/>
      <c r="B258" s="107" t="s">
        <v>156</v>
      </c>
      <c r="C258" s="96"/>
      <c r="D258" s="73"/>
      <c r="E258" s="73"/>
      <c r="F258" s="74"/>
      <c r="G258" s="101">
        <f t="shared" si="8"/>
        <v>0</v>
      </c>
      <c r="H258" s="101">
        <f>G258*'Catálogo Factores de Prod'!$B$1</f>
        <v>0</v>
      </c>
      <c r="I258" s="68"/>
      <c r="J258" s="57">
        <f t="shared" si="7"/>
        <v>0</v>
      </c>
      <c r="K258" s="525"/>
      <c r="L258" s="525"/>
    </row>
    <row r="259" spans="1:12" ht="12.75" customHeight="1" thickBot="1" x14ac:dyDescent="0.25">
      <c r="A259" s="519"/>
      <c r="B259" s="106" t="s">
        <v>157</v>
      </c>
      <c r="C259" s="97"/>
      <c r="D259" s="51"/>
      <c r="E259" s="51"/>
      <c r="F259" s="52"/>
      <c r="G259" s="102">
        <f t="shared" si="8"/>
        <v>0</v>
      </c>
      <c r="H259" s="102">
        <f>G259*'Catálogo Factores de Prod'!$B$1</f>
        <v>0</v>
      </c>
      <c r="I259" s="68"/>
      <c r="J259" s="99">
        <f t="shared" si="7"/>
        <v>0</v>
      </c>
      <c r="K259" s="526"/>
      <c r="L259" s="526"/>
    </row>
    <row r="260" spans="1:12" ht="12.75" customHeight="1" x14ac:dyDescent="0.2">
      <c r="A260" s="517"/>
      <c r="B260" s="105" t="s">
        <v>155</v>
      </c>
      <c r="C260" s="95"/>
      <c r="D260" s="65"/>
      <c r="E260" s="65"/>
      <c r="F260" s="66"/>
      <c r="G260" s="100">
        <f t="shared" si="8"/>
        <v>0</v>
      </c>
      <c r="H260" s="100">
        <f>G260*'Catálogo Factores de Prod'!$B$1</f>
        <v>0</v>
      </c>
      <c r="I260" s="110"/>
      <c r="J260" s="98">
        <f t="shared" si="7"/>
        <v>0</v>
      </c>
      <c r="K260" s="524"/>
      <c r="L260" s="524"/>
    </row>
    <row r="261" spans="1:12" ht="12.75" customHeight="1" x14ac:dyDescent="0.2">
      <c r="A261" s="518"/>
      <c r="B261" s="107" t="s">
        <v>156</v>
      </c>
      <c r="C261" s="96"/>
      <c r="D261" s="73"/>
      <c r="E261" s="73"/>
      <c r="F261" s="74"/>
      <c r="G261" s="101">
        <f t="shared" si="8"/>
        <v>0</v>
      </c>
      <c r="H261" s="101">
        <f>G261*'Catálogo Factores de Prod'!$B$1</f>
        <v>0</v>
      </c>
      <c r="I261" s="68"/>
      <c r="J261" s="57">
        <f t="shared" si="7"/>
        <v>0</v>
      </c>
      <c r="K261" s="525"/>
      <c r="L261" s="525"/>
    </row>
    <row r="262" spans="1:12" ht="12.75" customHeight="1" thickBot="1" x14ac:dyDescent="0.25">
      <c r="A262" s="519"/>
      <c r="B262" s="106" t="s">
        <v>157</v>
      </c>
      <c r="C262" s="97"/>
      <c r="D262" s="51"/>
      <c r="E262" s="51"/>
      <c r="F262" s="52"/>
      <c r="G262" s="102">
        <f t="shared" si="8"/>
        <v>0</v>
      </c>
      <c r="H262" s="102">
        <f>G262*'Catálogo Factores de Prod'!$B$1</f>
        <v>0</v>
      </c>
      <c r="I262" s="68"/>
      <c r="J262" s="99">
        <f t="shared" si="7"/>
        <v>0</v>
      </c>
      <c r="K262" s="526"/>
      <c r="L262" s="526"/>
    </row>
    <row r="263" spans="1:12" ht="12.75" customHeight="1" x14ac:dyDescent="0.2">
      <c r="A263" s="517"/>
      <c r="B263" s="105" t="s">
        <v>155</v>
      </c>
      <c r="C263" s="95"/>
      <c r="D263" s="65"/>
      <c r="E263" s="65"/>
      <c r="F263" s="66"/>
      <c r="G263" s="100">
        <f t="shared" si="8"/>
        <v>0</v>
      </c>
      <c r="H263" s="100">
        <f>G263*'Catálogo Factores de Prod'!$B$1</f>
        <v>0</v>
      </c>
      <c r="I263" s="110"/>
      <c r="J263" s="98">
        <f t="shared" si="7"/>
        <v>0</v>
      </c>
      <c r="K263" s="524"/>
      <c r="L263" s="524"/>
    </row>
    <row r="264" spans="1:12" ht="12.75" customHeight="1" x14ac:dyDescent="0.2">
      <c r="A264" s="518"/>
      <c r="B264" s="107" t="s">
        <v>156</v>
      </c>
      <c r="C264" s="96"/>
      <c r="D264" s="73"/>
      <c r="E264" s="73"/>
      <c r="F264" s="74"/>
      <c r="G264" s="101">
        <f t="shared" si="8"/>
        <v>0</v>
      </c>
      <c r="H264" s="101">
        <f>G264*'Catálogo Factores de Prod'!$B$1</f>
        <v>0</v>
      </c>
      <c r="I264" s="68"/>
      <c r="J264" s="57">
        <f t="shared" si="7"/>
        <v>0</v>
      </c>
      <c r="K264" s="525"/>
      <c r="L264" s="525"/>
    </row>
    <row r="265" spans="1:12" ht="12.75" customHeight="1" thickBot="1" x14ac:dyDescent="0.25">
      <c r="A265" s="519"/>
      <c r="B265" s="106" t="s">
        <v>157</v>
      </c>
      <c r="C265" s="97"/>
      <c r="D265" s="51"/>
      <c r="E265" s="51"/>
      <c r="F265" s="52"/>
      <c r="G265" s="102">
        <f t="shared" si="8"/>
        <v>0</v>
      </c>
      <c r="H265" s="102">
        <f>G265*'Catálogo Factores de Prod'!$B$1</f>
        <v>0</v>
      </c>
      <c r="I265" s="68"/>
      <c r="J265" s="99">
        <f t="shared" si="7"/>
        <v>0</v>
      </c>
      <c r="K265" s="526"/>
      <c r="L265" s="526"/>
    </row>
    <row r="266" spans="1:12" ht="12.75" customHeight="1" x14ac:dyDescent="0.2">
      <c r="A266" s="517"/>
      <c r="B266" s="105" t="s">
        <v>155</v>
      </c>
      <c r="C266" s="95"/>
      <c r="D266" s="65"/>
      <c r="E266" s="65"/>
      <c r="F266" s="66"/>
      <c r="G266" s="100">
        <f t="shared" si="8"/>
        <v>0</v>
      </c>
      <c r="H266" s="100">
        <f>G266*'Catálogo Factores de Prod'!$B$1</f>
        <v>0</v>
      </c>
      <c r="I266" s="110"/>
      <c r="J266" s="98">
        <f t="shared" si="7"/>
        <v>0</v>
      </c>
      <c r="K266" s="524"/>
      <c r="L266" s="524"/>
    </row>
    <row r="267" spans="1:12" ht="12.75" customHeight="1" x14ac:dyDescent="0.2">
      <c r="A267" s="518"/>
      <c r="B267" s="107" t="s">
        <v>156</v>
      </c>
      <c r="C267" s="96"/>
      <c r="D267" s="73"/>
      <c r="E267" s="73"/>
      <c r="F267" s="74"/>
      <c r="G267" s="101">
        <f t="shared" si="8"/>
        <v>0</v>
      </c>
      <c r="H267" s="101">
        <f>G267*'Catálogo Factores de Prod'!$B$1</f>
        <v>0</v>
      </c>
      <c r="I267" s="68"/>
      <c r="J267" s="57">
        <f t="shared" ref="J267:J330" si="9">IF(I$912&gt;0, H267-(H267*I267),0)</f>
        <v>0</v>
      </c>
      <c r="K267" s="525"/>
      <c r="L267" s="525"/>
    </row>
    <row r="268" spans="1:12" ht="12.75" customHeight="1" thickBot="1" x14ac:dyDescent="0.25">
      <c r="A268" s="519"/>
      <c r="B268" s="106" t="s">
        <v>157</v>
      </c>
      <c r="C268" s="97"/>
      <c r="D268" s="51"/>
      <c r="E268" s="51"/>
      <c r="F268" s="52"/>
      <c r="G268" s="102">
        <f t="shared" si="8"/>
        <v>0</v>
      </c>
      <c r="H268" s="102">
        <f>G268*'Catálogo Factores de Prod'!$B$1</f>
        <v>0</v>
      </c>
      <c r="I268" s="68"/>
      <c r="J268" s="99">
        <f t="shared" si="9"/>
        <v>0</v>
      </c>
      <c r="K268" s="526"/>
      <c r="L268" s="526"/>
    </row>
    <row r="269" spans="1:12" ht="12.75" customHeight="1" x14ac:dyDescent="0.2">
      <c r="A269" s="517"/>
      <c r="B269" s="105" t="s">
        <v>155</v>
      </c>
      <c r="C269" s="95"/>
      <c r="D269" s="65"/>
      <c r="E269" s="65"/>
      <c r="F269" s="66"/>
      <c r="G269" s="100">
        <f t="shared" si="8"/>
        <v>0</v>
      </c>
      <c r="H269" s="100">
        <f>G269*'Catálogo Factores de Prod'!$B$1</f>
        <v>0</v>
      </c>
      <c r="I269" s="110"/>
      <c r="J269" s="98">
        <f t="shared" si="9"/>
        <v>0</v>
      </c>
      <c r="K269" s="524"/>
      <c r="L269" s="524"/>
    </row>
    <row r="270" spans="1:12" ht="12.75" customHeight="1" x14ac:dyDescent="0.2">
      <c r="A270" s="518"/>
      <c r="B270" s="107" t="s">
        <v>156</v>
      </c>
      <c r="C270" s="96"/>
      <c r="D270" s="73"/>
      <c r="E270" s="73"/>
      <c r="F270" s="74"/>
      <c r="G270" s="101">
        <f t="shared" si="8"/>
        <v>0</v>
      </c>
      <c r="H270" s="101">
        <f>G270*'Catálogo Factores de Prod'!$B$1</f>
        <v>0</v>
      </c>
      <c r="I270" s="68"/>
      <c r="J270" s="57">
        <f t="shared" si="9"/>
        <v>0</v>
      </c>
      <c r="K270" s="525"/>
      <c r="L270" s="525"/>
    </row>
    <row r="271" spans="1:12" ht="12.75" customHeight="1" thickBot="1" x14ac:dyDescent="0.25">
      <c r="A271" s="519"/>
      <c r="B271" s="106" t="s">
        <v>157</v>
      </c>
      <c r="C271" s="97"/>
      <c r="D271" s="51"/>
      <c r="E271" s="51"/>
      <c r="F271" s="52"/>
      <c r="G271" s="102">
        <f t="shared" si="8"/>
        <v>0</v>
      </c>
      <c r="H271" s="102">
        <f>G271*'Catálogo Factores de Prod'!$B$1</f>
        <v>0</v>
      </c>
      <c r="I271" s="68"/>
      <c r="J271" s="99">
        <f t="shared" si="9"/>
        <v>0</v>
      </c>
      <c r="K271" s="526"/>
      <c r="L271" s="526"/>
    </row>
    <row r="272" spans="1:12" ht="12.75" customHeight="1" x14ac:dyDescent="0.2">
      <c r="A272" s="517"/>
      <c r="B272" s="105" t="s">
        <v>155</v>
      </c>
      <c r="C272" s="95"/>
      <c r="D272" s="65"/>
      <c r="E272" s="65"/>
      <c r="F272" s="66"/>
      <c r="G272" s="100">
        <f t="shared" si="8"/>
        <v>0</v>
      </c>
      <c r="H272" s="100">
        <f>G272*'Catálogo Factores de Prod'!$B$1</f>
        <v>0</v>
      </c>
      <c r="I272" s="110"/>
      <c r="J272" s="98">
        <f t="shared" si="9"/>
        <v>0</v>
      </c>
      <c r="K272" s="524"/>
      <c r="L272" s="524"/>
    </row>
    <row r="273" spans="1:12" ht="12.75" customHeight="1" x14ac:dyDescent="0.2">
      <c r="A273" s="518"/>
      <c r="B273" s="107" t="s">
        <v>156</v>
      </c>
      <c r="C273" s="96"/>
      <c r="D273" s="73"/>
      <c r="E273" s="73"/>
      <c r="F273" s="74"/>
      <c r="G273" s="101">
        <f t="shared" si="8"/>
        <v>0</v>
      </c>
      <c r="H273" s="101">
        <f>G273*'Catálogo Factores de Prod'!$B$1</f>
        <v>0</v>
      </c>
      <c r="I273" s="68"/>
      <c r="J273" s="57">
        <f t="shared" si="9"/>
        <v>0</v>
      </c>
      <c r="K273" s="525"/>
      <c r="L273" s="525"/>
    </row>
    <row r="274" spans="1:12" ht="12.75" customHeight="1" thickBot="1" x14ac:dyDescent="0.25">
      <c r="A274" s="519"/>
      <c r="B274" s="106" t="s">
        <v>157</v>
      </c>
      <c r="C274" s="97"/>
      <c r="D274" s="51"/>
      <c r="E274" s="51"/>
      <c r="F274" s="52"/>
      <c r="G274" s="102">
        <f t="shared" si="8"/>
        <v>0</v>
      </c>
      <c r="H274" s="102">
        <f>G274*'Catálogo Factores de Prod'!$B$1</f>
        <v>0</v>
      </c>
      <c r="I274" s="68"/>
      <c r="J274" s="99">
        <f t="shared" si="9"/>
        <v>0</v>
      </c>
      <c r="K274" s="526"/>
      <c r="L274" s="526"/>
    </row>
    <row r="275" spans="1:12" ht="12.75" customHeight="1" x14ac:dyDescent="0.2">
      <c r="A275" s="517"/>
      <c r="B275" s="105" t="s">
        <v>155</v>
      </c>
      <c r="C275" s="95"/>
      <c r="D275" s="65"/>
      <c r="E275" s="65"/>
      <c r="F275" s="66"/>
      <c r="G275" s="100">
        <f t="shared" si="8"/>
        <v>0</v>
      </c>
      <c r="H275" s="100">
        <f>G275*'Catálogo Factores de Prod'!$B$1</f>
        <v>0</v>
      </c>
      <c r="I275" s="110"/>
      <c r="J275" s="98">
        <f t="shared" si="9"/>
        <v>0</v>
      </c>
      <c r="K275" s="524"/>
      <c r="L275" s="524"/>
    </row>
    <row r="276" spans="1:12" ht="12.75" customHeight="1" x14ac:dyDescent="0.2">
      <c r="A276" s="518"/>
      <c r="B276" s="107" t="s">
        <v>156</v>
      </c>
      <c r="C276" s="96"/>
      <c r="D276" s="73"/>
      <c r="E276" s="73"/>
      <c r="F276" s="74"/>
      <c r="G276" s="101">
        <f t="shared" si="8"/>
        <v>0</v>
      </c>
      <c r="H276" s="101">
        <f>G276*'Catálogo Factores de Prod'!$B$1</f>
        <v>0</v>
      </c>
      <c r="I276" s="68"/>
      <c r="J276" s="57">
        <f t="shared" si="9"/>
        <v>0</v>
      </c>
      <c r="K276" s="525"/>
      <c r="L276" s="525"/>
    </row>
    <row r="277" spans="1:12" ht="12.75" customHeight="1" thickBot="1" x14ac:dyDescent="0.25">
      <c r="A277" s="519"/>
      <c r="B277" s="106" t="s">
        <v>157</v>
      </c>
      <c r="C277" s="97"/>
      <c r="D277" s="51"/>
      <c r="E277" s="51"/>
      <c r="F277" s="52"/>
      <c r="G277" s="102">
        <f t="shared" si="8"/>
        <v>0</v>
      </c>
      <c r="H277" s="102">
        <f>G277*'Catálogo Factores de Prod'!$B$1</f>
        <v>0</v>
      </c>
      <c r="I277" s="68"/>
      <c r="J277" s="99">
        <f t="shared" si="9"/>
        <v>0</v>
      </c>
      <c r="K277" s="526"/>
      <c r="L277" s="526"/>
    </row>
    <row r="278" spans="1:12" ht="12.75" customHeight="1" x14ac:dyDescent="0.2">
      <c r="A278" s="517"/>
      <c r="B278" s="105" t="s">
        <v>155</v>
      </c>
      <c r="C278" s="95"/>
      <c r="D278" s="65"/>
      <c r="E278" s="65"/>
      <c r="F278" s="66"/>
      <c r="G278" s="100">
        <f t="shared" si="8"/>
        <v>0</v>
      </c>
      <c r="H278" s="100">
        <f>G278*'Catálogo Factores de Prod'!$B$1</f>
        <v>0</v>
      </c>
      <c r="I278" s="110"/>
      <c r="J278" s="98">
        <f t="shared" si="9"/>
        <v>0</v>
      </c>
      <c r="K278" s="524"/>
      <c r="L278" s="524"/>
    </row>
    <row r="279" spans="1:12" ht="12.75" customHeight="1" x14ac:dyDescent="0.2">
      <c r="A279" s="518"/>
      <c r="B279" s="107" t="s">
        <v>156</v>
      </c>
      <c r="C279" s="96"/>
      <c r="D279" s="73"/>
      <c r="E279" s="73"/>
      <c r="F279" s="74"/>
      <c r="G279" s="101">
        <f t="shared" si="8"/>
        <v>0</v>
      </c>
      <c r="H279" s="101">
        <f>G279*'Catálogo Factores de Prod'!$B$1</f>
        <v>0</v>
      </c>
      <c r="I279" s="68"/>
      <c r="J279" s="57">
        <f t="shared" si="9"/>
        <v>0</v>
      </c>
      <c r="K279" s="525"/>
      <c r="L279" s="525"/>
    </row>
    <row r="280" spans="1:12" ht="12.75" customHeight="1" thickBot="1" x14ac:dyDescent="0.25">
      <c r="A280" s="519"/>
      <c r="B280" s="106" t="s">
        <v>157</v>
      </c>
      <c r="C280" s="97"/>
      <c r="D280" s="51"/>
      <c r="E280" s="51"/>
      <c r="F280" s="52"/>
      <c r="G280" s="102">
        <f t="shared" si="8"/>
        <v>0</v>
      </c>
      <c r="H280" s="102">
        <f>G280*'Catálogo Factores de Prod'!$B$1</f>
        <v>0</v>
      </c>
      <c r="I280" s="68"/>
      <c r="J280" s="99">
        <f t="shared" si="9"/>
        <v>0</v>
      </c>
      <c r="K280" s="526"/>
      <c r="L280" s="526"/>
    </row>
    <row r="281" spans="1:12" ht="12.75" customHeight="1" x14ac:dyDescent="0.2">
      <c r="A281" s="517"/>
      <c r="B281" s="105" t="s">
        <v>155</v>
      </c>
      <c r="C281" s="95"/>
      <c r="D281" s="65"/>
      <c r="E281" s="65"/>
      <c r="F281" s="66"/>
      <c r="G281" s="100">
        <f t="shared" si="8"/>
        <v>0</v>
      </c>
      <c r="H281" s="100">
        <f>G281*'Catálogo Factores de Prod'!$B$1</f>
        <v>0</v>
      </c>
      <c r="I281" s="110"/>
      <c r="J281" s="98">
        <f t="shared" si="9"/>
        <v>0</v>
      </c>
      <c r="K281" s="524"/>
      <c r="L281" s="524"/>
    </row>
    <row r="282" spans="1:12" ht="12.75" customHeight="1" x14ac:dyDescent="0.2">
      <c r="A282" s="518"/>
      <c r="B282" s="107" t="s">
        <v>156</v>
      </c>
      <c r="C282" s="96"/>
      <c r="D282" s="73"/>
      <c r="E282" s="73"/>
      <c r="F282" s="74"/>
      <c r="G282" s="101">
        <f t="shared" si="8"/>
        <v>0</v>
      </c>
      <c r="H282" s="101">
        <f>G282*'Catálogo Factores de Prod'!$B$1</f>
        <v>0</v>
      </c>
      <c r="I282" s="68"/>
      <c r="J282" s="57">
        <f t="shared" si="9"/>
        <v>0</v>
      </c>
      <c r="K282" s="525"/>
      <c r="L282" s="525"/>
    </row>
    <row r="283" spans="1:12" ht="12.75" customHeight="1" thickBot="1" x14ac:dyDescent="0.25">
      <c r="A283" s="519"/>
      <c r="B283" s="106" t="s">
        <v>157</v>
      </c>
      <c r="C283" s="97"/>
      <c r="D283" s="51"/>
      <c r="E283" s="51"/>
      <c r="F283" s="52"/>
      <c r="G283" s="102">
        <f t="shared" si="8"/>
        <v>0</v>
      </c>
      <c r="H283" s="102">
        <f>G283*'Catálogo Factores de Prod'!$B$1</f>
        <v>0</v>
      </c>
      <c r="I283" s="68"/>
      <c r="J283" s="99">
        <f t="shared" si="9"/>
        <v>0</v>
      </c>
      <c r="K283" s="526"/>
      <c r="L283" s="526"/>
    </row>
    <row r="284" spans="1:12" ht="12.75" customHeight="1" x14ac:dyDescent="0.2">
      <c r="A284" s="517"/>
      <c r="B284" s="105" t="s">
        <v>155</v>
      </c>
      <c r="C284" s="95"/>
      <c r="D284" s="65"/>
      <c r="E284" s="65"/>
      <c r="F284" s="66"/>
      <c r="G284" s="100">
        <f t="shared" si="8"/>
        <v>0</v>
      </c>
      <c r="H284" s="100">
        <f>G284*'Catálogo Factores de Prod'!$B$1</f>
        <v>0</v>
      </c>
      <c r="I284" s="110"/>
      <c r="J284" s="98">
        <f t="shared" si="9"/>
        <v>0</v>
      </c>
      <c r="K284" s="524"/>
      <c r="L284" s="524"/>
    </row>
    <row r="285" spans="1:12" ht="12.75" customHeight="1" x14ac:dyDescent="0.2">
      <c r="A285" s="518"/>
      <c r="B285" s="107" t="s">
        <v>156</v>
      </c>
      <c r="C285" s="96"/>
      <c r="D285" s="73"/>
      <c r="E285" s="73"/>
      <c r="F285" s="74"/>
      <c r="G285" s="101">
        <f t="shared" si="8"/>
        <v>0</v>
      </c>
      <c r="H285" s="101">
        <f>G285*'Catálogo Factores de Prod'!$B$1</f>
        <v>0</v>
      </c>
      <c r="I285" s="68"/>
      <c r="J285" s="57">
        <f t="shared" si="9"/>
        <v>0</v>
      </c>
      <c r="K285" s="525"/>
      <c r="L285" s="525"/>
    </row>
    <row r="286" spans="1:12" ht="12.75" customHeight="1" thickBot="1" x14ac:dyDescent="0.25">
      <c r="A286" s="519"/>
      <c r="B286" s="106" t="s">
        <v>157</v>
      </c>
      <c r="C286" s="97"/>
      <c r="D286" s="51"/>
      <c r="E286" s="51"/>
      <c r="F286" s="52"/>
      <c r="G286" s="102">
        <f t="shared" si="8"/>
        <v>0</v>
      </c>
      <c r="H286" s="102">
        <f>G286*'Catálogo Factores de Prod'!$B$1</f>
        <v>0</v>
      </c>
      <c r="I286" s="68"/>
      <c r="J286" s="99">
        <f t="shared" si="9"/>
        <v>0</v>
      </c>
      <c r="K286" s="526"/>
      <c r="L286" s="526"/>
    </row>
    <row r="287" spans="1:12" ht="12.75" customHeight="1" x14ac:dyDescent="0.2">
      <c r="A287" s="517"/>
      <c r="B287" s="105" t="s">
        <v>155</v>
      </c>
      <c r="C287" s="95"/>
      <c r="D287" s="65"/>
      <c r="E287" s="65"/>
      <c r="F287" s="66"/>
      <c r="G287" s="100">
        <f t="shared" si="8"/>
        <v>0</v>
      </c>
      <c r="H287" s="100">
        <f>G287*'Catálogo Factores de Prod'!$B$1</f>
        <v>0</v>
      </c>
      <c r="I287" s="110"/>
      <c r="J287" s="98">
        <f t="shared" si="9"/>
        <v>0</v>
      </c>
      <c r="K287" s="524"/>
      <c r="L287" s="524"/>
    </row>
    <row r="288" spans="1:12" ht="12.75" customHeight="1" x14ac:dyDescent="0.2">
      <c r="A288" s="518"/>
      <c r="B288" s="107" t="s">
        <v>156</v>
      </c>
      <c r="C288" s="96"/>
      <c r="D288" s="73"/>
      <c r="E288" s="73"/>
      <c r="F288" s="74"/>
      <c r="G288" s="101">
        <f t="shared" ref="G288:G307" si="10">C288+D288+E288+F288</f>
        <v>0</v>
      </c>
      <c r="H288" s="101">
        <f>G288*'Catálogo Factores de Prod'!$B$1</f>
        <v>0</v>
      </c>
      <c r="I288" s="68"/>
      <c r="J288" s="57">
        <f t="shared" si="9"/>
        <v>0</v>
      </c>
      <c r="K288" s="525"/>
      <c r="L288" s="525"/>
    </row>
    <row r="289" spans="1:12" ht="12.75" customHeight="1" thickBot="1" x14ac:dyDescent="0.25">
      <c r="A289" s="519"/>
      <c r="B289" s="106" t="s">
        <v>157</v>
      </c>
      <c r="C289" s="97"/>
      <c r="D289" s="51"/>
      <c r="E289" s="51"/>
      <c r="F289" s="52"/>
      <c r="G289" s="102">
        <f t="shared" si="10"/>
        <v>0</v>
      </c>
      <c r="H289" s="102">
        <f>G289*'Catálogo Factores de Prod'!$B$1</f>
        <v>0</v>
      </c>
      <c r="I289" s="68"/>
      <c r="J289" s="99">
        <f t="shared" si="9"/>
        <v>0</v>
      </c>
      <c r="K289" s="526"/>
      <c r="L289" s="526"/>
    </row>
    <row r="290" spans="1:12" ht="12.75" customHeight="1" x14ac:dyDescent="0.2">
      <c r="A290" s="517"/>
      <c r="B290" s="105" t="s">
        <v>155</v>
      </c>
      <c r="C290" s="95"/>
      <c r="D290" s="65"/>
      <c r="E290" s="65"/>
      <c r="F290" s="66"/>
      <c r="G290" s="100">
        <f t="shared" si="10"/>
        <v>0</v>
      </c>
      <c r="H290" s="100">
        <f>G290*'Catálogo Factores de Prod'!$B$1</f>
        <v>0</v>
      </c>
      <c r="I290" s="110"/>
      <c r="J290" s="98">
        <f t="shared" si="9"/>
        <v>0</v>
      </c>
      <c r="K290" s="524"/>
      <c r="L290" s="524"/>
    </row>
    <row r="291" spans="1:12" ht="12.75" customHeight="1" x14ac:dyDescent="0.2">
      <c r="A291" s="518"/>
      <c r="B291" s="107" t="s">
        <v>156</v>
      </c>
      <c r="C291" s="96"/>
      <c r="D291" s="73"/>
      <c r="E291" s="73"/>
      <c r="F291" s="74"/>
      <c r="G291" s="101">
        <f t="shared" si="10"/>
        <v>0</v>
      </c>
      <c r="H291" s="101">
        <f>G291*'Catálogo Factores de Prod'!$B$1</f>
        <v>0</v>
      </c>
      <c r="I291" s="68"/>
      <c r="J291" s="57">
        <f t="shared" si="9"/>
        <v>0</v>
      </c>
      <c r="K291" s="525"/>
      <c r="L291" s="525"/>
    </row>
    <row r="292" spans="1:12" ht="12.75" customHeight="1" thickBot="1" x14ac:dyDescent="0.25">
      <c r="A292" s="519"/>
      <c r="B292" s="106" t="s">
        <v>157</v>
      </c>
      <c r="C292" s="97"/>
      <c r="D292" s="51"/>
      <c r="E292" s="51"/>
      <c r="F292" s="52"/>
      <c r="G292" s="102">
        <f t="shared" si="10"/>
        <v>0</v>
      </c>
      <c r="H292" s="102">
        <f>G292*'Catálogo Factores de Prod'!$B$1</f>
        <v>0</v>
      </c>
      <c r="I292" s="68"/>
      <c r="J292" s="99">
        <f t="shared" si="9"/>
        <v>0</v>
      </c>
      <c r="K292" s="526"/>
      <c r="L292" s="526"/>
    </row>
    <row r="293" spans="1:12" ht="12.75" customHeight="1" x14ac:dyDescent="0.2">
      <c r="A293" s="517"/>
      <c r="B293" s="105" t="s">
        <v>155</v>
      </c>
      <c r="C293" s="95"/>
      <c r="D293" s="65"/>
      <c r="E293" s="65"/>
      <c r="F293" s="66"/>
      <c r="G293" s="100">
        <f t="shared" si="10"/>
        <v>0</v>
      </c>
      <c r="H293" s="100">
        <f>G293*'Catálogo Factores de Prod'!$B$1</f>
        <v>0</v>
      </c>
      <c r="I293" s="110"/>
      <c r="J293" s="98">
        <f t="shared" si="9"/>
        <v>0</v>
      </c>
      <c r="K293" s="524"/>
      <c r="L293" s="524"/>
    </row>
    <row r="294" spans="1:12" ht="12.75" customHeight="1" x14ac:dyDescent="0.2">
      <c r="A294" s="518"/>
      <c r="B294" s="107" t="s">
        <v>156</v>
      </c>
      <c r="C294" s="96"/>
      <c r="D294" s="73"/>
      <c r="E294" s="73"/>
      <c r="F294" s="74"/>
      <c r="G294" s="101">
        <f t="shared" si="10"/>
        <v>0</v>
      </c>
      <c r="H294" s="101">
        <f>G294*'Catálogo Factores de Prod'!$B$1</f>
        <v>0</v>
      </c>
      <c r="I294" s="68"/>
      <c r="J294" s="57">
        <f t="shared" si="9"/>
        <v>0</v>
      </c>
      <c r="K294" s="525"/>
      <c r="L294" s="525"/>
    </row>
    <row r="295" spans="1:12" ht="12.75" customHeight="1" thickBot="1" x14ac:dyDescent="0.25">
      <c r="A295" s="519"/>
      <c r="B295" s="106" t="s">
        <v>157</v>
      </c>
      <c r="C295" s="97"/>
      <c r="D295" s="51"/>
      <c r="E295" s="51"/>
      <c r="F295" s="52"/>
      <c r="G295" s="102">
        <f t="shared" si="10"/>
        <v>0</v>
      </c>
      <c r="H295" s="102">
        <f>G295*'Catálogo Factores de Prod'!$B$1</f>
        <v>0</v>
      </c>
      <c r="I295" s="68"/>
      <c r="J295" s="99">
        <f t="shared" si="9"/>
        <v>0</v>
      </c>
      <c r="K295" s="526"/>
      <c r="L295" s="526"/>
    </row>
    <row r="296" spans="1:12" ht="12.75" customHeight="1" x14ac:dyDescent="0.2">
      <c r="A296" s="517"/>
      <c r="B296" s="105" t="s">
        <v>155</v>
      </c>
      <c r="C296" s="95"/>
      <c r="D296" s="65"/>
      <c r="E296" s="65"/>
      <c r="F296" s="66"/>
      <c r="G296" s="100">
        <f t="shared" si="10"/>
        <v>0</v>
      </c>
      <c r="H296" s="100">
        <f>G296*'Catálogo Factores de Prod'!$B$1</f>
        <v>0</v>
      </c>
      <c r="I296" s="110"/>
      <c r="J296" s="98">
        <f t="shared" si="9"/>
        <v>0</v>
      </c>
      <c r="K296" s="524"/>
      <c r="L296" s="524"/>
    </row>
    <row r="297" spans="1:12" ht="12.75" customHeight="1" x14ac:dyDescent="0.2">
      <c r="A297" s="518"/>
      <c r="B297" s="107" t="s">
        <v>156</v>
      </c>
      <c r="C297" s="96"/>
      <c r="D297" s="73"/>
      <c r="E297" s="73"/>
      <c r="F297" s="74"/>
      <c r="G297" s="101">
        <f t="shared" si="10"/>
        <v>0</v>
      </c>
      <c r="H297" s="101">
        <f>G297*'Catálogo Factores de Prod'!$B$1</f>
        <v>0</v>
      </c>
      <c r="I297" s="68"/>
      <c r="J297" s="57">
        <f t="shared" si="9"/>
        <v>0</v>
      </c>
      <c r="K297" s="525"/>
      <c r="L297" s="525"/>
    </row>
    <row r="298" spans="1:12" ht="12.75" customHeight="1" thickBot="1" x14ac:dyDescent="0.25">
      <c r="A298" s="519"/>
      <c r="B298" s="106" t="s">
        <v>157</v>
      </c>
      <c r="C298" s="97"/>
      <c r="D298" s="51"/>
      <c r="E298" s="51"/>
      <c r="F298" s="52"/>
      <c r="G298" s="102">
        <f t="shared" si="10"/>
        <v>0</v>
      </c>
      <c r="H298" s="102">
        <f>G298*'Catálogo Factores de Prod'!$B$1</f>
        <v>0</v>
      </c>
      <c r="I298" s="68"/>
      <c r="J298" s="99">
        <f t="shared" si="9"/>
        <v>0</v>
      </c>
      <c r="K298" s="526"/>
      <c r="L298" s="526"/>
    </row>
    <row r="299" spans="1:12" ht="12.75" customHeight="1" x14ac:dyDescent="0.2">
      <c r="A299" s="517"/>
      <c r="B299" s="105" t="s">
        <v>155</v>
      </c>
      <c r="C299" s="95"/>
      <c r="D299" s="65"/>
      <c r="E299" s="65"/>
      <c r="F299" s="66"/>
      <c r="G299" s="100">
        <f t="shared" si="10"/>
        <v>0</v>
      </c>
      <c r="H299" s="100">
        <f>G299*'Catálogo Factores de Prod'!$B$1</f>
        <v>0</v>
      </c>
      <c r="I299" s="110"/>
      <c r="J299" s="98">
        <f t="shared" si="9"/>
        <v>0</v>
      </c>
      <c r="K299" s="524"/>
      <c r="L299" s="524"/>
    </row>
    <row r="300" spans="1:12" ht="12.75" customHeight="1" x14ac:dyDescent="0.2">
      <c r="A300" s="518"/>
      <c r="B300" s="107" t="s">
        <v>156</v>
      </c>
      <c r="C300" s="96"/>
      <c r="D300" s="73"/>
      <c r="E300" s="73"/>
      <c r="F300" s="74"/>
      <c r="G300" s="101">
        <f t="shared" si="10"/>
        <v>0</v>
      </c>
      <c r="H300" s="101">
        <f>G300*'Catálogo Factores de Prod'!$B$1</f>
        <v>0</v>
      </c>
      <c r="I300" s="68"/>
      <c r="J300" s="57">
        <f t="shared" si="9"/>
        <v>0</v>
      </c>
      <c r="K300" s="525"/>
      <c r="L300" s="525"/>
    </row>
    <row r="301" spans="1:12" ht="12.75" customHeight="1" thickBot="1" x14ac:dyDescent="0.25">
      <c r="A301" s="519"/>
      <c r="B301" s="106" t="s">
        <v>157</v>
      </c>
      <c r="C301" s="97"/>
      <c r="D301" s="51"/>
      <c r="E301" s="51"/>
      <c r="F301" s="52"/>
      <c r="G301" s="102">
        <f t="shared" si="10"/>
        <v>0</v>
      </c>
      <c r="H301" s="102">
        <f>G301*'Catálogo Factores de Prod'!$B$1</f>
        <v>0</v>
      </c>
      <c r="I301" s="68"/>
      <c r="J301" s="99">
        <f t="shared" si="9"/>
        <v>0</v>
      </c>
      <c r="K301" s="526"/>
      <c r="L301" s="526"/>
    </row>
    <row r="302" spans="1:12" ht="12.75" customHeight="1" x14ac:dyDescent="0.2">
      <c r="A302" s="517"/>
      <c r="B302" s="105" t="s">
        <v>155</v>
      </c>
      <c r="C302" s="95"/>
      <c r="D302" s="65"/>
      <c r="E302" s="65"/>
      <c r="F302" s="66"/>
      <c r="G302" s="100">
        <f t="shared" si="10"/>
        <v>0</v>
      </c>
      <c r="H302" s="100">
        <f>G302*'Catálogo Factores de Prod'!$B$1</f>
        <v>0</v>
      </c>
      <c r="I302" s="110"/>
      <c r="J302" s="98">
        <f t="shared" si="9"/>
        <v>0</v>
      </c>
      <c r="K302" s="524"/>
      <c r="L302" s="524"/>
    </row>
    <row r="303" spans="1:12" ht="12.75" customHeight="1" x14ac:dyDescent="0.2">
      <c r="A303" s="518"/>
      <c r="B303" s="107" t="s">
        <v>156</v>
      </c>
      <c r="C303" s="96"/>
      <c r="D303" s="73"/>
      <c r="E303" s="73"/>
      <c r="F303" s="74"/>
      <c r="G303" s="101">
        <f t="shared" si="10"/>
        <v>0</v>
      </c>
      <c r="H303" s="101">
        <f>G303*'Catálogo Factores de Prod'!$B$1</f>
        <v>0</v>
      </c>
      <c r="I303" s="68"/>
      <c r="J303" s="57">
        <f t="shared" si="9"/>
        <v>0</v>
      </c>
      <c r="K303" s="525"/>
      <c r="L303" s="525"/>
    </row>
    <row r="304" spans="1:12" ht="12.75" customHeight="1" thickBot="1" x14ac:dyDescent="0.25">
      <c r="A304" s="519"/>
      <c r="B304" s="106" t="s">
        <v>157</v>
      </c>
      <c r="C304" s="97"/>
      <c r="D304" s="51"/>
      <c r="E304" s="51"/>
      <c r="F304" s="52"/>
      <c r="G304" s="102">
        <f t="shared" si="10"/>
        <v>0</v>
      </c>
      <c r="H304" s="102">
        <f>G304*'Catálogo Factores de Prod'!$B$1</f>
        <v>0</v>
      </c>
      <c r="I304" s="68"/>
      <c r="J304" s="99">
        <f t="shared" si="9"/>
        <v>0</v>
      </c>
      <c r="K304" s="526"/>
      <c r="L304" s="526"/>
    </row>
    <row r="305" spans="1:47" ht="12.75" customHeight="1" x14ac:dyDescent="0.2">
      <c r="A305" s="517"/>
      <c r="B305" s="105" t="s">
        <v>155</v>
      </c>
      <c r="C305" s="95"/>
      <c r="D305" s="65"/>
      <c r="E305" s="65"/>
      <c r="F305" s="66"/>
      <c r="G305" s="100">
        <f t="shared" si="10"/>
        <v>0</v>
      </c>
      <c r="H305" s="100">
        <f>G305*'Catálogo Factores de Prod'!$B$1</f>
        <v>0</v>
      </c>
      <c r="I305" s="110"/>
      <c r="J305" s="98">
        <f t="shared" si="9"/>
        <v>0</v>
      </c>
      <c r="K305" s="524"/>
      <c r="L305" s="524"/>
    </row>
    <row r="306" spans="1:47" ht="12.75" customHeight="1" x14ac:dyDescent="0.2">
      <c r="A306" s="518"/>
      <c r="B306" s="107" t="s">
        <v>156</v>
      </c>
      <c r="C306" s="96"/>
      <c r="D306" s="73"/>
      <c r="E306" s="73"/>
      <c r="F306" s="74"/>
      <c r="G306" s="101">
        <f t="shared" si="10"/>
        <v>0</v>
      </c>
      <c r="H306" s="101">
        <f>G306*'Catálogo Factores de Prod'!$B$1</f>
        <v>0</v>
      </c>
      <c r="I306" s="68"/>
      <c r="J306" s="57">
        <f t="shared" si="9"/>
        <v>0</v>
      </c>
      <c r="K306" s="525"/>
      <c r="L306" s="525"/>
    </row>
    <row r="307" spans="1:47" ht="12.75" customHeight="1" thickBot="1" x14ac:dyDescent="0.25">
      <c r="A307" s="519"/>
      <c r="B307" s="106" t="s">
        <v>157</v>
      </c>
      <c r="C307" s="97"/>
      <c r="D307" s="51"/>
      <c r="E307" s="51"/>
      <c r="F307" s="52"/>
      <c r="G307" s="102">
        <f t="shared" si="10"/>
        <v>0</v>
      </c>
      <c r="H307" s="102">
        <f>G307*'Catálogo Factores de Prod'!$B$1</f>
        <v>0</v>
      </c>
      <c r="I307" s="68"/>
      <c r="J307" s="99">
        <f t="shared" si="9"/>
        <v>0</v>
      </c>
      <c r="K307" s="526"/>
      <c r="L307" s="526"/>
    </row>
    <row r="308" spans="1:47" ht="12.75" customHeight="1" x14ac:dyDescent="0.2">
      <c r="A308" s="517"/>
      <c r="B308" s="105" t="s">
        <v>155</v>
      </c>
      <c r="C308" s="95"/>
      <c r="D308" s="65"/>
      <c r="E308" s="65"/>
      <c r="F308" s="66"/>
      <c r="G308" s="98">
        <f>C308+D308+E308+F308</f>
        <v>0</v>
      </c>
      <c r="H308" s="98">
        <f>G308*'Catálogo Factores de Prod'!$B$1</f>
        <v>0</v>
      </c>
      <c r="I308" s="110"/>
      <c r="J308" s="98">
        <f t="shared" si="9"/>
        <v>0</v>
      </c>
      <c r="K308" s="524"/>
      <c r="L308" s="524"/>
    </row>
    <row r="309" spans="1:47" ht="12.75" customHeight="1" x14ac:dyDescent="0.2">
      <c r="A309" s="518"/>
      <c r="B309" s="107" t="s">
        <v>156</v>
      </c>
      <c r="C309" s="96"/>
      <c r="D309" s="73"/>
      <c r="E309" s="73"/>
      <c r="F309" s="74"/>
      <c r="G309" s="57">
        <f>C309+D309+E309+F309</f>
        <v>0</v>
      </c>
      <c r="H309" s="57">
        <f>G309*'Catálogo Factores de Prod'!$B$1</f>
        <v>0</v>
      </c>
      <c r="I309" s="68"/>
      <c r="J309" s="57">
        <f t="shared" si="9"/>
        <v>0</v>
      </c>
      <c r="K309" s="525"/>
      <c r="L309" s="525"/>
    </row>
    <row r="310" spans="1:47" ht="12.75" customHeight="1" thickBot="1" x14ac:dyDescent="0.25">
      <c r="A310" s="519"/>
      <c r="B310" s="106" t="s">
        <v>157</v>
      </c>
      <c r="C310" s="97"/>
      <c r="D310" s="51"/>
      <c r="E310" s="51"/>
      <c r="F310" s="52"/>
      <c r="G310" s="99">
        <f>C310+D310+E310+F310</f>
        <v>0</v>
      </c>
      <c r="H310" s="99">
        <f>G310*'Catálogo Factores de Prod'!$B$1</f>
        <v>0</v>
      </c>
      <c r="I310" s="68"/>
      <c r="J310" s="99">
        <f t="shared" si="9"/>
        <v>0</v>
      </c>
      <c r="K310" s="526"/>
      <c r="L310" s="526"/>
    </row>
    <row r="311" spans="1:47" s="5" customFormat="1" ht="12.75" customHeight="1" x14ac:dyDescent="0.2">
      <c r="A311" s="517"/>
      <c r="B311" s="105" t="s">
        <v>155</v>
      </c>
      <c r="C311" s="95"/>
      <c r="D311" s="65"/>
      <c r="E311" s="65"/>
      <c r="F311" s="66"/>
      <c r="G311" s="98">
        <f>C311+D311+E311+F311</f>
        <v>0</v>
      </c>
      <c r="H311" s="98">
        <f>G311*'Catálogo Factores de Prod'!$B$1</f>
        <v>0</v>
      </c>
      <c r="I311" s="110"/>
      <c r="J311" s="98">
        <f t="shared" si="9"/>
        <v>0</v>
      </c>
      <c r="K311" s="517"/>
      <c r="L311" s="517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</row>
    <row r="312" spans="1:47" ht="12.75" customHeight="1" x14ac:dyDescent="0.2">
      <c r="A312" s="518"/>
      <c r="B312" s="107" t="s">
        <v>156</v>
      </c>
      <c r="C312" s="96"/>
      <c r="D312" s="73"/>
      <c r="E312" s="73"/>
      <c r="F312" s="74"/>
      <c r="G312" s="57">
        <f t="shared" ref="G312:G375" si="11">C312+D312+E312+F312</f>
        <v>0</v>
      </c>
      <c r="H312" s="57">
        <f>G312*'Catálogo Factores de Prod'!$B$1</f>
        <v>0</v>
      </c>
      <c r="I312" s="68"/>
      <c r="J312" s="57">
        <f t="shared" si="9"/>
        <v>0</v>
      </c>
      <c r="K312" s="518"/>
      <c r="L312" s="518"/>
    </row>
    <row r="313" spans="1:47" ht="12.75" customHeight="1" thickBot="1" x14ac:dyDescent="0.25">
      <c r="A313" s="519"/>
      <c r="B313" s="106" t="s">
        <v>157</v>
      </c>
      <c r="C313" s="97"/>
      <c r="D313" s="51"/>
      <c r="E313" s="51"/>
      <c r="F313" s="52"/>
      <c r="G313" s="99">
        <f t="shared" si="11"/>
        <v>0</v>
      </c>
      <c r="H313" s="99">
        <f>G313*'Catálogo Factores de Prod'!$B$1</f>
        <v>0</v>
      </c>
      <c r="I313" s="68"/>
      <c r="J313" s="99">
        <f t="shared" si="9"/>
        <v>0</v>
      </c>
      <c r="K313" s="519"/>
      <c r="L313" s="519"/>
    </row>
    <row r="314" spans="1:47" ht="12.75" customHeight="1" x14ac:dyDescent="0.2">
      <c r="A314" s="517"/>
      <c r="B314" s="105" t="s">
        <v>155</v>
      </c>
      <c r="C314" s="95"/>
      <c r="D314" s="65"/>
      <c r="E314" s="65"/>
      <c r="F314" s="66"/>
      <c r="G314" s="100">
        <f t="shared" si="11"/>
        <v>0</v>
      </c>
      <c r="H314" s="100">
        <f>G314*'Catálogo Factores de Prod'!$B$1</f>
        <v>0</v>
      </c>
      <c r="I314" s="110"/>
      <c r="J314" s="100">
        <f t="shared" si="9"/>
        <v>0</v>
      </c>
      <c r="K314" s="524"/>
      <c r="L314" s="524"/>
    </row>
    <row r="315" spans="1:47" ht="12.75" customHeight="1" x14ac:dyDescent="0.2">
      <c r="A315" s="518"/>
      <c r="B315" s="107" t="s">
        <v>156</v>
      </c>
      <c r="C315" s="96"/>
      <c r="D315" s="73"/>
      <c r="E315" s="73"/>
      <c r="F315" s="74"/>
      <c r="G315" s="101">
        <f t="shared" si="11"/>
        <v>0</v>
      </c>
      <c r="H315" s="101">
        <f>G315*'Catálogo Factores de Prod'!$B$1</f>
        <v>0</v>
      </c>
      <c r="I315" s="68"/>
      <c r="J315" s="101">
        <f t="shared" si="9"/>
        <v>0</v>
      </c>
      <c r="K315" s="525"/>
      <c r="L315" s="525"/>
    </row>
    <row r="316" spans="1:47" ht="12.75" customHeight="1" thickBot="1" x14ac:dyDescent="0.25">
      <c r="A316" s="519"/>
      <c r="B316" s="106" t="s">
        <v>157</v>
      </c>
      <c r="C316" s="97"/>
      <c r="D316" s="51"/>
      <c r="E316" s="51"/>
      <c r="F316" s="52"/>
      <c r="G316" s="102">
        <f t="shared" si="11"/>
        <v>0</v>
      </c>
      <c r="H316" s="102">
        <f>G316*'Catálogo Factores de Prod'!$B$1</f>
        <v>0</v>
      </c>
      <c r="I316" s="68"/>
      <c r="J316" s="102">
        <f t="shared" si="9"/>
        <v>0</v>
      </c>
      <c r="K316" s="526"/>
      <c r="L316" s="526"/>
    </row>
    <row r="317" spans="1:47" ht="12.75" customHeight="1" x14ac:dyDescent="0.2">
      <c r="A317" s="517"/>
      <c r="B317" s="105" t="s">
        <v>155</v>
      </c>
      <c r="C317" s="95"/>
      <c r="D317" s="65"/>
      <c r="E317" s="65"/>
      <c r="F317" s="66"/>
      <c r="G317" s="100">
        <f t="shared" si="11"/>
        <v>0</v>
      </c>
      <c r="H317" s="100">
        <f>G317*'Catálogo Factores de Prod'!$B$1</f>
        <v>0</v>
      </c>
      <c r="I317" s="110"/>
      <c r="J317" s="57">
        <f t="shared" si="9"/>
        <v>0</v>
      </c>
      <c r="K317" s="524"/>
      <c r="L317" s="524"/>
    </row>
    <row r="318" spans="1:47" ht="12.75" customHeight="1" x14ac:dyDescent="0.2">
      <c r="A318" s="518"/>
      <c r="B318" s="107" t="s">
        <v>156</v>
      </c>
      <c r="C318" s="96"/>
      <c r="D318" s="73"/>
      <c r="E318" s="73"/>
      <c r="F318" s="74"/>
      <c r="G318" s="101">
        <f t="shared" si="11"/>
        <v>0</v>
      </c>
      <c r="H318" s="101">
        <f>G318*'Catálogo Factores de Prod'!$B$1</f>
        <v>0</v>
      </c>
      <c r="I318" s="68"/>
      <c r="J318" s="57">
        <f t="shared" si="9"/>
        <v>0</v>
      </c>
      <c r="K318" s="525"/>
      <c r="L318" s="525"/>
    </row>
    <row r="319" spans="1:47" ht="12.75" customHeight="1" thickBot="1" x14ac:dyDescent="0.25">
      <c r="A319" s="519"/>
      <c r="B319" s="106" t="s">
        <v>157</v>
      </c>
      <c r="C319" s="97"/>
      <c r="D319" s="51"/>
      <c r="E319" s="51"/>
      <c r="F319" s="52"/>
      <c r="G319" s="102">
        <f t="shared" si="11"/>
        <v>0</v>
      </c>
      <c r="H319" s="102">
        <f>G319*'Catálogo Factores de Prod'!$B$1</f>
        <v>0</v>
      </c>
      <c r="I319" s="68"/>
      <c r="J319" s="58">
        <f t="shared" si="9"/>
        <v>0</v>
      </c>
      <c r="K319" s="526"/>
      <c r="L319" s="526"/>
    </row>
    <row r="320" spans="1:47" ht="12.75" customHeight="1" x14ac:dyDescent="0.2">
      <c r="A320" s="517"/>
      <c r="B320" s="105" t="s">
        <v>155</v>
      </c>
      <c r="C320" s="95"/>
      <c r="D320" s="65"/>
      <c r="E320" s="65"/>
      <c r="F320" s="66"/>
      <c r="G320" s="100">
        <f t="shared" si="11"/>
        <v>0</v>
      </c>
      <c r="H320" s="100">
        <f>G320*'Catálogo Factores de Prod'!$B$1</f>
        <v>0</v>
      </c>
      <c r="I320" s="110"/>
      <c r="J320" s="100">
        <f t="shared" si="9"/>
        <v>0</v>
      </c>
      <c r="K320" s="524"/>
      <c r="L320" s="524"/>
    </row>
    <row r="321" spans="1:12" ht="12.75" customHeight="1" x14ac:dyDescent="0.2">
      <c r="A321" s="518"/>
      <c r="B321" s="107" t="s">
        <v>156</v>
      </c>
      <c r="C321" s="96"/>
      <c r="D321" s="73"/>
      <c r="E321" s="73"/>
      <c r="F321" s="74"/>
      <c r="G321" s="101">
        <f t="shared" si="11"/>
        <v>0</v>
      </c>
      <c r="H321" s="101">
        <f>G321*'Catálogo Factores de Prod'!$B$1</f>
        <v>0</v>
      </c>
      <c r="I321" s="68"/>
      <c r="J321" s="101">
        <f t="shared" si="9"/>
        <v>0</v>
      </c>
      <c r="K321" s="525"/>
      <c r="L321" s="525"/>
    </row>
    <row r="322" spans="1:12" ht="12.75" customHeight="1" thickBot="1" x14ac:dyDescent="0.25">
      <c r="A322" s="519"/>
      <c r="B322" s="106" t="s">
        <v>157</v>
      </c>
      <c r="C322" s="97"/>
      <c r="D322" s="51"/>
      <c r="E322" s="51"/>
      <c r="F322" s="52"/>
      <c r="G322" s="102">
        <f t="shared" si="11"/>
        <v>0</v>
      </c>
      <c r="H322" s="102">
        <f>G322*'Catálogo Factores de Prod'!$B$1</f>
        <v>0</v>
      </c>
      <c r="I322" s="68"/>
      <c r="J322" s="102">
        <f t="shared" si="9"/>
        <v>0</v>
      </c>
      <c r="K322" s="526"/>
      <c r="L322" s="526"/>
    </row>
    <row r="323" spans="1:12" ht="12.75" customHeight="1" x14ac:dyDescent="0.2">
      <c r="A323" s="517"/>
      <c r="B323" s="105" t="s">
        <v>155</v>
      </c>
      <c r="C323" s="95"/>
      <c r="D323" s="65"/>
      <c r="E323" s="65"/>
      <c r="F323" s="66"/>
      <c r="G323" s="100">
        <f t="shared" si="11"/>
        <v>0</v>
      </c>
      <c r="H323" s="100">
        <f>G323*'Catálogo Factores de Prod'!$B$1</f>
        <v>0</v>
      </c>
      <c r="I323" s="110"/>
      <c r="J323" s="98">
        <f t="shared" si="9"/>
        <v>0</v>
      </c>
      <c r="K323" s="524"/>
      <c r="L323" s="524"/>
    </row>
    <row r="324" spans="1:12" ht="12.75" customHeight="1" x14ac:dyDescent="0.2">
      <c r="A324" s="518"/>
      <c r="B324" s="107" t="s">
        <v>156</v>
      </c>
      <c r="C324" s="96"/>
      <c r="D324" s="73"/>
      <c r="E324" s="73"/>
      <c r="F324" s="74"/>
      <c r="G324" s="101">
        <f t="shared" si="11"/>
        <v>0</v>
      </c>
      <c r="H324" s="101">
        <f>G324*'Catálogo Factores de Prod'!$B$1</f>
        <v>0</v>
      </c>
      <c r="I324" s="68"/>
      <c r="J324" s="57">
        <f t="shared" si="9"/>
        <v>0</v>
      </c>
      <c r="K324" s="525"/>
      <c r="L324" s="525"/>
    </row>
    <row r="325" spans="1:12" ht="12.75" customHeight="1" thickBot="1" x14ac:dyDescent="0.25">
      <c r="A325" s="519"/>
      <c r="B325" s="106" t="s">
        <v>157</v>
      </c>
      <c r="C325" s="97"/>
      <c r="D325" s="51"/>
      <c r="E325" s="51"/>
      <c r="F325" s="52"/>
      <c r="G325" s="102">
        <f t="shared" si="11"/>
        <v>0</v>
      </c>
      <c r="H325" s="102">
        <f>G325*'Catálogo Factores de Prod'!$B$1</f>
        <v>0</v>
      </c>
      <c r="I325" s="68"/>
      <c r="J325" s="99">
        <f t="shared" si="9"/>
        <v>0</v>
      </c>
      <c r="K325" s="526"/>
      <c r="L325" s="526"/>
    </row>
    <row r="326" spans="1:12" ht="12.75" customHeight="1" x14ac:dyDescent="0.2">
      <c r="A326" s="517"/>
      <c r="B326" s="105" t="s">
        <v>155</v>
      </c>
      <c r="C326" s="95"/>
      <c r="D326" s="65"/>
      <c r="E326" s="65"/>
      <c r="F326" s="66"/>
      <c r="G326" s="100">
        <f t="shared" si="11"/>
        <v>0</v>
      </c>
      <c r="H326" s="100">
        <f>G326*'Catálogo Factores de Prod'!$B$1</f>
        <v>0</v>
      </c>
      <c r="I326" s="110"/>
      <c r="J326" s="98">
        <f t="shared" si="9"/>
        <v>0</v>
      </c>
      <c r="K326" s="524"/>
      <c r="L326" s="524"/>
    </row>
    <row r="327" spans="1:12" ht="12.75" customHeight="1" x14ac:dyDescent="0.2">
      <c r="A327" s="518"/>
      <c r="B327" s="107" t="s">
        <v>156</v>
      </c>
      <c r="C327" s="96"/>
      <c r="D327" s="73"/>
      <c r="E327" s="73"/>
      <c r="F327" s="74"/>
      <c r="G327" s="101">
        <f t="shared" si="11"/>
        <v>0</v>
      </c>
      <c r="H327" s="101">
        <f>G327*'Catálogo Factores de Prod'!$B$1</f>
        <v>0</v>
      </c>
      <c r="I327" s="68"/>
      <c r="J327" s="57">
        <f t="shared" si="9"/>
        <v>0</v>
      </c>
      <c r="K327" s="525"/>
      <c r="L327" s="525"/>
    </row>
    <row r="328" spans="1:12" ht="12.75" customHeight="1" thickBot="1" x14ac:dyDescent="0.25">
      <c r="A328" s="519"/>
      <c r="B328" s="106" t="s">
        <v>157</v>
      </c>
      <c r="C328" s="97"/>
      <c r="D328" s="51"/>
      <c r="E328" s="51"/>
      <c r="F328" s="52"/>
      <c r="G328" s="102">
        <f t="shared" si="11"/>
        <v>0</v>
      </c>
      <c r="H328" s="102">
        <f>G328*'Catálogo Factores de Prod'!$B$1</f>
        <v>0</v>
      </c>
      <c r="I328" s="68"/>
      <c r="J328" s="99">
        <f t="shared" si="9"/>
        <v>0</v>
      </c>
      <c r="K328" s="526"/>
      <c r="L328" s="526"/>
    </row>
    <row r="329" spans="1:12" ht="12.75" customHeight="1" x14ac:dyDescent="0.2">
      <c r="A329" s="517"/>
      <c r="B329" s="105" t="s">
        <v>155</v>
      </c>
      <c r="C329" s="95"/>
      <c r="D329" s="65"/>
      <c r="E329" s="65"/>
      <c r="F329" s="66"/>
      <c r="G329" s="100">
        <f t="shared" si="11"/>
        <v>0</v>
      </c>
      <c r="H329" s="100">
        <f>G329*'Catálogo Factores de Prod'!$B$1</f>
        <v>0</v>
      </c>
      <c r="I329" s="110"/>
      <c r="J329" s="98">
        <f t="shared" si="9"/>
        <v>0</v>
      </c>
      <c r="K329" s="524"/>
      <c r="L329" s="524"/>
    </row>
    <row r="330" spans="1:12" ht="12.75" customHeight="1" x14ac:dyDescent="0.2">
      <c r="A330" s="518"/>
      <c r="B330" s="107" t="s">
        <v>156</v>
      </c>
      <c r="C330" s="96"/>
      <c r="D330" s="73"/>
      <c r="E330" s="73"/>
      <c r="F330" s="74"/>
      <c r="G330" s="101">
        <f t="shared" si="11"/>
        <v>0</v>
      </c>
      <c r="H330" s="101">
        <f>G330*'Catálogo Factores de Prod'!$B$1</f>
        <v>0</v>
      </c>
      <c r="I330" s="68"/>
      <c r="J330" s="57">
        <f t="shared" si="9"/>
        <v>0</v>
      </c>
      <c r="K330" s="525"/>
      <c r="L330" s="525"/>
    </row>
    <row r="331" spans="1:12" ht="12.75" customHeight="1" thickBot="1" x14ac:dyDescent="0.25">
      <c r="A331" s="519"/>
      <c r="B331" s="106" t="s">
        <v>157</v>
      </c>
      <c r="C331" s="97"/>
      <c r="D331" s="51"/>
      <c r="E331" s="51"/>
      <c r="F331" s="52"/>
      <c r="G331" s="102">
        <f t="shared" si="11"/>
        <v>0</v>
      </c>
      <c r="H331" s="102">
        <f>G331*'Catálogo Factores de Prod'!$B$1</f>
        <v>0</v>
      </c>
      <c r="I331" s="68"/>
      <c r="J331" s="99">
        <f t="shared" ref="J331:J394" si="12">IF(I$912&gt;0, H331-(H331*I331),0)</f>
        <v>0</v>
      </c>
      <c r="K331" s="526"/>
      <c r="L331" s="526"/>
    </row>
    <row r="332" spans="1:12" ht="12.75" customHeight="1" x14ac:dyDescent="0.2">
      <c r="A332" s="517"/>
      <c r="B332" s="105" t="s">
        <v>155</v>
      </c>
      <c r="C332" s="95"/>
      <c r="D332" s="65"/>
      <c r="E332" s="65"/>
      <c r="F332" s="66"/>
      <c r="G332" s="100">
        <f t="shared" si="11"/>
        <v>0</v>
      </c>
      <c r="H332" s="100">
        <f>G332*'Catálogo Factores de Prod'!$B$1</f>
        <v>0</v>
      </c>
      <c r="I332" s="110"/>
      <c r="J332" s="98">
        <f t="shared" si="12"/>
        <v>0</v>
      </c>
      <c r="K332" s="524"/>
      <c r="L332" s="524"/>
    </row>
    <row r="333" spans="1:12" ht="12.75" customHeight="1" x14ac:dyDescent="0.2">
      <c r="A333" s="518"/>
      <c r="B333" s="107" t="s">
        <v>156</v>
      </c>
      <c r="C333" s="96"/>
      <c r="D333" s="73"/>
      <c r="E333" s="73"/>
      <c r="F333" s="74"/>
      <c r="G333" s="101">
        <f t="shared" si="11"/>
        <v>0</v>
      </c>
      <c r="H333" s="101">
        <f>G333*'Catálogo Factores de Prod'!$B$1</f>
        <v>0</v>
      </c>
      <c r="I333" s="68"/>
      <c r="J333" s="57">
        <f t="shared" si="12"/>
        <v>0</v>
      </c>
      <c r="K333" s="525"/>
      <c r="L333" s="525"/>
    </row>
    <row r="334" spans="1:12" ht="12.75" customHeight="1" thickBot="1" x14ac:dyDescent="0.25">
      <c r="A334" s="519"/>
      <c r="B334" s="106" t="s">
        <v>157</v>
      </c>
      <c r="C334" s="97"/>
      <c r="D334" s="51"/>
      <c r="E334" s="51"/>
      <c r="F334" s="52"/>
      <c r="G334" s="102">
        <f t="shared" si="11"/>
        <v>0</v>
      </c>
      <c r="H334" s="102">
        <f>G334*'Catálogo Factores de Prod'!$B$1</f>
        <v>0</v>
      </c>
      <c r="I334" s="68"/>
      <c r="J334" s="99">
        <f t="shared" si="12"/>
        <v>0</v>
      </c>
      <c r="K334" s="526"/>
      <c r="L334" s="526"/>
    </row>
    <row r="335" spans="1:12" ht="12.75" customHeight="1" x14ac:dyDescent="0.2">
      <c r="A335" s="517"/>
      <c r="B335" s="105" t="s">
        <v>155</v>
      </c>
      <c r="C335" s="95"/>
      <c r="D335" s="65"/>
      <c r="E335" s="65"/>
      <c r="F335" s="66"/>
      <c r="G335" s="100">
        <f t="shared" si="11"/>
        <v>0</v>
      </c>
      <c r="H335" s="100">
        <f>G335*'Catálogo Factores de Prod'!$B$1</f>
        <v>0</v>
      </c>
      <c r="I335" s="110"/>
      <c r="J335" s="98">
        <f t="shared" si="12"/>
        <v>0</v>
      </c>
      <c r="K335" s="524"/>
      <c r="L335" s="524"/>
    </row>
    <row r="336" spans="1:12" ht="12.75" customHeight="1" x14ac:dyDescent="0.2">
      <c r="A336" s="518"/>
      <c r="B336" s="107" t="s">
        <v>156</v>
      </c>
      <c r="C336" s="96"/>
      <c r="D336" s="73"/>
      <c r="E336" s="73"/>
      <c r="F336" s="74"/>
      <c r="G336" s="101">
        <f t="shared" si="11"/>
        <v>0</v>
      </c>
      <c r="H336" s="101">
        <f>G336*'Catálogo Factores de Prod'!$B$1</f>
        <v>0</v>
      </c>
      <c r="I336" s="68"/>
      <c r="J336" s="57">
        <f t="shared" si="12"/>
        <v>0</v>
      </c>
      <c r="K336" s="525"/>
      <c r="L336" s="525"/>
    </row>
    <row r="337" spans="1:12" ht="12.75" customHeight="1" thickBot="1" x14ac:dyDescent="0.25">
      <c r="A337" s="519"/>
      <c r="B337" s="106" t="s">
        <v>157</v>
      </c>
      <c r="C337" s="97"/>
      <c r="D337" s="51"/>
      <c r="E337" s="51"/>
      <c r="F337" s="52"/>
      <c r="G337" s="102">
        <f t="shared" si="11"/>
        <v>0</v>
      </c>
      <c r="H337" s="102">
        <f>G337*'Catálogo Factores de Prod'!$B$1</f>
        <v>0</v>
      </c>
      <c r="I337" s="68"/>
      <c r="J337" s="99">
        <f t="shared" si="12"/>
        <v>0</v>
      </c>
      <c r="K337" s="526"/>
      <c r="L337" s="526"/>
    </row>
    <row r="338" spans="1:12" ht="12.75" customHeight="1" x14ac:dyDescent="0.2">
      <c r="A338" s="517"/>
      <c r="B338" s="105" t="s">
        <v>155</v>
      </c>
      <c r="C338" s="95"/>
      <c r="D338" s="65"/>
      <c r="E338" s="65"/>
      <c r="F338" s="66"/>
      <c r="G338" s="100">
        <f t="shared" si="11"/>
        <v>0</v>
      </c>
      <c r="H338" s="100">
        <f>G338*'Catálogo Factores de Prod'!$B$1</f>
        <v>0</v>
      </c>
      <c r="I338" s="110"/>
      <c r="J338" s="98">
        <f t="shared" si="12"/>
        <v>0</v>
      </c>
      <c r="K338" s="524"/>
      <c r="L338" s="524"/>
    </row>
    <row r="339" spans="1:12" ht="12.75" customHeight="1" x14ac:dyDescent="0.2">
      <c r="A339" s="518"/>
      <c r="B339" s="107" t="s">
        <v>156</v>
      </c>
      <c r="C339" s="96"/>
      <c r="D339" s="73"/>
      <c r="E339" s="73"/>
      <c r="F339" s="74"/>
      <c r="G339" s="101">
        <f t="shared" si="11"/>
        <v>0</v>
      </c>
      <c r="H339" s="101">
        <f>G339*'Catálogo Factores de Prod'!$B$1</f>
        <v>0</v>
      </c>
      <c r="I339" s="68"/>
      <c r="J339" s="57">
        <f t="shared" si="12"/>
        <v>0</v>
      </c>
      <c r="K339" s="525"/>
      <c r="L339" s="525"/>
    </row>
    <row r="340" spans="1:12" ht="12.75" customHeight="1" thickBot="1" x14ac:dyDescent="0.25">
      <c r="A340" s="519"/>
      <c r="B340" s="106" t="s">
        <v>157</v>
      </c>
      <c r="C340" s="97"/>
      <c r="D340" s="51"/>
      <c r="E340" s="51"/>
      <c r="F340" s="52"/>
      <c r="G340" s="102">
        <f t="shared" si="11"/>
        <v>0</v>
      </c>
      <c r="H340" s="102">
        <f>G340*'Catálogo Factores de Prod'!$B$1</f>
        <v>0</v>
      </c>
      <c r="I340" s="68"/>
      <c r="J340" s="99">
        <f t="shared" si="12"/>
        <v>0</v>
      </c>
      <c r="K340" s="526"/>
      <c r="L340" s="526"/>
    </row>
    <row r="341" spans="1:12" ht="12.75" customHeight="1" x14ac:dyDescent="0.2">
      <c r="A341" s="517"/>
      <c r="B341" s="105" t="s">
        <v>155</v>
      </c>
      <c r="C341" s="95"/>
      <c r="D341" s="65"/>
      <c r="E341" s="65"/>
      <c r="F341" s="66"/>
      <c r="G341" s="100">
        <f t="shared" si="11"/>
        <v>0</v>
      </c>
      <c r="H341" s="100">
        <f>G341*'Catálogo Factores de Prod'!$B$1</f>
        <v>0</v>
      </c>
      <c r="I341" s="110"/>
      <c r="J341" s="98">
        <f t="shared" si="12"/>
        <v>0</v>
      </c>
      <c r="K341" s="524"/>
      <c r="L341" s="524"/>
    </row>
    <row r="342" spans="1:12" ht="12.75" customHeight="1" x14ac:dyDescent="0.2">
      <c r="A342" s="518"/>
      <c r="B342" s="107" t="s">
        <v>156</v>
      </c>
      <c r="C342" s="96"/>
      <c r="D342" s="73"/>
      <c r="E342" s="73"/>
      <c r="F342" s="74"/>
      <c r="G342" s="101">
        <f t="shared" si="11"/>
        <v>0</v>
      </c>
      <c r="H342" s="101">
        <f>G342*'Catálogo Factores de Prod'!$B$1</f>
        <v>0</v>
      </c>
      <c r="I342" s="68"/>
      <c r="J342" s="57">
        <f t="shared" si="12"/>
        <v>0</v>
      </c>
      <c r="K342" s="525"/>
      <c r="L342" s="525"/>
    </row>
    <row r="343" spans="1:12" ht="12.75" customHeight="1" thickBot="1" x14ac:dyDescent="0.25">
      <c r="A343" s="519"/>
      <c r="B343" s="106" t="s">
        <v>157</v>
      </c>
      <c r="C343" s="97"/>
      <c r="D343" s="51"/>
      <c r="E343" s="51"/>
      <c r="F343" s="52"/>
      <c r="G343" s="102">
        <f t="shared" si="11"/>
        <v>0</v>
      </c>
      <c r="H343" s="102">
        <f>G343*'Catálogo Factores de Prod'!$B$1</f>
        <v>0</v>
      </c>
      <c r="I343" s="68"/>
      <c r="J343" s="99">
        <f t="shared" si="12"/>
        <v>0</v>
      </c>
      <c r="K343" s="526"/>
      <c r="L343" s="526"/>
    </row>
    <row r="344" spans="1:12" ht="12.75" customHeight="1" x14ac:dyDescent="0.2">
      <c r="A344" s="517"/>
      <c r="B344" s="105" t="s">
        <v>155</v>
      </c>
      <c r="C344" s="95"/>
      <c r="D344" s="65"/>
      <c r="E344" s="65"/>
      <c r="F344" s="66"/>
      <c r="G344" s="100">
        <f t="shared" si="11"/>
        <v>0</v>
      </c>
      <c r="H344" s="100">
        <f>G344*'Catálogo Factores de Prod'!$B$1</f>
        <v>0</v>
      </c>
      <c r="I344" s="110"/>
      <c r="J344" s="98">
        <f t="shared" si="12"/>
        <v>0</v>
      </c>
      <c r="K344" s="524"/>
      <c r="L344" s="524"/>
    </row>
    <row r="345" spans="1:12" ht="12.75" customHeight="1" x14ac:dyDescent="0.2">
      <c r="A345" s="518"/>
      <c r="B345" s="107" t="s">
        <v>156</v>
      </c>
      <c r="C345" s="96"/>
      <c r="D345" s="73"/>
      <c r="E345" s="73"/>
      <c r="F345" s="74"/>
      <c r="G345" s="101">
        <f t="shared" si="11"/>
        <v>0</v>
      </c>
      <c r="H345" s="101">
        <f>G345*'Catálogo Factores de Prod'!$B$1</f>
        <v>0</v>
      </c>
      <c r="I345" s="68"/>
      <c r="J345" s="57">
        <f t="shared" si="12"/>
        <v>0</v>
      </c>
      <c r="K345" s="525"/>
      <c r="L345" s="525"/>
    </row>
    <row r="346" spans="1:12" ht="12.75" customHeight="1" thickBot="1" x14ac:dyDescent="0.25">
      <c r="A346" s="519"/>
      <c r="B346" s="106" t="s">
        <v>157</v>
      </c>
      <c r="C346" s="97"/>
      <c r="D346" s="51"/>
      <c r="E346" s="51"/>
      <c r="F346" s="52"/>
      <c r="G346" s="102">
        <f t="shared" si="11"/>
        <v>0</v>
      </c>
      <c r="H346" s="102">
        <f>G346*'Catálogo Factores de Prod'!$B$1</f>
        <v>0</v>
      </c>
      <c r="I346" s="68"/>
      <c r="J346" s="99">
        <f t="shared" si="12"/>
        <v>0</v>
      </c>
      <c r="K346" s="526"/>
      <c r="L346" s="526"/>
    </row>
    <row r="347" spans="1:12" ht="12.75" customHeight="1" x14ac:dyDescent="0.2">
      <c r="A347" s="517"/>
      <c r="B347" s="105" t="s">
        <v>155</v>
      </c>
      <c r="C347" s="95"/>
      <c r="D347" s="65"/>
      <c r="E347" s="65"/>
      <c r="F347" s="66"/>
      <c r="G347" s="100">
        <f t="shared" si="11"/>
        <v>0</v>
      </c>
      <c r="H347" s="100">
        <f>G347*'Catálogo Factores de Prod'!$B$1</f>
        <v>0</v>
      </c>
      <c r="I347" s="110"/>
      <c r="J347" s="98">
        <f t="shared" si="12"/>
        <v>0</v>
      </c>
      <c r="K347" s="524"/>
      <c r="L347" s="524"/>
    </row>
    <row r="348" spans="1:12" ht="12.75" customHeight="1" x14ac:dyDescent="0.2">
      <c r="A348" s="518"/>
      <c r="B348" s="107" t="s">
        <v>156</v>
      </c>
      <c r="C348" s="96"/>
      <c r="D348" s="73"/>
      <c r="E348" s="73"/>
      <c r="F348" s="74"/>
      <c r="G348" s="101">
        <f t="shared" si="11"/>
        <v>0</v>
      </c>
      <c r="H348" s="101">
        <f>G348*'Catálogo Factores de Prod'!$B$1</f>
        <v>0</v>
      </c>
      <c r="I348" s="68"/>
      <c r="J348" s="57">
        <f t="shared" si="12"/>
        <v>0</v>
      </c>
      <c r="K348" s="525"/>
      <c r="L348" s="525"/>
    </row>
    <row r="349" spans="1:12" ht="12.75" customHeight="1" thickBot="1" x14ac:dyDescent="0.25">
      <c r="A349" s="519"/>
      <c r="B349" s="106" t="s">
        <v>157</v>
      </c>
      <c r="C349" s="97"/>
      <c r="D349" s="51"/>
      <c r="E349" s="51"/>
      <c r="F349" s="52"/>
      <c r="G349" s="102">
        <f t="shared" si="11"/>
        <v>0</v>
      </c>
      <c r="H349" s="102">
        <f>G349*'Catálogo Factores de Prod'!$B$1</f>
        <v>0</v>
      </c>
      <c r="I349" s="68"/>
      <c r="J349" s="99">
        <f t="shared" si="12"/>
        <v>0</v>
      </c>
      <c r="K349" s="526"/>
      <c r="L349" s="526"/>
    </row>
    <row r="350" spans="1:12" ht="12.75" customHeight="1" x14ac:dyDescent="0.2">
      <c r="A350" s="517"/>
      <c r="B350" s="105" t="s">
        <v>155</v>
      </c>
      <c r="C350" s="95"/>
      <c r="D350" s="65"/>
      <c r="E350" s="65"/>
      <c r="F350" s="66"/>
      <c r="G350" s="100">
        <f t="shared" si="11"/>
        <v>0</v>
      </c>
      <c r="H350" s="100">
        <f>G350*'Catálogo Factores de Prod'!$B$1</f>
        <v>0</v>
      </c>
      <c r="I350" s="110"/>
      <c r="J350" s="98">
        <f t="shared" si="12"/>
        <v>0</v>
      </c>
      <c r="K350" s="524"/>
      <c r="L350" s="524"/>
    </row>
    <row r="351" spans="1:12" ht="12.75" customHeight="1" x14ac:dyDescent="0.2">
      <c r="A351" s="518"/>
      <c r="B351" s="107" t="s">
        <v>156</v>
      </c>
      <c r="C351" s="96"/>
      <c r="D351" s="73"/>
      <c r="E351" s="73"/>
      <c r="F351" s="74"/>
      <c r="G351" s="101">
        <f t="shared" si="11"/>
        <v>0</v>
      </c>
      <c r="H351" s="101">
        <f>G351*'Catálogo Factores de Prod'!$B$1</f>
        <v>0</v>
      </c>
      <c r="I351" s="68"/>
      <c r="J351" s="57">
        <f t="shared" si="12"/>
        <v>0</v>
      </c>
      <c r="K351" s="525"/>
      <c r="L351" s="525"/>
    </row>
    <row r="352" spans="1:12" ht="12.75" customHeight="1" thickBot="1" x14ac:dyDescent="0.25">
      <c r="A352" s="519"/>
      <c r="B352" s="106" t="s">
        <v>157</v>
      </c>
      <c r="C352" s="97"/>
      <c r="D352" s="51"/>
      <c r="E352" s="51"/>
      <c r="F352" s="52"/>
      <c r="G352" s="102">
        <f t="shared" si="11"/>
        <v>0</v>
      </c>
      <c r="H352" s="102">
        <f>G352*'Catálogo Factores de Prod'!$B$1</f>
        <v>0</v>
      </c>
      <c r="I352" s="68"/>
      <c r="J352" s="99">
        <f t="shared" si="12"/>
        <v>0</v>
      </c>
      <c r="K352" s="526"/>
      <c r="L352" s="526"/>
    </row>
    <row r="353" spans="1:12" ht="12.75" customHeight="1" x14ac:dyDescent="0.2">
      <c r="A353" s="517"/>
      <c r="B353" s="105" t="s">
        <v>155</v>
      </c>
      <c r="C353" s="95"/>
      <c r="D353" s="65"/>
      <c r="E353" s="65"/>
      <c r="F353" s="66"/>
      <c r="G353" s="100">
        <f t="shared" si="11"/>
        <v>0</v>
      </c>
      <c r="H353" s="100">
        <f>G353*'Catálogo Factores de Prod'!$B$1</f>
        <v>0</v>
      </c>
      <c r="I353" s="110"/>
      <c r="J353" s="98">
        <f t="shared" si="12"/>
        <v>0</v>
      </c>
      <c r="K353" s="524"/>
      <c r="L353" s="524"/>
    </row>
    <row r="354" spans="1:12" ht="12.75" customHeight="1" x14ac:dyDescent="0.2">
      <c r="A354" s="518"/>
      <c r="B354" s="107" t="s">
        <v>156</v>
      </c>
      <c r="C354" s="96"/>
      <c r="D354" s="73"/>
      <c r="E354" s="73"/>
      <c r="F354" s="74"/>
      <c r="G354" s="101">
        <f t="shared" si="11"/>
        <v>0</v>
      </c>
      <c r="H354" s="101">
        <f>G354*'Catálogo Factores de Prod'!$B$1</f>
        <v>0</v>
      </c>
      <c r="I354" s="68"/>
      <c r="J354" s="57">
        <f t="shared" si="12"/>
        <v>0</v>
      </c>
      <c r="K354" s="525"/>
      <c r="L354" s="525"/>
    </row>
    <row r="355" spans="1:12" ht="12.75" customHeight="1" thickBot="1" x14ac:dyDescent="0.25">
      <c r="A355" s="519"/>
      <c r="B355" s="106" t="s">
        <v>157</v>
      </c>
      <c r="C355" s="97"/>
      <c r="D355" s="51"/>
      <c r="E355" s="51"/>
      <c r="F355" s="52"/>
      <c r="G355" s="102">
        <f t="shared" si="11"/>
        <v>0</v>
      </c>
      <c r="H355" s="102">
        <f>G355*'Catálogo Factores de Prod'!$B$1</f>
        <v>0</v>
      </c>
      <c r="I355" s="68"/>
      <c r="J355" s="99">
        <f t="shared" si="12"/>
        <v>0</v>
      </c>
      <c r="K355" s="526"/>
      <c r="L355" s="526"/>
    </row>
    <row r="356" spans="1:12" ht="12.75" customHeight="1" x14ac:dyDescent="0.2">
      <c r="A356" s="517"/>
      <c r="B356" s="105" t="s">
        <v>155</v>
      </c>
      <c r="C356" s="95"/>
      <c r="D356" s="65"/>
      <c r="E356" s="65"/>
      <c r="F356" s="66"/>
      <c r="G356" s="100">
        <f t="shared" si="11"/>
        <v>0</v>
      </c>
      <c r="H356" s="100">
        <f>G356*'Catálogo Factores de Prod'!$B$1</f>
        <v>0</v>
      </c>
      <c r="I356" s="110"/>
      <c r="J356" s="98">
        <f t="shared" si="12"/>
        <v>0</v>
      </c>
      <c r="K356" s="524"/>
      <c r="L356" s="524"/>
    </row>
    <row r="357" spans="1:12" ht="12.75" customHeight="1" x14ac:dyDescent="0.2">
      <c r="A357" s="518"/>
      <c r="B357" s="107" t="s">
        <v>156</v>
      </c>
      <c r="C357" s="96"/>
      <c r="D357" s="73"/>
      <c r="E357" s="73"/>
      <c r="F357" s="74"/>
      <c r="G357" s="101">
        <f t="shared" si="11"/>
        <v>0</v>
      </c>
      <c r="H357" s="101">
        <f>G357*'Catálogo Factores de Prod'!$B$1</f>
        <v>0</v>
      </c>
      <c r="I357" s="68"/>
      <c r="J357" s="57">
        <f t="shared" si="12"/>
        <v>0</v>
      </c>
      <c r="K357" s="525"/>
      <c r="L357" s="525"/>
    </row>
    <row r="358" spans="1:12" ht="12.75" customHeight="1" thickBot="1" x14ac:dyDescent="0.25">
      <c r="A358" s="519"/>
      <c r="B358" s="106" t="s">
        <v>157</v>
      </c>
      <c r="C358" s="97"/>
      <c r="D358" s="51"/>
      <c r="E358" s="51"/>
      <c r="F358" s="52"/>
      <c r="G358" s="102">
        <f t="shared" si="11"/>
        <v>0</v>
      </c>
      <c r="H358" s="102">
        <f>G358*'Catálogo Factores de Prod'!$B$1</f>
        <v>0</v>
      </c>
      <c r="I358" s="68"/>
      <c r="J358" s="99">
        <f t="shared" si="12"/>
        <v>0</v>
      </c>
      <c r="K358" s="526"/>
      <c r="L358" s="526"/>
    </row>
    <row r="359" spans="1:12" ht="12.75" customHeight="1" x14ac:dyDescent="0.2">
      <c r="A359" s="517"/>
      <c r="B359" s="105" t="s">
        <v>155</v>
      </c>
      <c r="C359" s="95"/>
      <c r="D359" s="65"/>
      <c r="E359" s="65"/>
      <c r="F359" s="66"/>
      <c r="G359" s="100">
        <f t="shared" si="11"/>
        <v>0</v>
      </c>
      <c r="H359" s="100">
        <f>G359*'Catálogo Factores de Prod'!$B$1</f>
        <v>0</v>
      </c>
      <c r="I359" s="110"/>
      <c r="J359" s="98">
        <f t="shared" si="12"/>
        <v>0</v>
      </c>
      <c r="K359" s="524"/>
      <c r="L359" s="524"/>
    </row>
    <row r="360" spans="1:12" ht="12.75" customHeight="1" x14ac:dyDescent="0.2">
      <c r="A360" s="518"/>
      <c r="B360" s="107" t="s">
        <v>156</v>
      </c>
      <c r="C360" s="96"/>
      <c r="D360" s="73"/>
      <c r="E360" s="73"/>
      <c r="F360" s="74"/>
      <c r="G360" s="101">
        <f t="shared" si="11"/>
        <v>0</v>
      </c>
      <c r="H360" s="101">
        <f>G360*'Catálogo Factores de Prod'!$B$1</f>
        <v>0</v>
      </c>
      <c r="I360" s="68"/>
      <c r="J360" s="57">
        <f t="shared" si="12"/>
        <v>0</v>
      </c>
      <c r="K360" s="525"/>
      <c r="L360" s="525"/>
    </row>
    <row r="361" spans="1:12" ht="12.75" customHeight="1" thickBot="1" x14ac:dyDescent="0.25">
      <c r="A361" s="519"/>
      <c r="B361" s="106" t="s">
        <v>157</v>
      </c>
      <c r="C361" s="97"/>
      <c r="D361" s="51"/>
      <c r="E361" s="51"/>
      <c r="F361" s="52"/>
      <c r="G361" s="102">
        <f t="shared" si="11"/>
        <v>0</v>
      </c>
      <c r="H361" s="102">
        <f>G361*'Catálogo Factores de Prod'!$B$1</f>
        <v>0</v>
      </c>
      <c r="I361" s="68"/>
      <c r="J361" s="99">
        <f t="shared" si="12"/>
        <v>0</v>
      </c>
      <c r="K361" s="526"/>
      <c r="L361" s="526"/>
    </row>
    <row r="362" spans="1:12" ht="12.75" customHeight="1" x14ac:dyDescent="0.2">
      <c r="A362" s="517"/>
      <c r="B362" s="105" t="s">
        <v>155</v>
      </c>
      <c r="C362" s="95"/>
      <c r="D362" s="65"/>
      <c r="E362" s="65"/>
      <c r="F362" s="66"/>
      <c r="G362" s="100">
        <f t="shared" si="11"/>
        <v>0</v>
      </c>
      <c r="H362" s="100">
        <f>G362*'Catálogo Factores de Prod'!$B$1</f>
        <v>0</v>
      </c>
      <c r="I362" s="110"/>
      <c r="J362" s="98">
        <f t="shared" si="12"/>
        <v>0</v>
      </c>
      <c r="K362" s="524"/>
      <c r="L362" s="524"/>
    </row>
    <row r="363" spans="1:12" ht="12.75" customHeight="1" x14ac:dyDescent="0.2">
      <c r="A363" s="518"/>
      <c r="B363" s="107" t="s">
        <v>156</v>
      </c>
      <c r="C363" s="96"/>
      <c r="D363" s="73"/>
      <c r="E363" s="73"/>
      <c r="F363" s="74"/>
      <c r="G363" s="101">
        <f t="shared" si="11"/>
        <v>0</v>
      </c>
      <c r="H363" s="101">
        <f>G363*'Catálogo Factores de Prod'!$B$1</f>
        <v>0</v>
      </c>
      <c r="I363" s="68"/>
      <c r="J363" s="57">
        <f t="shared" si="12"/>
        <v>0</v>
      </c>
      <c r="K363" s="525"/>
      <c r="L363" s="525"/>
    </row>
    <row r="364" spans="1:12" ht="12.75" customHeight="1" thickBot="1" x14ac:dyDescent="0.25">
      <c r="A364" s="519"/>
      <c r="B364" s="106" t="s">
        <v>157</v>
      </c>
      <c r="C364" s="97"/>
      <c r="D364" s="51"/>
      <c r="E364" s="51"/>
      <c r="F364" s="52"/>
      <c r="G364" s="102">
        <f t="shared" si="11"/>
        <v>0</v>
      </c>
      <c r="H364" s="102">
        <f>G364*'Catálogo Factores de Prod'!$B$1</f>
        <v>0</v>
      </c>
      <c r="I364" s="68"/>
      <c r="J364" s="99">
        <f t="shared" si="12"/>
        <v>0</v>
      </c>
      <c r="K364" s="526"/>
      <c r="L364" s="526"/>
    </row>
    <row r="365" spans="1:12" ht="12.75" customHeight="1" x14ac:dyDescent="0.2">
      <c r="A365" s="517"/>
      <c r="B365" s="105" t="s">
        <v>155</v>
      </c>
      <c r="C365" s="95"/>
      <c r="D365" s="65"/>
      <c r="E365" s="65"/>
      <c r="F365" s="66"/>
      <c r="G365" s="100">
        <f t="shared" si="11"/>
        <v>0</v>
      </c>
      <c r="H365" s="100">
        <f>G365*'Catálogo Factores de Prod'!$B$1</f>
        <v>0</v>
      </c>
      <c r="I365" s="110"/>
      <c r="J365" s="98">
        <f t="shared" si="12"/>
        <v>0</v>
      </c>
      <c r="K365" s="524"/>
      <c r="L365" s="524"/>
    </row>
    <row r="366" spans="1:12" ht="12.75" customHeight="1" x14ac:dyDescent="0.2">
      <c r="A366" s="518"/>
      <c r="B366" s="107" t="s">
        <v>156</v>
      </c>
      <c r="C366" s="96"/>
      <c r="D366" s="73"/>
      <c r="E366" s="73"/>
      <c r="F366" s="74"/>
      <c r="G366" s="101">
        <f t="shared" si="11"/>
        <v>0</v>
      </c>
      <c r="H366" s="101">
        <f>G366*'Catálogo Factores de Prod'!$B$1</f>
        <v>0</v>
      </c>
      <c r="I366" s="68"/>
      <c r="J366" s="57">
        <f t="shared" si="12"/>
        <v>0</v>
      </c>
      <c r="K366" s="525"/>
      <c r="L366" s="525"/>
    </row>
    <row r="367" spans="1:12" ht="12.75" customHeight="1" thickBot="1" x14ac:dyDescent="0.25">
      <c r="A367" s="519"/>
      <c r="B367" s="106" t="s">
        <v>157</v>
      </c>
      <c r="C367" s="97"/>
      <c r="D367" s="51"/>
      <c r="E367" s="51"/>
      <c r="F367" s="52"/>
      <c r="G367" s="102">
        <f t="shared" si="11"/>
        <v>0</v>
      </c>
      <c r="H367" s="102">
        <f>G367*'Catálogo Factores de Prod'!$B$1</f>
        <v>0</v>
      </c>
      <c r="I367" s="68"/>
      <c r="J367" s="99">
        <f t="shared" si="12"/>
        <v>0</v>
      </c>
      <c r="K367" s="526"/>
      <c r="L367" s="526"/>
    </row>
    <row r="368" spans="1:12" ht="12.75" customHeight="1" x14ac:dyDescent="0.2">
      <c r="A368" s="517"/>
      <c r="B368" s="105" t="s">
        <v>155</v>
      </c>
      <c r="C368" s="95"/>
      <c r="D368" s="65"/>
      <c r="E368" s="65"/>
      <c r="F368" s="66"/>
      <c r="G368" s="100">
        <f t="shared" si="11"/>
        <v>0</v>
      </c>
      <c r="H368" s="100">
        <f>G368*'Catálogo Factores de Prod'!$B$1</f>
        <v>0</v>
      </c>
      <c r="I368" s="110"/>
      <c r="J368" s="98">
        <f t="shared" si="12"/>
        <v>0</v>
      </c>
      <c r="K368" s="524"/>
      <c r="L368" s="524"/>
    </row>
    <row r="369" spans="1:12" ht="12.75" customHeight="1" x14ac:dyDescent="0.2">
      <c r="A369" s="518"/>
      <c r="B369" s="107" t="s">
        <v>156</v>
      </c>
      <c r="C369" s="96"/>
      <c r="D369" s="73"/>
      <c r="E369" s="73"/>
      <c r="F369" s="74"/>
      <c r="G369" s="101">
        <f t="shared" si="11"/>
        <v>0</v>
      </c>
      <c r="H369" s="101">
        <f>G369*'Catálogo Factores de Prod'!$B$1</f>
        <v>0</v>
      </c>
      <c r="I369" s="68"/>
      <c r="J369" s="57">
        <f t="shared" si="12"/>
        <v>0</v>
      </c>
      <c r="K369" s="525"/>
      <c r="L369" s="525"/>
    </row>
    <row r="370" spans="1:12" ht="12.75" customHeight="1" thickBot="1" x14ac:dyDescent="0.25">
      <c r="A370" s="519"/>
      <c r="B370" s="106" t="s">
        <v>157</v>
      </c>
      <c r="C370" s="97"/>
      <c r="D370" s="51"/>
      <c r="E370" s="51"/>
      <c r="F370" s="52"/>
      <c r="G370" s="102">
        <f t="shared" si="11"/>
        <v>0</v>
      </c>
      <c r="H370" s="102">
        <f>G370*'Catálogo Factores de Prod'!$B$1</f>
        <v>0</v>
      </c>
      <c r="I370" s="68"/>
      <c r="J370" s="99">
        <f t="shared" si="12"/>
        <v>0</v>
      </c>
      <c r="K370" s="526"/>
      <c r="L370" s="526"/>
    </row>
    <row r="371" spans="1:12" ht="12.75" customHeight="1" x14ac:dyDescent="0.2">
      <c r="A371" s="517"/>
      <c r="B371" s="105" t="s">
        <v>155</v>
      </c>
      <c r="C371" s="95"/>
      <c r="D371" s="65"/>
      <c r="E371" s="65"/>
      <c r="F371" s="66"/>
      <c r="G371" s="100">
        <f t="shared" si="11"/>
        <v>0</v>
      </c>
      <c r="H371" s="100">
        <f>G371*'Catálogo Factores de Prod'!$B$1</f>
        <v>0</v>
      </c>
      <c r="I371" s="110"/>
      <c r="J371" s="98">
        <f t="shared" si="12"/>
        <v>0</v>
      </c>
      <c r="K371" s="524"/>
      <c r="L371" s="524"/>
    </row>
    <row r="372" spans="1:12" ht="12.75" customHeight="1" x14ac:dyDescent="0.2">
      <c r="A372" s="518"/>
      <c r="B372" s="107" t="s">
        <v>156</v>
      </c>
      <c r="C372" s="96"/>
      <c r="D372" s="73"/>
      <c r="E372" s="73"/>
      <c r="F372" s="74"/>
      <c r="G372" s="101">
        <f t="shared" si="11"/>
        <v>0</v>
      </c>
      <c r="H372" s="101">
        <f>G372*'Catálogo Factores de Prod'!$B$1</f>
        <v>0</v>
      </c>
      <c r="I372" s="68"/>
      <c r="J372" s="57">
        <f t="shared" si="12"/>
        <v>0</v>
      </c>
      <c r="K372" s="525"/>
      <c r="L372" s="525"/>
    </row>
    <row r="373" spans="1:12" ht="12.75" customHeight="1" thickBot="1" x14ac:dyDescent="0.25">
      <c r="A373" s="519"/>
      <c r="B373" s="106" t="s">
        <v>157</v>
      </c>
      <c r="C373" s="97"/>
      <c r="D373" s="51"/>
      <c r="E373" s="51"/>
      <c r="F373" s="52"/>
      <c r="G373" s="102">
        <f t="shared" si="11"/>
        <v>0</v>
      </c>
      <c r="H373" s="102">
        <f>G373*'Catálogo Factores de Prod'!$B$1</f>
        <v>0</v>
      </c>
      <c r="I373" s="68"/>
      <c r="J373" s="99">
        <f t="shared" si="12"/>
        <v>0</v>
      </c>
      <c r="K373" s="526"/>
      <c r="L373" s="526"/>
    </row>
    <row r="374" spans="1:12" ht="12.75" customHeight="1" x14ac:dyDescent="0.2">
      <c r="A374" s="517"/>
      <c r="B374" s="105" t="s">
        <v>155</v>
      </c>
      <c r="C374" s="95"/>
      <c r="D374" s="65"/>
      <c r="E374" s="65"/>
      <c r="F374" s="66"/>
      <c r="G374" s="100">
        <f t="shared" si="11"/>
        <v>0</v>
      </c>
      <c r="H374" s="100">
        <f>G374*'Catálogo Factores de Prod'!$B$1</f>
        <v>0</v>
      </c>
      <c r="I374" s="110"/>
      <c r="J374" s="98">
        <f t="shared" si="12"/>
        <v>0</v>
      </c>
      <c r="K374" s="524"/>
      <c r="L374" s="524"/>
    </row>
    <row r="375" spans="1:12" ht="12.75" customHeight="1" x14ac:dyDescent="0.2">
      <c r="A375" s="518"/>
      <c r="B375" s="107" t="s">
        <v>156</v>
      </c>
      <c r="C375" s="96"/>
      <c r="D375" s="73"/>
      <c r="E375" s="73"/>
      <c r="F375" s="74"/>
      <c r="G375" s="101">
        <f t="shared" si="11"/>
        <v>0</v>
      </c>
      <c r="H375" s="101">
        <f>G375*'Catálogo Factores de Prod'!$B$1</f>
        <v>0</v>
      </c>
      <c r="I375" s="68"/>
      <c r="J375" s="57">
        <f t="shared" si="12"/>
        <v>0</v>
      </c>
      <c r="K375" s="525"/>
      <c r="L375" s="525"/>
    </row>
    <row r="376" spans="1:12" ht="12.75" customHeight="1" thickBot="1" x14ac:dyDescent="0.25">
      <c r="A376" s="519"/>
      <c r="B376" s="106" t="s">
        <v>157</v>
      </c>
      <c r="C376" s="97"/>
      <c r="D376" s="51"/>
      <c r="E376" s="51"/>
      <c r="F376" s="52"/>
      <c r="G376" s="102">
        <f t="shared" ref="G376:G439" si="13">C376+D376+E376+F376</f>
        <v>0</v>
      </c>
      <c r="H376" s="102">
        <f>G376*'Catálogo Factores de Prod'!$B$1</f>
        <v>0</v>
      </c>
      <c r="I376" s="68"/>
      <c r="J376" s="99">
        <f t="shared" si="12"/>
        <v>0</v>
      </c>
      <c r="K376" s="526"/>
      <c r="L376" s="526"/>
    </row>
    <row r="377" spans="1:12" ht="12.75" customHeight="1" x14ac:dyDescent="0.2">
      <c r="A377" s="517"/>
      <c r="B377" s="105" t="s">
        <v>155</v>
      </c>
      <c r="C377" s="95"/>
      <c r="D377" s="65"/>
      <c r="E377" s="65"/>
      <c r="F377" s="66"/>
      <c r="G377" s="100">
        <f t="shared" si="13"/>
        <v>0</v>
      </c>
      <c r="H377" s="100">
        <f>G377*'Catálogo Factores de Prod'!$B$1</f>
        <v>0</v>
      </c>
      <c r="I377" s="110"/>
      <c r="J377" s="98">
        <f t="shared" si="12"/>
        <v>0</v>
      </c>
      <c r="K377" s="524"/>
      <c r="L377" s="524"/>
    </row>
    <row r="378" spans="1:12" ht="12.75" customHeight="1" x14ac:dyDescent="0.2">
      <c r="A378" s="518"/>
      <c r="B378" s="107" t="s">
        <v>156</v>
      </c>
      <c r="C378" s="96"/>
      <c r="D378" s="73"/>
      <c r="E378" s="73"/>
      <c r="F378" s="74"/>
      <c r="G378" s="101">
        <f t="shared" si="13"/>
        <v>0</v>
      </c>
      <c r="H378" s="101">
        <f>G378*'Catálogo Factores de Prod'!$B$1</f>
        <v>0</v>
      </c>
      <c r="I378" s="68"/>
      <c r="J378" s="57">
        <f t="shared" si="12"/>
        <v>0</v>
      </c>
      <c r="K378" s="525"/>
      <c r="L378" s="525"/>
    </row>
    <row r="379" spans="1:12" ht="12.75" customHeight="1" thickBot="1" x14ac:dyDescent="0.25">
      <c r="A379" s="519"/>
      <c r="B379" s="106" t="s">
        <v>157</v>
      </c>
      <c r="C379" s="97"/>
      <c r="D379" s="51"/>
      <c r="E379" s="51"/>
      <c r="F379" s="52"/>
      <c r="G379" s="102">
        <f t="shared" si="13"/>
        <v>0</v>
      </c>
      <c r="H379" s="102">
        <f>G379*'Catálogo Factores de Prod'!$B$1</f>
        <v>0</v>
      </c>
      <c r="I379" s="68"/>
      <c r="J379" s="99">
        <f t="shared" si="12"/>
        <v>0</v>
      </c>
      <c r="K379" s="526"/>
      <c r="L379" s="526"/>
    </row>
    <row r="380" spans="1:12" ht="12.75" customHeight="1" x14ac:dyDescent="0.2">
      <c r="A380" s="517"/>
      <c r="B380" s="105" t="s">
        <v>155</v>
      </c>
      <c r="C380" s="95"/>
      <c r="D380" s="65"/>
      <c r="E380" s="65"/>
      <c r="F380" s="66"/>
      <c r="G380" s="100">
        <f t="shared" si="13"/>
        <v>0</v>
      </c>
      <c r="H380" s="100">
        <f>G380*'Catálogo Factores de Prod'!$B$1</f>
        <v>0</v>
      </c>
      <c r="I380" s="110"/>
      <c r="J380" s="98">
        <f t="shared" si="12"/>
        <v>0</v>
      </c>
      <c r="K380" s="524"/>
      <c r="L380" s="524"/>
    </row>
    <row r="381" spans="1:12" ht="12.75" customHeight="1" x14ac:dyDescent="0.2">
      <c r="A381" s="518"/>
      <c r="B381" s="107" t="s">
        <v>156</v>
      </c>
      <c r="C381" s="96"/>
      <c r="D381" s="73"/>
      <c r="E381" s="73"/>
      <c r="F381" s="74"/>
      <c r="G381" s="101">
        <f t="shared" si="13"/>
        <v>0</v>
      </c>
      <c r="H381" s="101">
        <f>G381*'Catálogo Factores de Prod'!$B$1</f>
        <v>0</v>
      </c>
      <c r="I381" s="68"/>
      <c r="J381" s="57">
        <f t="shared" si="12"/>
        <v>0</v>
      </c>
      <c r="K381" s="525"/>
      <c r="L381" s="525"/>
    </row>
    <row r="382" spans="1:12" ht="12.75" customHeight="1" thickBot="1" x14ac:dyDescent="0.25">
      <c r="A382" s="519"/>
      <c r="B382" s="106" t="s">
        <v>157</v>
      </c>
      <c r="C382" s="97"/>
      <c r="D382" s="51"/>
      <c r="E382" s="51"/>
      <c r="F382" s="52"/>
      <c r="G382" s="102">
        <f t="shared" si="13"/>
        <v>0</v>
      </c>
      <c r="H382" s="102">
        <f>G382*'Catálogo Factores de Prod'!$B$1</f>
        <v>0</v>
      </c>
      <c r="I382" s="68"/>
      <c r="J382" s="99">
        <f t="shared" si="12"/>
        <v>0</v>
      </c>
      <c r="K382" s="526"/>
      <c r="L382" s="526"/>
    </row>
    <row r="383" spans="1:12" ht="12.75" customHeight="1" x14ac:dyDescent="0.2">
      <c r="A383" s="517"/>
      <c r="B383" s="105" t="s">
        <v>155</v>
      </c>
      <c r="C383" s="95"/>
      <c r="D383" s="65"/>
      <c r="E383" s="65"/>
      <c r="F383" s="66"/>
      <c r="G383" s="100">
        <f t="shared" si="13"/>
        <v>0</v>
      </c>
      <c r="H383" s="100">
        <f>G383*'Catálogo Factores de Prod'!$B$1</f>
        <v>0</v>
      </c>
      <c r="I383" s="110"/>
      <c r="J383" s="98">
        <f t="shared" si="12"/>
        <v>0</v>
      </c>
      <c r="K383" s="524"/>
      <c r="L383" s="524"/>
    </row>
    <row r="384" spans="1:12" ht="12.75" customHeight="1" x14ac:dyDescent="0.2">
      <c r="A384" s="518"/>
      <c r="B384" s="107" t="s">
        <v>156</v>
      </c>
      <c r="C384" s="96"/>
      <c r="D384" s="73"/>
      <c r="E384" s="73"/>
      <c r="F384" s="74"/>
      <c r="G384" s="101">
        <f t="shared" si="13"/>
        <v>0</v>
      </c>
      <c r="H384" s="101">
        <f>G384*'Catálogo Factores de Prod'!$B$1</f>
        <v>0</v>
      </c>
      <c r="I384" s="68"/>
      <c r="J384" s="57">
        <f t="shared" si="12"/>
        <v>0</v>
      </c>
      <c r="K384" s="525"/>
      <c r="L384" s="525"/>
    </row>
    <row r="385" spans="1:12" ht="12.75" customHeight="1" thickBot="1" x14ac:dyDescent="0.25">
      <c r="A385" s="519"/>
      <c r="B385" s="106" t="s">
        <v>157</v>
      </c>
      <c r="C385" s="97"/>
      <c r="D385" s="51"/>
      <c r="E385" s="51"/>
      <c r="F385" s="52"/>
      <c r="G385" s="102">
        <f t="shared" si="13"/>
        <v>0</v>
      </c>
      <c r="H385" s="102">
        <f>G385*'Catálogo Factores de Prod'!$B$1</f>
        <v>0</v>
      </c>
      <c r="I385" s="68"/>
      <c r="J385" s="99">
        <f t="shared" si="12"/>
        <v>0</v>
      </c>
      <c r="K385" s="526"/>
      <c r="L385" s="526"/>
    </row>
    <row r="386" spans="1:12" ht="12.75" customHeight="1" x14ac:dyDescent="0.2">
      <c r="A386" s="517"/>
      <c r="B386" s="105" t="s">
        <v>155</v>
      </c>
      <c r="C386" s="95"/>
      <c r="D386" s="65"/>
      <c r="E386" s="65"/>
      <c r="F386" s="66"/>
      <c r="G386" s="100">
        <f t="shared" si="13"/>
        <v>0</v>
      </c>
      <c r="H386" s="100">
        <f>G386*'Catálogo Factores de Prod'!$B$1</f>
        <v>0</v>
      </c>
      <c r="I386" s="110"/>
      <c r="J386" s="98">
        <f t="shared" si="12"/>
        <v>0</v>
      </c>
      <c r="K386" s="524"/>
      <c r="L386" s="524"/>
    </row>
    <row r="387" spans="1:12" ht="12.75" customHeight="1" x14ac:dyDescent="0.2">
      <c r="A387" s="518"/>
      <c r="B387" s="107" t="s">
        <v>156</v>
      </c>
      <c r="C387" s="96"/>
      <c r="D387" s="73"/>
      <c r="E387" s="73"/>
      <c r="F387" s="74"/>
      <c r="G387" s="101">
        <f t="shared" si="13"/>
        <v>0</v>
      </c>
      <c r="H387" s="101">
        <f>G387*'Catálogo Factores de Prod'!$B$1</f>
        <v>0</v>
      </c>
      <c r="I387" s="68"/>
      <c r="J387" s="57">
        <f t="shared" si="12"/>
        <v>0</v>
      </c>
      <c r="K387" s="525"/>
      <c r="L387" s="525"/>
    </row>
    <row r="388" spans="1:12" ht="12.75" customHeight="1" thickBot="1" x14ac:dyDescent="0.25">
      <c r="A388" s="519"/>
      <c r="B388" s="106" t="s">
        <v>157</v>
      </c>
      <c r="C388" s="97"/>
      <c r="D388" s="51"/>
      <c r="E388" s="51"/>
      <c r="F388" s="52"/>
      <c r="G388" s="102">
        <f t="shared" si="13"/>
        <v>0</v>
      </c>
      <c r="H388" s="102">
        <f>G388*'Catálogo Factores de Prod'!$B$1</f>
        <v>0</v>
      </c>
      <c r="I388" s="68"/>
      <c r="J388" s="99">
        <f t="shared" si="12"/>
        <v>0</v>
      </c>
      <c r="K388" s="526"/>
      <c r="L388" s="526"/>
    </row>
    <row r="389" spans="1:12" ht="12.75" customHeight="1" x14ac:dyDescent="0.2">
      <c r="A389" s="517"/>
      <c r="B389" s="105" t="s">
        <v>155</v>
      </c>
      <c r="C389" s="95"/>
      <c r="D389" s="65"/>
      <c r="E389" s="65"/>
      <c r="F389" s="66"/>
      <c r="G389" s="100">
        <f t="shared" si="13"/>
        <v>0</v>
      </c>
      <c r="H389" s="100">
        <f>G389*'Catálogo Factores de Prod'!$B$1</f>
        <v>0</v>
      </c>
      <c r="I389" s="110"/>
      <c r="J389" s="98">
        <f t="shared" si="12"/>
        <v>0</v>
      </c>
      <c r="K389" s="524"/>
      <c r="L389" s="524"/>
    </row>
    <row r="390" spans="1:12" ht="12.75" customHeight="1" x14ac:dyDescent="0.2">
      <c r="A390" s="518"/>
      <c r="B390" s="107" t="s">
        <v>156</v>
      </c>
      <c r="C390" s="96"/>
      <c r="D390" s="73"/>
      <c r="E390" s="73"/>
      <c r="F390" s="74"/>
      <c r="G390" s="101">
        <f t="shared" si="13"/>
        <v>0</v>
      </c>
      <c r="H390" s="101">
        <f>G390*'Catálogo Factores de Prod'!$B$1</f>
        <v>0</v>
      </c>
      <c r="I390" s="68"/>
      <c r="J390" s="57">
        <f t="shared" si="12"/>
        <v>0</v>
      </c>
      <c r="K390" s="525"/>
      <c r="L390" s="525"/>
    </row>
    <row r="391" spans="1:12" ht="12.75" customHeight="1" thickBot="1" x14ac:dyDescent="0.25">
      <c r="A391" s="519"/>
      <c r="B391" s="106" t="s">
        <v>157</v>
      </c>
      <c r="C391" s="97"/>
      <c r="D391" s="51"/>
      <c r="E391" s="51"/>
      <c r="F391" s="52"/>
      <c r="G391" s="102">
        <f t="shared" si="13"/>
        <v>0</v>
      </c>
      <c r="H391" s="102">
        <f>G391*'Catálogo Factores de Prod'!$B$1</f>
        <v>0</v>
      </c>
      <c r="I391" s="68"/>
      <c r="J391" s="99">
        <f t="shared" si="12"/>
        <v>0</v>
      </c>
      <c r="K391" s="526"/>
      <c r="L391" s="526"/>
    </row>
    <row r="392" spans="1:12" ht="12.75" customHeight="1" x14ac:dyDescent="0.2">
      <c r="A392" s="517"/>
      <c r="B392" s="105" t="s">
        <v>155</v>
      </c>
      <c r="C392" s="95"/>
      <c r="D392" s="65"/>
      <c r="E392" s="65"/>
      <c r="F392" s="66"/>
      <c r="G392" s="100">
        <f t="shared" si="13"/>
        <v>0</v>
      </c>
      <c r="H392" s="100">
        <f>G392*'Catálogo Factores de Prod'!$B$1</f>
        <v>0</v>
      </c>
      <c r="I392" s="110"/>
      <c r="J392" s="98">
        <f t="shared" si="12"/>
        <v>0</v>
      </c>
      <c r="K392" s="524"/>
      <c r="L392" s="524"/>
    </row>
    <row r="393" spans="1:12" ht="12.75" customHeight="1" x14ac:dyDescent="0.2">
      <c r="A393" s="518"/>
      <c r="B393" s="107" t="s">
        <v>156</v>
      </c>
      <c r="C393" s="96"/>
      <c r="D393" s="73"/>
      <c r="E393" s="73"/>
      <c r="F393" s="74"/>
      <c r="G393" s="101">
        <f t="shared" si="13"/>
        <v>0</v>
      </c>
      <c r="H393" s="101">
        <f>G393*'Catálogo Factores de Prod'!$B$1</f>
        <v>0</v>
      </c>
      <c r="I393" s="68"/>
      <c r="J393" s="57">
        <f t="shared" si="12"/>
        <v>0</v>
      </c>
      <c r="K393" s="525"/>
      <c r="L393" s="525"/>
    </row>
    <row r="394" spans="1:12" ht="12.75" customHeight="1" thickBot="1" x14ac:dyDescent="0.25">
      <c r="A394" s="519"/>
      <c r="B394" s="106" t="s">
        <v>157</v>
      </c>
      <c r="C394" s="97"/>
      <c r="D394" s="51"/>
      <c r="E394" s="51"/>
      <c r="F394" s="52"/>
      <c r="G394" s="102">
        <f t="shared" si="13"/>
        <v>0</v>
      </c>
      <c r="H394" s="102">
        <f>G394*'Catálogo Factores de Prod'!$B$1</f>
        <v>0</v>
      </c>
      <c r="I394" s="68"/>
      <c r="J394" s="99">
        <f t="shared" si="12"/>
        <v>0</v>
      </c>
      <c r="K394" s="526"/>
      <c r="L394" s="526"/>
    </row>
    <row r="395" spans="1:12" ht="12.75" customHeight="1" x14ac:dyDescent="0.2">
      <c r="A395" s="517"/>
      <c r="B395" s="105" t="s">
        <v>155</v>
      </c>
      <c r="C395" s="95"/>
      <c r="D395" s="65"/>
      <c r="E395" s="65"/>
      <c r="F395" s="66"/>
      <c r="G395" s="100">
        <f t="shared" si="13"/>
        <v>0</v>
      </c>
      <c r="H395" s="100">
        <f>G395*'Catálogo Factores de Prod'!$B$1</f>
        <v>0</v>
      </c>
      <c r="I395" s="110"/>
      <c r="J395" s="98">
        <f t="shared" ref="J395:J458" si="14">IF(I$912&gt;0, H395-(H395*I395),0)</f>
        <v>0</v>
      </c>
      <c r="K395" s="524"/>
      <c r="L395" s="524"/>
    </row>
    <row r="396" spans="1:12" ht="12.75" customHeight="1" x14ac:dyDescent="0.2">
      <c r="A396" s="518"/>
      <c r="B396" s="107" t="s">
        <v>156</v>
      </c>
      <c r="C396" s="96"/>
      <c r="D396" s="73"/>
      <c r="E396" s="73"/>
      <c r="F396" s="74"/>
      <c r="G396" s="101">
        <f t="shared" si="13"/>
        <v>0</v>
      </c>
      <c r="H396" s="101">
        <f>G396*'Catálogo Factores de Prod'!$B$1</f>
        <v>0</v>
      </c>
      <c r="I396" s="68"/>
      <c r="J396" s="57">
        <f t="shared" si="14"/>
        <v>0</v>
      </c>
      <c r="K396" s="525"/>
      <c r="L396" s="525"/>
    </row>
    <row r="397" spans="1:12" ht="12.75" customHeight="1" thickBot="1" x14ac:dyDescent="0.25">
      <c r="A397" s="519"/>
      <c r="B397" s="106" t="s">
        <v>157</v>
      </c>
      <c r="C397" s="97"/>
      <c r="D397" s="51"/>
      <c r="E397" s="51"/>
      <c r="F397" s="52"/>
      <c r="G397" s="102">
        <f t="shared" si="13"/>
        <v>0</v>
      </c>
      <c r="H397" s="102">
        <f>G397*'Catálogo Factores de Prod'!$B$1</f>
        <v>0</v>
      </c>
      <c r="I397" s="68"/>
      <c r="J397" s="99">
        <f t="shared" si="14"/>
        <v>0</v>
      </c>
      <c r="K397" s="526"/>
      <c r="L397" s="526"/>
    </row>
    <row r="398" spans="1:12" ht="12.75" customHeight="1" x14ac:dyDescent="0.2">
      <c r="A398" s="517"/>
      <c r="B398" s="105" t="s">
        <v>155</v>
      </c>
      <c r="C398" s="95"/>
      <c r="D398" s="65"/>
      <c r="E398" s="65"/>
      <c r="F398" s="66"/>
      <c r="G398" s="100">
        <f t="shared" si="13"/>
        <v>0</v>
      </c>
      <c r="H398" s="100">
        <f>G398*'Catálogo Factores de Prod'!$B$1</f>
        <v>0</v>
      </c>
      <c r="I398" s="110"/>
      <c r="J398" s="98">
        <f t="shared" si="14"/>
        <v>0</v>
      </c>
      <c r="K398" s="524"/>
      <c r="L398" s="524"/>
    </row>
    <row r="399" spans="1:12" ht="12.75" customHeight="1" x14ac:dyDescent="0.2">
      <c r="A399" s="518"/>
      <c r="B399" s="107" t="s">
        <v>156</v>
      </c>
      <c r="C399" s="96"/>
      <c r="D399" s="73"/>
      <c r="E399" s="73"/>
      <c r="F399" s="74"/>
      <c r="G399" s="101">
        <f t="shared" si="13"/>
        <v>0</v>
      </c>
      <c r="H399" s="101">
        <f>G399*'Catálogo Factores de Prod'!$B$1</f>
        <v>0</v>
      </c>
      <c r="I399" s="68"/>
      <c r="J399" s="57">
        <f t="shared" si="14"/>
        <v>0</v>
      </c>
      <c r="K399" s="525"/>
      <c r="L399" s="525"/>
    </row>
    <row r="400" spans="1:12" ht="12.75" customHeight="1" thickBot="1" x14ac:dyDescent="0.25">
      <c r="A400" s="519"/>
      <c r="B400" s="106" t="s">
        <v>157</v>
      </c>
      <c r="C400" s="97"/>
      <c r="D400" s="51"/>
      <c r="E400" s="51"/>
      <c r="F400" s="52"/>
      <c r="G400" s="102">
        <f t="shared" si="13"/>
        <v>0</v>
      </c>
      <c r="H400" s="102">
        <f>G400*'Catálogo Factores de Prod'!$B$1</f>
        <v>0</v>
      </c>
      <c r="I400" s="68"/>
      <c r="J400" s="99">
        <f t="shared" si="14"/>
        <v>0</v>
      </c>
      <c r="K400" s="526"/>
      <c r="L400" s="526"/>
    </row>
    <row r="401" spans="1:12" ht="12.75" customHeight="1" x14ac:dyDescent="0.2">
      <c r="A401" s="517"/>
      <c r="B401" s="105" t="s">
        <v>155</v>
      </c>
      <c r="C401" s="95"/>
      <c r="D401" s="65"/>
      <c r="E401" s="65"/>
      <c r="F401" s="66"/>
      <c r="G401" s="100">
        <f t="shared" si="13"/>
        <v>0</v>
      </c>
      <c r="H401" s="100">
        <f>G401*'Catálogo Factores de Prod'!$B$1</f>
        <v>0</v>
      </c>
      <c r="I401" s="110"/>
      <c r="J401" s="98">
        <f t="shared" si="14"/>
        <v>0</v>
      </c>
      <c r="K401" s="524"/>
      <c r="L401" s="524"/>
    </row>
    <row r="402" spans="1:12" ht="12.75" customHeight="1" x14ac:dyDescent="0.2">
      <c r="A402" s="518"/>
      <c r="B402" s="107" t="s">
        <v>156</v>
      </c>
      <c r="C402" s="96"/>
      <c r="D402" s="73"/>
      <c r="E402" s="73"/>
      <c r="F402" s="74"/>
      <c r="G402" s="101">
        <f t="shared" si="13"/>
        <v>0</v>
      </c>
      <c r="H402" s="101">
        <f>G402*'Catálogo Factores de Prod'!$B$1</f>
        <v>0</v>
      </c>
      <c r="I402" s="68"/>
      <c r="J402" s="57">
        <f t="shared" si="14"/>
        <v>0</v>
      </c>
      <c r="K402" s="525"/>
      <c r="L402" s="525"/>
    </row>
    <row r="403" spans="1:12" ht="12.75" customHeight="1" thickBot="1" x14ac:dyDescent="0.25">
      <c r="A403" s="519"/>
      <c r="B403" s="106" t="s">
        <v>157</v>
      </c>
      <c r="C403" s="97"/>
      <c r="D403" s="51"/>
      <c r="E403" s="51"/>
      <c r="F403" s="52"/>
      <c r="G403" s="102">
        <f t="shared" si="13"/>
        <v>0</v>
      </c>
      <c r="H403" s="102">
        <f>G403*'Catálogo Factores de Prod'!$B$1</f>
        <v>0</v>
      </c>
      <c r="I403" s="68"/>
      <c r="J403" s="99">
        <f t="shared" si="14"/>
        <v>0</v>
      </c>
      <c r="K403" s="526"/>
      <c r="L403" s="526"/>
    </row>
    <row r="404" spans="1:12" ht="12.75" customHeight="1" x14ac:dyDescent="0.2">
      <c r="A404" s="517"/>
      <c r="B404" s="105" t="s">
        <v>155</v>
      </c>
      <c r="C404" s="95"/>
      <c r="D404" s="65"/>
      <c r="E404" s="65"/>
      <c r="F404" s="66"/>
      <c r="G404" s="100">
        <f t="shared" si="13"/>
        <v>0</v>
      </c>
      <c r="H404" s="100">
        <f>G404*'Catálogo Factores de Prod'!$B$1</f>
        <v>0</v>
      </c>
      <c r="I404" s="110"/>
      <c r="J404" s="98">
        <f t="shared" si="14"/>
        <v>0</v>
      </c>
      <c r="K404" s="524"/>
      <c r="L404" s="524"/>
    </row>
    <row r="405" spans="1:12" ht="12.75" customHeight="1" x14ac:dyDescent="0.2">
      <c r="A405" s="518"/>
      <c r="B405" s="107" t="s">
        <v>156</v>
      </c>
      <c r="C405" s="96"/>
      <c r="D405" s="73"/>
      <c r="E405" s="73"/>
      <c r="F405" s="74"/>
      <c r="G405" s="101">
        <f t="shared" si="13"/>
        <v>0</v>
      </c>
      <c r="H405" s="101">
        <f>G405*'Catálogo Factores de Prod'!$B$1</f>
        <v>0</v>
      </c>
      <c r="I405" s="68"/>
      <c r="J405" s="57">
        <f t="shared" si="14"/>
        <v>0</v>
      </c>
      <c r="K405" s="525"/>
      <c r="L405" s="525"/>
    </row>
    <row r="406" spans="1:12" ht="12.75" customHeight="1" thickBot="1" x14ac:dyDescent="0.25">
      <c r="A406" s="519"/>
      <c r="B406" s="106" t="s">
        <v>157</v>
      </c>
      <c r="C406" s="97"/>
      <c r="D406" s="51"/>
      <c r="E406" s="51"/>
      <c r="F406" s="52"/>
      <c r="G406" s="102">
        <f t="shared" si="13"/>
        <v>0</v>
      </c>
      <c r="H406" s="102">
        <f>G406*'Catálogo Factores de Prod'!$B$1</f>
        <v>0</v>
      </c>
      <c r="I406" s="68"/>
      <c r="J406" s="99">
        <f t="shared" si="14"/>
        <v>0</v>
      </c>
      <c r="K406" s="526"/>
      <c r="L406" s="526"/>
    </row>
    <row r="407" spans="1:12" ht="12.75" customHeight="1" x14ac:dyDescent="0.2">
      <c r="A407" s="517"/>
      <c r="B407" s="105" t="s">
        <v>155</v>
      </c>
      <c r="C407" s="95"/>
      <c r="D407" s="65"/>
      <c r="E407" s="65"/>
      <c r="F407" s="66"/>
      <c r="G407" s="100">
        <f t="shared" si="13"/>
        <v>0</v>
      </c>
      <c r="H407" s="100">
        <f>G407*'Catálogo Factores de Prod'!$B$1</f>
        <v>0</v>
      </c>
      <c r="I407" s="110"/>
      <c r="J407" s="98">
        <f t="shared" si="14"/>
        <v>0</v>
      </c>
      <c r="K407" s="524"/>
      <c r="L407" s="524"/>
    </row>
    <row r="408" spans="1:12" ht="12.75" customHeight="1" x14ac:dyDescent="0.2">
      <c r="A408" s="518"/>
      <c r="B408" s="107" t="s">
        <v>156</v>
      </c>
      <c r="C408" s="96"/>
      <c r="D408" s="73"/>
      <c r="E408" s="73"/>
      <c r="F408" s="74"/>
      <c r="G408" s="101">
        <f t="shared" si="13"/>
        <v>0</v>
      </c>
      <c r="H408" s="101">
        <f>G408*'Catálogo Factores de Prod'!$B$1</f>
        <v>0</v>
      </c>
      <c r="I408" s="68"/>
      <c r="J408" s="57">
        <f t="shared" si="14"/>
        <v>0</v>
      </c>
      <c r="K408" s="525"/>
      <c r="L408" s="525"/>
    </row>
    <row r="409" spans="1:12" ht="12.75" customHeight="1" thickBot="1" x14ac:dyDescent="0.25">
      <c r="A409" s="519"/>
      <c r="B409" s="106" t="s">
        <v>157</v>
      </c>
      <c r="C409" s="97"/>
      <c r="D409" s="51"/>
      <c r="E409" s="51"/>
      <c r="F409" s="52"/>
      <c r="G409" s="102">
        <f t="shared" si="13"/>
        <v>0</v>
      </c>
      <c r="H409" s="102">
        <f>G409*'Catálogo Factores de Prod'!$B$1</f>
        <v>0</v>
      </c>
      <c r="I409" s="68"/>
      <c r="J409" s="99">
        <f t="shared" si="14"/>
        <v>0</v>
      </c>
      <c r="K409" s="526"/>
      <c r="L409" s="526"/>
    </row>
    <row r="410" spans="1:12" ht="12.75" customHeight="1" x14ac:dyDescent="0.2">
      <c r="A410" s="517"/>
      <c r="B410" s="105" t="s">
        <v>155</v>
      </c>
      <c r="C410" s="95"/>
      <c r="D410" s="65"/>
      <c r="E410" s="65"/>
      <c r="F410" s="66"/>
      <c r="G410" s="100">
        <f t="shared" si="13"/>
        <v>0</v>
      </c>
      <c r="H410" s="100">
        <f>G410*'Catálogo Factores de Prod'!$B$1</f>
        <v>0</v>
      </c>
      <c r="I410" s="110"/>
      <c r="J410" s="98">
        <f t="shared" si="14"/>
        <v>0</v>
      </c>
      <c r="K410" s="524"/>
      <c r="L410" s="524"/>
    </row>
    <row r="411" spans="1:12" ht="12.75" customHeight="1" x14ac:dyDescent="0.2">
      <c r="A411" s="518"/>
      <c r="B411" s="107" t="s">
        <v>156</v>
      </c>
      <c r="C411" s="96"/>
      <c r="D411" s="73"/>
      <c r="E411" s="73"/>
      <c r="F411" s="74"/>
      <c r="G411" s="101">
        <f t="shared" si="13"/>
        <v>0</v>
      </c>
      <c r="H411" s="101">
        <f>G411*'Catálogo Factores de Prod'!$B$1</f>
        <v>0</v>
      </c>
      <c r="I411" s="68"/>
      <c r="J411" s="57">
        <f t="shared" si="14"/>
        <v>0</v>
      </c>
      <c r="K411" s="525"/>
      <c r="L411" s="525"/>
    </row>
    <row r="412" spans="1:12" ht="12.75" customHeight="1" thickBot="1" x14ac:dyDescent="0.25">
      <c r="A412" s="519"/>
      <c r="B412" s="106" t="s">
        <v>157</v>
      </c>
      <c r="C412" s="97"/>
      <c r="D412" s="51"/>
      <c r="E412" s="51"/>
      <c r="F412" s="52"/>
      <c r="G412" s="102">
        <f t="shared" si="13"/>
        <v>0</v>
      </c>
      <c r="H412" s="102">
        <f>G412*'Catálogo Factores de Prod'!$B$1</f>
        <v>0</v>
      </c>
      <c r="I412" s="68"/>
      <c r="J412" s="99">
        <f t="shared" si="14"/>
        <v>0</v>
      </c>
      <c r="K412" s="526"/>
      <c r="L412" s="526"/>
    </row>
    <row r="413" spans="1:12" ht="12.75" customHeight="1" x14ac:dyDescent="0.2">
      <c r="A413" s="517"/>
      <c r="B413" s="105" t="s">
        <v>155</v>
      </c>
      <c r="C413" s="95"/>
      <c r="D413" s="65"/>
      <c r="E413" s="65"/>
      <c r="F413" s="66"/>
      <c r="G413" s="100">
        <f t="shared" si="13"/>
        <v>0</v>
      </c>
      <c r="H413" s="100">
        <f>G413*'Catálogo Factores de Prod'!$B$1</f>
        <v>0</v>
      </c>
      <c r="I413" s="110"/>
      <c r="J413" s="98">
        <f t="shared" si="14"/>
        <v>0</v>
      </c>
      <c r="K413" s="524"/>
      <c r="L413" s="524"/>
    </row>
    <row r="414" spans="1:12" ht="12.75" customHeight="1" x14ac:dyDescent="0.2">
      <c r="A414" s="518"/>
      <c r="B414" s="107" t="s">
        <v>156</v>
      </c>
      <c r="C414" s="96"/>
      <c r="D414" s="73"/>
      <c r="E414" s="73"/>
      <c r="F414" s="74"/>
      <c r="G414" s="101">
        <f t="shared" si="13"/>
        <v>0</v>
      </c>
      <c r="H414" s="101">
        <f>G414*'Catálogo Factores de Prod'!$B$1</f>
        <v>0</v>
      </c>
      <c r="I414" s="68"/>
      <c r="J414" s="57">
        <f t="shared" si="14"/>
        <v>0</v>
      </c>
      <c r="K414" s="525"/>
      <c r="L414" s="525"/>
    </row>
    <row r="415" spans="1:12" ht="12.75" customHeight="1" thickBot="1" x14ac:dyDescent="0.25">
      <c r="A415" s="519"/>
      <c r="B415" s="106" t="s">
        <v>157</v>
      </c>
      <c r="C415" s="97"/>
      <c r="D415" s="51"/>
      <c r="E415" s="51"/>
      <c r="F415" s="52"/>
      <c r="G415" s="102">
        <f t="shared" si="13"/>
        <v>0</v>
      </c>
      <c r="H415" s="102">
        <f>G415*'Catálogo Factores de Prod'!$B$1</f>
        <v>0</v>
      </c>
      <c r="I415" s="68"/>
      <c r="J415" s="99">
        <f t="shared" si="14"/>
        <v>0</v>
      </c>
      <c r="K415" s="526"/>
      <c r="L415" s="526"/>
    </row>
    <row r="416" spans="1:12" ht="12.75" customHeight="1" x14ac:dyDescent="0.2">
      <c r="A416" s="517"/>
      <c r="B416" s="105" t="s">
        <v>155</v>
      </c>
      <c r="C416" s="95"/>
      <c r="D416" s="65"/>
      <c r="E416" s="65"/>
      <c r="F416" s="66"/>
      <c r="G416" s="100">
        <f t="shared" si="13"/>
        <v>0</v>
      </c>
      <c r="H416" s="100">
        <f>G416*'Catálogo Factores de Prod'!$B$1</f>
        <v>0</v>
      </c>
      <c r="I416" s="110"/>
      <c r="J416" s="98">
        <f t="shared" si="14"/>
        <v>0</v>
      </c>
      <c r="K416" s="524"/>
      <c r="L416" s="524"/>
    </row>
    <row r="417" spans="1:12" ht="12.75" customHeight="1" x14ac:dyDescent="0.2">
      <c r="A417" s="518"/>
      <c r="B417" s="107" t="s">
        <v>156</v>
      </c>
      <c r="C417" s="96"/>
      <c r="D417" s="73"/>
      <c r="E417" s="73"/>
      <c r="F417" s="74"/>
      <c r="G417" s="101">
        <f t="shared" si="13"/>
        <v>0</v>
      </c>
      <c r="H417" s="101">
        <f>G417*'Catálogo Factores de Prod'!$B$1</f>
        <v>0</v>
      </c>
      <c r="I417" s="68"/>
      <c r="J417" s="57">
        <f t="shared" si="14"/>
        <v>0</v>
      </c>
      <c r="K417" s="525"/>
      <c r="L417" s="525"/>
    </row>
    <row r="418" spans="1:12" ht="12.75" customHeight="1" thickBot="1" x14ac:dyDescent="0.25">
      <c r="A418" s="519"/>
      <c r="B418" s="106" t="s">
        <v>157</v>
      </c>
      <c r="C418" s="97"/>
      <c r="D418" s="51"/>
      <c r="E418" s="51"/>
      <c r="F418" s="52"/>
      <c r="G418" s="102">
        <f t="shared" si="13"/>
        <v>0</v>
      </c>
      <c r="H418" s="102">
        <f>G418*'Catálogo Factores de Prod'!$B$1</f>
        <v>0</v>
      </c>
      <c r="I418" s="68"/>
      <c r="J418" s="99">
        <f t="shared" si="14"/>
        <v>0</v>
      </c>
      <c r="K418" s="526"/>
      <c r="L418" s="526"/>
    </row>
    <row r="419" spans="1:12" ht="12.75" customHeight="1" x14ac:dyDescent="0.2">
      <c r="A419" s="517"/>
      <c r="B419" s="105" t="s">
        <v>155</v>
      </c>
      <c r="C419" s="95"/>
      <c r="D419" s="65"/>
      <c r="E419" s="65"/>
      <c r="F419" s="66"/>
      <c r="G419" s="100">
        <f t="shared" si="13"/>
        <v>0</v>
      </c>
      <c r="H419" s="100">
        <f>G419*'Catálogo Factores de Prod'!$B$1</f>
        <v>0</v>
      </c>
      <c r="I419" s="110"/>
      <c r="J419" s="98">
        <f t="shared" si="14"/>
        <v>0</v>
      </c>
      <c r="K419" s="524"/>
      <c r="L419" s="524"/>
    </row>
    <row r="420" spans="1:12" ht="12.75" customHeight="1" x14ac:dyDescent="0.2">
      <c r="A420" s="518"/>
      <c r="B420" s="107" t="s">
        <v>156</v>
      </c>
      <c r="C420" s="96"/>
      <c r="D420" s="73"/>
      <c r="E420" s="73"/>
      <c r="F420" s="74"/>
      <c r="G420" s="101">
        <f t="shared" si="13"/>
        <v>0</v>
      </c>
      <c r="H420" s="101">
        <f>G420*'Catálogo Factores de Prod'!$B$1</f>
        <v>0</v>
      </c>
      <c r="I420" s="68"/>
      <c r="J420" s="57">
        <f t="shared" si="14"/>
        <v>0</v>
      </c>
      <c r="K420" s="525"/>
      <c r="L420" s="525"/>
    </row>
    <row r="421" spans="1:12" ht="12.75" customHeight="1" thickBot="1" x14ac:dyDescent="0.25">
      <c r="A421" s="519"/>
      <c r="B421" s="106" t="s">
        <v>157</v>
      </c>
      <c r="C421" s="97"/>
      <c r="D421" s="51"/>
      <c r="E421" s="51"/>
      <c r="F421" s="52"/>
      <c r="G421" s="102">
        <f t="shared" si="13"/>
        <v>0</v>
      </c>
      <c r="H421" s="102">
        <f>G421*'Catálogo Factores de Prod'!$B$1</f>
        <v>0</v>
      </c>
      <c r="I421" s="68"/>
      <c r="J421" s="99">
        <f t="shared" si="14"/>
        <v>0</v>
      </c>
      <c r="K421" s="526"/>
      <c r="L421" s="526"/>
    </row>
    <row r="422" spans="1:12" ht="12.75" customHeight="1" x14ac:dyDescent="0.2">
      <c r="A422" s="517"/>
      <c r="B422" s="105" t="s">
        <v>155</v>
      </c>
      <c r="C422" s="95"/>
      <c r="D422" s="65"/>
      <c r="E422" s="65"/>
      <c r="F422" s="66"/>
      <c r="G422" s="100">
        <f t="shared" si="13"/>
        <v>0</v>
      </c>
      <c r="H422" s="100">
        <f>G422*'Catálogo Factores de Prod'!$B$1</f>
        <v>0</v>
      </c>
      <c r="I422" s="110"/>
      <c r="J422" s="98">
        <f t="shared" si="14"/>
        <v>0</v>
      </c>
      <c r="K422" s="524"/>
      <c r="L422" s="524"/>
    </row>
    <row r="423" spans="1:12" ht="12.75" customHeight="1" x14ac:dyDescent="0.2">
      <c r="A423" s="518"/>
      <c r="B423" s="107" t="s">
        <v>156</v>
      </c>
      <c r="C423" s="96"/>
      <c r="D423" s="73"/>
      <c r="E423" s="73"/>
      <c r="F423" s="74"/>
      <c r="G423" s="101">
        <f t="shared" si="13"/>
        <v>0</v>
      </c>
      <c r="H423" s="101">
        <f>G423*'Catálogo Factores de Prod'!$B$1</f>
        <v>0</v>
      </c>
      <c r="I423" s="68"/>
      <c r="J423" s="57">
        <f t="shared" si="14"/>
        <v>0</v>
      </c>
      <c r="K423" s="525"/>
      <c r="L423" s="525"/>
    </row>
    <row r="424" spans="1:12" ht="12.75" customHeight="1" thickBot="1" x14ac:dyDescent="0.25">
      <c r="A424" s="519"/>
      <c r="B424" s="106" t="s">
        <v>157</v>
      </c>
      <c r="C424" s="97"/>
      <c r="D424" s="51"/>
      <c r="E424" s="51"/>
      <c r="F424" s="52"/>
      <c r="G424" s="102">
        <f t="shared" si="13"/>
        <v>0</v>
      </c>
      <c r="H424" s="102">
        <f>G424*'Catálogo Factores de Prod'!$B$1</f>
        <v>0</v>
      </c>
      <c r="I424" s="68"/>
      <c r="J424" s="99">
        <f t="shared" si="14"/>
        <v>0</v>
      </c>
      <c r="K424" s="526"/>
      <c r="L424" s="526"/>
    </row>
    <row r="425" spans="1:12" ht="12.75" customHeight="1" x14ac:dyDescent="0.2">
      <c r="A425" s="517"/>
      <c r="B425" s="105" t="s">
        <v>155</v>
      </c>
      <c r="C425" s="95"/>
      <c r="D425" s="65"/>
      <c r="E425" s="65"/>
      <c r="F425" s="66"/>
      <c r="G425" s="100">
        <f t="shared" si="13"/>
        <v>0</v>
      </c>
      <c r="H425" s="100">
        <f>G425*'Catálogo Factores de Prod'!$B$1</f>
        <v>0</v>
      </c>
      <c r="I425" s="110"/>
      <c r="J425" s="98">
        <f t="shared" si="14"/>
        <v>0</v>
      </c>
      <c r="K425" s="524"/>
      <c r="L425" s="524"/>
    </row>
    <row r="426" spans="1:12" ht="12.75" customHeight="1" x14ac:dyDescent="0.2">
      <c r="A426" s="518"/>
      <c r="B426" s="107" t="s">
        <v>156</v>
      </c>
      <c r="C426" s="96"/>
      <c r="D426" s="73"/>
      <c r="E426" s="73"/>
      <c r="F426" s="74"/>
      <c r="G426" s="101">
        <f t="shared" si="13"/>
        <v>0</v>
      </c>
      <c r="H426" s="101">
        <f>G426*'Catálogo Factores de Prod'!$B$1</f>
        <v>0</v>
      </c>
      <c r="I426" s="68"/>
      <c r="J426" s="57">
        <f t="shared" si="14"/>
        <v>0</v>
      </c>
      <c r="K426" s="525"/>
      <c r="L426" s="525"/>
    </row>
    <row r="427" spans="1:12" ht="12.75" customHeight="1" thickBot="1" x14ac:dyDescent="0.25">
      <c r="A427" s="519"/>
      <c r="B427" s="106" t="s">
        <v>157</v>
      </c>
      <c r="C427" s="97"/>
      <c r="D427" s="51"/>
      <c r="E427" s="51"/>
      <c r="F427" s="52"/>
      <c r="G427" s="102">
        <f t="shared" si="13"/>
        <v>0</v>
      </c>
      <c r="H427" s="102">
        <f>G427*'Catálogo Factores de Prod'!$B$1</f>
        <v>0</v>
      </c>
      <c r="I427" s="68"/>
      <c r="J427" s="99">
        <f t="shared" si="14"/>
        <v>0</v>
      </c>
      <c r="K427" s="526"/>
      <c r="L427" s="526"/>
    </row>
    <row r="428" spans="1:12" ht="12.75" customHeight="1" x14ac:dyDescent="0.2">
      <c r="A428" s="517"/>
      <c r="B428" s="105" t="s">
        <v>155</v>
      </c>
      <c r="C428" s="95"/>
      <c r="D428" s="65"/>
      <c r="E428" s="65"/>
      <c r="F428" s="66"/>
      <c r="G428" s="100">
        <f t="shared" si="13"/>
        <v>0</v>
      </c>
      <c r="H428" s="100">
        <f>G428*'Catálogo Factores de Prod'!$B$1</f>
        <v>0</v>
      </c>
      <c r="I428" s="110"/>
      <c r="J428" s="98">
        <f t="shared" si="14"/>
        <v>0</v>
      </c>
      <c r="K428" s="524"/>
      <c r="L428" s="524"/>
    </row>
    <row r="429" spans="1:12" ht="12.75" customHeight="1" x14ac:dyDescent="0.2">
      <c r="A429" s="518"/>
      <c r="B429" s="107" t="s">
        <v>156</v>
      </c>
      <c r="C429" s="96"/>
      <c r="D429" s="73"/>
      <c r="E429" s="73"/>
      <c r="F429" s="74"/>
      <c r="G429" s="101">
        <f t="shared" si="13"/>
        <v>0</v>
      </c>
      <c r="H429" s="101">
        <f>G429*'Catálogo Factores de Prod'!$B$1</f>
        <v>0</v>
      </c>
      <c r="I429" s="68"/>
      <c r="J429" s="57">
        <f t="shared" si="14"/>
        <v>0</v>
      </c>
      <c r="K429" s="525"/>
      <c r="L429" s="525"/>
    </row>
    <row r="430" spans="1:12" ht="12.75" customHeight="1" thickBot="1" x14ac:dyDescent="0.25">
      <c r="A430" s="519"/>
      <c r="B430" s="106" t="s">
        <v>157</v>
      </c>
      <c r="C430" s="97"/>
      <c r="D430" s="51"/>
      <c r="E430" s="51"/>
      <c r="F430" s="52"/>
      <c r="G430" s="102">
        <f t="shared" si="13"/>
        <v>0</v>
      </c>
      <c r="H430" s="102">
        <f>G430*'Catálogo Factores de Prod'!$B$1</f>
        <v>0</v>
      </c>
      <c r="I430" s="68"/>
      <c r="J430" s="99">
        <f t="shared" si="14"/>
        <v>0</v>
      </c>
      <c r="K430" s="526"/>
      <c r="L430" s="526"/>
    </row>
    <row r="431" spans="1:12" ht="12.75" customHeight="1" x14ac:dyDescent="0.2">
      <c r="A431" s="517"/>
      <c r="B431" s="105" t="s">
        <v>155</v>
      </c>
      <c r="C431" s="95"/>
      <c r="D431" s="65"/>
      <c r="E431" s="65"/>
      <c r="F431" s="66"/>
      <c r="G431" s="100">
        <f t="shared" si="13"/>
        <v>0</v>
      </c>
      <c r="H431" s="100">
        <f>G431*'Catálogo Factores de Prod'!$B$1</f>
        <v>0</v>
      </c>
      <c r="I431" s="110"/>
      <c r="J431" s="98">
        <f t="shared" si="14"/>
        <v>0</v>
      </c>
      <c r="K431" s="524"/>
      <c r="L431" s="524"/>
    </row>
    <row r="432" spans="1:12" ht="12.75" customHeight="1" x14ac:dyDescent="0.2">
      <c r="A432" s="518"/>
      <c r="B432" s="107" t="s">
        <v>156</v>
      </c>
      <c r="C432" s="96"/>
      <c r="D432" s="73"/>
      <c r="E432" s="73"/>
      <c r="F432" s="74"/>
      <c r="G432" s="101">
        <f t="shared" si="13"/>
        <v>0</v>
      </c>
      <c r="H432" s="101">
        <f>G432*'Catálogo Factores de Prod'!$B$1</f>
        <v>0</v>
      </c>
      <c r="I432" s="68"/>
      <c r="J432" s="57">
        <f t="shared" si="14"/>
        <v>0</v>
      </c>
      <c r="K432" s="525"/>
      <c r="L432" s="525"/>
    </row>
    <row r="433" spans="1:12" ht="12.75" customHeight="1" thickBot="1" x14ac:dyDescent="0.25">
      <c r="A433" s="519"/>
      <c r="B433" s="106" t="s">
        <v>157</v>
      </c>
      <c r="C433" s="97"/>
      <c r="D433" s="51"/>
      <c r="E433" s="51"/>
      <c r="F433" s="52"/>
      <c r="G433" s="102">
        <f t="shared" si="13"/>
        <v>0</v>
      </c>
      <c r="H433" s="102">
        <f>G433*'Catálogo Factores de Prod'!$B$1</f>
        <v>0</v>
      </c>
      <c r="I433" s="68"/>
      <c r="J433" s="99">
        <f t="shared" si="14"/>
        <v>0</v>
      </c>
      <c r="K433" s="526"/>
      <c r="L433" s="526"/>
    </row>
    <row r="434" spans="1:12" ht="12.75" customHeight="1" x14ac:dyDescent="0.2">
      <c r="A434" s="517"/>
      <c r="B434" s="105" t="s">
        <v>155</v>
      </c>
      <c r="C434" s="95"/>
      <c r="D434" s="65"/>
      <c r="E434" s="65"/>
      <c r="F434" s="66"/>
      <c r="G434" s="100">
        <f t="shared" si="13"/>
        <v>0</v>
      </c>
      <c r="H434" s="100">
        <f>G434*'Catálogo Factores de Prod'!$B$1</f>
        <v>0</v>
      </c>
      <c r="I434" s="110"/>
      <c r="J434" s="98">
        <f t="shared" si="14"/>
        <v>0</v>
      </c>
      <c r="K434" s="524"/>
      <c r="L434" s="524"/>
    </row>
    <row r="435" spans="1:12" ht="12.75" customHeight="1" x14ac:dyDescent="0.2">
      <c r="A435" s="518"/>
      <c r="B435" s="107" t="s">
        <v>156</v>
      </c>
      <c r="C435" s="96"/>
      <c r="D435" s="73"/>
      <c r="E435" s="73"/>
      <c r="F435" s="74"/>
      <c r="G435" s="101">
        <f t="shared" si="13"/>
        <v>0</v>
      </c>
      <c r="H435" s="101">
        <f>G435*'Catálogo Factores de Prod'!$B$1</f>
        <v>0</v>
      </c>
      <c r="I435" s="68"/>
      <c r="J435" s="57">
        <f t="shared" si="14"/>
        <v>0</v>
      </c>
      <c r="K435" s="525"/>
      <c r="L435" s="525"/>
    </row>
    <row r="436" spans="1:12" ht="12.75" customHeight="1" thickBot="1" x14ac:dyDescent="0.25">
      <c r="A436" s="519"/>
      <c r="B436" s="106" t="s">
        <v>157</v>
      </c>
      <c r="C436" s="97"/>
      <c r="D436" s="51"/>
      <c r="E436" s="51"/>
      <c r="F436" s="52"/>
      <c r="G436" s="102">
        <f t="shared" si="13"/>
        <v>0</v>
      </c>
      <c r="H436" s="102">
        <f>G436*'Catálogo Factores de Prod'!$B$1</f>
        <v>0</v>
      </c>
      <c r="I436" s="68"/>
      <c r="J436" s="99">
        <f t="shared" si="14"/>
        <v>0</v>
      </c>
      <c r="K436" s="526"/>
      <c r="L436" s="526"/>
    </row>
    <row r="437" spans="1:12" ht="12.75" customHeight="1" x14ac:dyDescent="0.2">
      <c r="A437" s="517"/>
      <c r="B437" s="105" t="s">
        <v>155</v>
      </c>
      <c r="C437" s="95"/>
      <c r="D437" s="65"/>
      <c r="E437" s="65"/>
      <c r="F437" s="66"/>
      <c r="G437" s="100">
        <f t="shared" si="13"/>
        <v>0</v>
      </c>
      <c r="H437" s="100">
        <f>G437*'Catálogo Factores de Prod'!$B$1</f>
        <v>0</v>
      </c>
      <c r="I437" s="110"/>
      <c r="J437" s="98">
        <f t="shared" si="14"/>
        <v>0</v>
      </c>
      <c r="K437" s="524"/>
      <c r="L437" s="524"/>
    </row>
    <row r="438" spans="1:12" ht="12.75" customHeight="1" x14ac:dyDescent="0.2">
      <c r="A438" s="518"/>
      <c r="B438" s="107" t="s">
        <v>156</v>
      </c>
      <c r="C438" s="96"/>
      <c r="D438" s="73"/>
      <c r="E438" s="73"/>
      <c r="F438" s="74"/>
      <c r="G438" s="101">
        <f t="shared" si="13"/>
        <v>0</v>
      </c>
      <c r="H438" s="101">
        <f>G438*'Catálogo Factores de Prod'!$B$1</f>
        <v>0</v>
      </c>
      <c r="I438" s="68"/>
      <c r="J438" s="57">
        <f t="shared" si="14"/>
        <v>0</v>
      </c>
      <c r="K438" s="525"/>
      <c r="L438" s="525"/>
    </row>
    <row r="439" spans="1:12" ht="12.75" customHeight="1" thickBot="1" x14ac:dyDescent="0.25">
      <c r="A439" s="519"/>
      <c r="B439" s="106" t="s">
        <v>157</v>
      </c>
      <c r="C439" s="97"/>
      <c r="D439" s="51"/>
      <c r="E439" s="51"/>
      <c r="F439" s="52"/>
      <c r="G439" s="102">
        <f t="shared" si="13"/>
        <v>0</v>
      </c>
      <c r="H439" s="102">
        <f>G439*'Catálogo Factores de Prod'!$B$1</f>
        <v>0</v>
      </c>
      <c r="I439" s="68"/>
      <c r="J439" s="99">
        <f t="shared" si="14"/>
        <v>0</v>
      </c>
      <c r="K439" s="526"/>
      <c r="L439" s="526"/>
    </row>
    <row r="440" spans="1:12" ht="12.75" customHeight="1" x14ac:dyDescent="0.2">
      <c r="A440" s="517"/>
      <c r="B440" s="105" t="s">
        <v>155</v>
      </c>
      <c r="C440" s="95"/>
      <c r="D440" s="65"/>
      <c r="E440" s="65"/>
      <c r="F440" s="66"/>
      <c r="G440" s="100">
        <f t="shared" ref="G440:G503" si="15">C440+D440+E440+F440</f>
        <v>0</v>
      </c>
      <c r="H440" s="100">
        <f>G440*'Catálogo Factores de Prod'!$B$1</f>
        <v>0</v>
      </c>
      <c r="I440" s="110"/>
      <c r="J440" s="98">
        <f t="shared" si="14"/>
        <v>0</v>
      </c>
      <c r="K440" s="524"/>
      <c r="L440" s="524"/>
    </row>
    <row r="441" spans="1:12" ht="12.75" customHeight="1" x14ac:dyDescent="0.2">
      <c r="A441" s="518"/>
      <c r="B441" s="107" t="s">
        <v>156</v>
      </c>
      <c r="C441" s="96"/>
      <c r="D441" s="73"/>
      <c r="E441" s="73"/>
      <c r="F441" s="74"/>
      <c r="G441" s="101">
        <f t="shared" si="15"/>
        <v>0</v>
      </c>
      <c r="H441" s="101">
        <f>G441*'Catálogo Factores de Prod'!$B$1</f>
        <v>0</v>
      </c>
      <c r="I441" s="68"/>
      <c r="J441" s="57">
        <f t="shared" si="14"/>
        <v>0</v>
      </c>
      <c r="K441" s="525"/>
      <c r="L441" s="525"/>
    </row>
    <row r="442" spans="1:12" ht="12.75" customHeight="1" thickBot="1" x14ac:dyDescent="0.25">
      <c r="A442" s="519"/>
      <c r="B442" s="106" t="s">
        <v>157</v>
      </c>
      <c r="C442" s="97"/>
      <c r="D442" s="51"/>
      <c r="E442" s="51"/>
      <c r="F442" s="52"/>
      <c r="G442" s="102">
        <f t="shared" si="15"/>
        <v>0</v>
      </c>
      <c r="H442" s="102">
        <f>G442*'Catálogo Factores de Prod'!$B$1</f>
        <v>0</v>
      </c>
      <c r="I442" s="68"/>
      <c r="J442" s="99">
        <f t="shared" si="14"/>
        <v>0</v>
      </c>
      <c r="K442" s="526"/>
      <c r="L442" s="526"/>
    </row>
    <row r="443" spans="1:12" ht="12.75" customHeight="1" x14ac:dyDescent="0.2">
      <c r="A443" s="517"/>
      <c r="B443" s="105" t="s">
        <v>155</v>
      </c>
      <c r="C443" s="95"/>
      <c r="D443" s="65"/>
      <c r="E443" s="65"/>
      <c r="F443" s="66"/>
      <c r="G443" s="100">
        <f t="shared" si="15"/>
        <v>0</v>
      </c>
      <c r="H443" s="100">
        <f>G443*'Catálogo Factores de Prod'!$B$1</f>
        <v>0</v>
      </c>
      <c r="I443" s="110"/>
      <c r="J443" s="98">
        <f t="shared" si="14"/>
        <v>0</v>
      </c>
      <c r="K443" s="524"/>
      <c r="L443" s="524"/>
    </row>
    <row r="444" spans="1:12" ht="12.75" customHeight="1" x14ac:dyDescent="0.2">
      <c r="A444" s="518"/>
      <c r="B444" s="107" t="s">
        <v>156</v>
      </c>
      <c r="C444" s="96"/>
      <c r="D444" s="73"/>
      <c r="E444" s="73"/>
      <c r="F444" s="74"/>
      <c r="G444" s="101">
        <f t="shared" si="15"/>
        <v>0</v>
      </c>
      <c r="H444" s="101">
        <f>G444*'Catálogo Factores de Prod'!$B$1</f>
        <v>0</v>
      </c>
      <c r="I444" s="68"/>
      <c r="J444" s="57">
        <f t="shared" si="14"/>
        <v>0</v>
      </c>
      <c r="K444" s="525"/>
      <c r="L444" s="525"/>
    </row>
    <row r="445" spans="1:12" ht="12.75" customHeight="1" thickBot="1" x14ac:dyDescent="0.25">
      <c r="A445" s="519"/>
      <c r="B445" s="106" t="s">
        <v>157</v>
      </c>
      <c r="C445" s="97"/>
      <c r="D445" s="51"/>
      <c r="E445" s="51"/>
      <c r="F445" s="52"/>
      <c r="G445" s="102">
        <f t="shared" si="15"/>
        <v>0</v>
      </c>
      <c r="H445" s="102">
        <f>G445*'Catálogo Factores de Prod'!$B$1</f>
        <v>0</v>
      </c>
      <c r="I445" s="68"/>
      <c r="J445" s="99">
        <f t="shared" si="14"/>
        <v>0</v>
      </c>
      <c r="K445" s="526"/>
      <c r="L445" s="526"/>
    </row>
    <row r="446" spans="1:12" ht="12.75" customHeight="1" x14ac:dyDescent="0.2">
      <c r="A446" s="517"/>
      <c r="B446" s="105" t="s">
        <v>155</v>
      </c>
      <c r="C446" s="95"/>
      <c r="D446" s="65"/>
      <c r="E446" s="65"/>
      <c r="F446" s="66"/>
      <c r="G446" s="100">
        <f t="shared" si="15"/>
        <v>0</v>
      </c>
      <c r="H446" s="100">
        <f>G446*'Catálogo Factores de Prod'!$B$1</f>
        <v>0</v>
      </c>
      <c r="I446" s="110"/>
      <c r="J446" s="98">
        <f t="shared" si="14"/>
        <v>0</v>
      </c>
      <c r="K446" s="524"/>
      <c r="L446" s="524"/>
    </row>
    <row r="447" spans="1:12" ht="12.75" customHeight="1" x14ac:dyDescent="0.2">
      <c r="A447" s="518"/>
      <c r="B447" s="107" t="s">
        <v>156</v>
      </c>
      <c r="C447" s="96"/>
      <c r="D447" s="73"/>
      <c r="E447" s="73"/>
      <c r="F447" s="74"/>
      <c r="G447" s="101">
        <f t="shared" si="15"/>
        <v>0</v>
      </c>
      <c r="H447" s="101">
        <f>G447*'Catálogo Factores de Prod'!$B$1</f>
        <v>0</v>
      </c>
      <c r="I447" s="68"/>
      <c r="J447" s="57">
        <f t="shared" si="14"/>
        <v>0</v>
      </c>
      <c r="K447" s="525"/>
      <c r="L447" s="525"/>
    </row>
    <row r="448" spans="1:12" ht="12.75" customHeight="1" thickBot="1" x14ac:dyDescent="0.25">
      <c r="A448" s="519"/>
      <c r="B448" s="106" t="s">
        <v>157</v>
      </c>
      <c r="C448" s="97"/>
      <c r="D448" s="51"/>
      <c r="E448" s="51"/>
      <c r="F448" s="52"/>
      <c r="G448" s="102">
        <f t="shared" si="15"/>
        <v>0</v>
      </c>
      <c r="H448" s="102">
        <f>G448*'Catálogo Factores de Prod'!$B$1</f>
        <v>0</v>
      </c>
      <c r="I448" s="68"/>
      <c r="J448" s="99">
        <f t="shared" si="14"/>
        <v>0</v>
      </c>
      <c r="K448" s="526"/>
      <c r="L448" s="526"/>
    </row>
    <row r="449" spans="1:12" ht="12.75" customHeight="1" x14ac:dyDescent="0.2">
      <c r="A449" s="517"/>
      <c r="B449" s="105" t="s">
        <v>155</v>
      </c>
      <c r="C449" s="95"/>
      <c r="D449" s="65"/>
      <c r="E449" s="65"/>
      <c r="F449" s="66"/>
      <c r="G449" s="100">
        <f t="shared" si="15"/>
        <v>0</v>
      </c>
      <c r="H449" s="100">
        <f>G449*'Catálogo Factores de Prod'!$B$1</f>
        <v>0</v>
      </c>
      <c r="I449" s="110"/>
      <c r="J449" s="98">
        <f t="shared" si="14"/>
        <v>0</v>
      </c>
      <c r="K449" s="524"/>
      <c r="L449" s="524"/>
    </row>
    <row r="450" spans="1:12" ht="12.75" customHeight="1" x14ac:dyDescent="0.2">
      <c r="A450" s="518"/>
      <c r="B450" s="107" t="s">
        <v>156</v>
      </c>
      <c r="C450" s="96"/>
      <c r="D450" s="73"/>
      <c r="E450" s="73"/>
      <c r="F450" s="74"/>
      <c r="G450" s="101">
        <f t="shared" si="15"/>
        <v>0</v>
      </c>
      <c r="H450" s="101">
        <f>G450*'Catálogo Factores de Prod'!$B$1</f>
        <v>0</v>
      </c>
      <c r="I450" s="68"/>
      <c r="J450" s="57">
        <f t="shared" si="14"/>
        <v>0</v>
      </c>
      <c r="K450" s="525"/>
      <c r="L450" s="525"/>
    </row>
    <row r="451" spans="1:12" ht="12.75" customHeight="1" thickBot="1" x14ac:dyDescent="0.25">
      <c r="A451" s="519"/>
      <c r="B451" s="106" t="s">
        <v>157</v>
      </c>
      <c r="C451" s="97"/>
      <c r="D451" s="51"/>
      <c r="E451" s="51"/>
      <c r="F451" s="52"/>
      <c r="G451" s="102">
        <f t="shared" si="15"/>
        <v>0</v>
      </c>
      <c r="H451" s="102">
        <f>G451*'Catálogo Factores de Prod'!$B$1</f>
        <v>0</v>
      </c>
      <c r="I451" s="68"/>
      <c r="J451" s="99">
        <f t="shared" si="14"/>
        <v>0</v>
      </c>
      <c r="K451" s="526"/>
      <c r="L451" s="526"/>
    </row>
    <row r="452" spans="1:12" ht="12.75" customHeight="1" x14ac:dyDescent="0.2">
      <c r="A452" s="517"/>
      <c r="B452" s="105" t="s">
        <v>155</v>
      </c>
      <c r="C452" s="95"/>
      <c r="D452" s="65"/>
      <c r="E452" s="65"/>
      <c r="F452" s="66"/>
      <c r="G452" s="100">
        <f t="shared" si="15"/>
        <v>0</v>
      </c>
      <c r="H452" s="100">
        <f>G452*'Catálogo Factores de Prod'!$B$1</f>
        <v>0</v>
      </c>
      <c r="I452" s="110"/>
      <c r="J452" s="98">
        <f t="shared" si="14"/>
        <v>0</v>
      </c>
      <c r="K452" s="524"/>
      <c r="L452" s="524"/>
    </row>
    <row r="453" spans="1:12" ht="12.75" customHeight="1" x14ac:dyDescent="0.2">
      <c r="A453" s="518"/>
      <c r="B453" s="107" t="s">
        <v>156</v>
      </c>
      <c r="C453" s="96"/>
      <c r="D453" s="73"/>
      <c r="E453" s="73"/>
      <c r="F453" s="74"/>
      <c r="G453" s="101">
        <f t="shared" si="15"/>
        <v>0</v>
      </c>
      <c r="H453" s="101">
        <f>G453*'Catálogo Factores de Prod'!$B$1</f>
        <v>0</v>
      </c>
      <c r="I453" s="68"/>
      <c r="J453" s="57">
        <f t="shared" si="14"/>
        <v>0</v>
      </c>
      <c r="K453" s="525"/>
      <c r="L453" s="525"/>
    </row>
    <row r="454" spans="1:12" ht="12.75" customHeight="1" thickBot="1" x14ac:dyDescent="0.25">
      <c r="A454" s="519"/>
      <c r="B454" s="106" t="s">
        <v>157</v>
      </c>
      <c r="C454" s="97"/>
      <c r="D454" s="51"/>
      <c r="E454" s="51"/>
      <c r="F454" s="52"/>
      <c r="G454" s="102">
        <f t="shared" si="15"/>
        <v>0</v>
      </c>
      <c r="H454" s="102">
        <f>G454*'Catálogo Factores de Prod'!$B$1</f>
        <v>0</v>
      </c>
      <c r="I454" s="68"/>
      <c r="J454" s="99">
        <f t="shared" si="14"/>
        <v>0</v>
      </c>
      <c r="K454" s="526"/>
      <c r="L454" s="526"/>
    </row>
    <row r="455" spans="1:12" ht="12.75" customHeight="1" x14ac:dyDescent="0.2">
      <c r="A455" s="517"/>
      <c r="B455" s="105" t="s">
        <v>155</v>
      </c>
      <c r="C455" s="95"/>
      <c r="D455" s="65"/>
      <c r="E455" s="65"/>
      <c r="F455" s="66"/>
      <c r="G455" s="100">
        <f t="shared" si="15"/>
        <v>0</v>
      </c>
      <c r="H455" s="100">
        <f>G455*'Catálogo Factores de Prod'!$B$1</f>
        <v>0</v>
      </c>
      <c r="I455" s="110"/>
      <c r="J455" s="98">
        <f t="shared" si="14"/>
        <v>0</v>
      </c>
      <c r="K455" s="524"/>
      <c r="L455" s="524"/>
    </row>
    <row r="456" spans="1:12" ht="12.75" customHeight="1" x14ac:dyDescent="0.2">
      <c r="A456" s="518"/>
      <c r="B456" s="107" t="s">
        <v>156</v>
      </c>
      <c r="C456" s="96"/>
      <c r="D456" s="73"/>
      <c r="E456" s="73"/>
      <c r="F456" s="74"/>
      <c r="G456" s="101">
        <f t="shared" si="15"/>
        <v>0</v>
      </c>
      <c r="H456" s="101">
        <f>G456*'Catálogo Factores de Prod'!$B$1</f>
        <v>0</v>
      </c>
      <c r="I456" s="68"/>
      <c r="J456" s="57">
        <f t="shared" si="14"/>
        <v>0</v>
      </c>
      <c r="K456" s="525"/>
      <c r="L456" s="525"/>
    </row>
    <row r="457" spans="1:12" ht="12.75" customHeight="1" thickBot="1" x14ac:dyDescent="0.25">
      <c r="A457" s="519"/>
      <c r="B457" s="106" t="s">
        <v>157</v>
      </c>
      <c r="C457" s="97"/>
      <c r="D457" s="51"/>
      <c r="E457" s="51"/>
      <c r="F457" s="52"/>
      <c r="G457" s="102">
        <f t="shared" si="15"/>
        <v>0</v>
      </c>
      <c r="H457" s="102">
        <f>G457*'Catálogo Factores de Prod'!$B$1</f>
        <v>0</v>
      </c>
      <c r="I457" s="68"/>
      <c r="J457" s="99">
        <f t="shared" si="14"/>
        <v>0</v>
      </c>
      <c r="K457" s="526"/>
      <c r="L457" s="526"/>
    </row>
    <row r="458" spans="1:12" ht="12.75" customHeight="1" x14ac:dyDescent="0.2">
      <c r="A458" s="517"/>
      <c r="B458" s="105" t="s">
        <v>155</v>
      </c>
      <c r="C458" s="95"/>
      <c r="D458" s="65"/>
      <c r="E458" s="65"/>
      <c r="F458" s="66"/>
      <c r="G458" s="100">
        <f t="shared" si="15"/>
        <v>0</v>
      </c>
      <c r="H458" s="100">
        <f>G458*'Catálogo Factores de Prod'!$B$1</f>
        <v>0</v>
      </c>
      <c r="I458" s="110"/>
      <c r="J458" s="98">
        <f t="shared" si="14"/>
        <v>0</v>
      </c>
      <c r="K458" s="524"/>
      <c r="L458" s="524"/>
    </row>
    <row r="459" spans="1:12" ht="12.75" customHeight="1" x14ac:dyDescent="0.2">
      <c r="A459" s="518"/>
      <c r="B459" s="107" t="s">
        <v>156</v>
      </c>
      <c r="C459" s="96"/>
      <c r="D459" s="73"/>
      <c r="E459" s="73"/>
      <c r="F459" s="74"/>
      <c r="G459" s="101">
        <f t="shared" si="15"/>
        <v>0</v>
      </c>
      <c r="H459" s="101">
        <f>G459*'Catálogo Factores de Prod'!$B$1</f>
        <v>0</v>
      </c>
      <c r="I459" s="68"/>
      <c r="J459" s="57">
        <f t="shared" ref="J459:J522" si="16">IF(I$912&gt;0, H459-(H459*I459),0)</f>
        <v>0</v>
      </c>
      <c r="K459" s="525"/>
      <c r="L459" s="525"/>
    </row>
    <row r="460" spans="1:12" ht="12.75" customHeight="1" thickBot="1" x14ac:dyDescent="0.25">
      <c r="A460" s="519"/>
      <c r="B460" s="106" t="s">
        <v>157</v>
      </c>
      <c r="C460" s="97"/>
      <c r="D460" s="51"/>
      <c r="E460" s="51"/>
      <c r="F460" s="52"/>
      <c r="G460" s="102">
        <f t="shared" si="15"/>
        <v>0</v>
      </c>
      <c r="H460" s="102">
        <f>G460*'Catálogo Factores de Prod'!$B$1</f>
        <v>0</v>
      </c>
      <c r="I460" s="68"/>
      <c r="J460" s="99">
        <f t="shared" si="16"/>
        <v>0</v>
      </c>
      <c r="K460" s="526"/>
      <c r="L460" s="526"/>
    </row>
    <row r="461" spans="1:12" ht="12.75" customHeight="1" x14ac:dyDescent="0.2">
      <c r="A461" s="517"/>
      <c r="B461" s="105" t="s">
        <v>155</v>
      </c>
      <c r="C461" s="95"/>
      <c r="D461" s="65"/>
      <c r="E461" s="65"/>
      <c r="F461" s="66"/>
      <c r="G461" s="100">
        <f t="shared" si="15"/>
        <v>0</v>
      </c>
      <c r="H461" s="100">
        <f>G461*'Catálogo Factores de Prod'!$B$1</f>
        <v>0</v>
      </c>
      <c r="I461" s="110"/>
      <c r="J461" s="98">
        <f t="shared" si="16"/>
        <v>0</v>
      </c>
      <c r="K461" s="524"/>
      <c r="L461" s="524"/>
    </row>
    <row r="462" spans="1:12" ht="12.75" customHeight="1" x14ac:dyDescent="0.2">
      <c r="A462" s="518"/>
      <c r="B462" s="107" t="s">
        <v>156</v>
      </c>
      <c r="C462" s="96"/>
      <c r="D462" s="73"/>
      <c r="E462" s="73"/>
      <c r="F462" s="74"/>
      <c r="G462" s="101">
        <f t="shared" si="15"/>
        <v>0</v>
      </c>
      <c r="H462" s="101">
        <f>G462*'Catálogo Factores de Prod'!$B$1</f>
        <v>0</v>
      </c>
      <c r="I462" s="68"/>
      <c r="J462" s="57">
        <f t="shared" si="16"/>
        <v>0</v>
      </c>
      <c r="K462" s="525"/>
      <c r="L462" s="525"/>
    </row>
    <row r="463" spans="1:12" ht="12.75" customHeight="1" thickBot="1" x14ac:dyDescent="0.25">
      <c r="A463" s="519"/>
      <c r="B463" s="106" t="s">
        <v>157</v>
      </c>
      <c r="C463" s="97"/>
      <c r="D463" s="51"/>
      <c r="E463" s="51"/>
      <c r="F463" s="52"/>
      <c r="G463" s="102">
        <f t="shared" si="15"/>
        <v>0</v>
      </c>
      <c r="H463" s="102">
        <f>G463*'Catálogo Factores de Prod'!$B$1</f>
        <v>0</v>
      </c>
      <c r="I463" s="68"/>
      <c r="J463" s="99">
        <f t="shared" si="16"/>
        <v>0</v>
      </c>
      <c r="K463" s="526"/>
      <c r="L463" s="526"/>
    </row>
    <row r="464" spans="1:12" ht="12.75" customHeight="1" x14ac:dyDescent="0.2">
      <c r="A464" s="517"/>
      <c r="B464" s="105" t="s">
        <v>155</v>
      </c>
      <c r="C464" s="95"/>
      <c r="D464" s="65"/>
      <c r="E464" s="65"/>
      <c r="F464" s="66"/>
      <c r="G464" s="100">
        <f t="shared" si="15"/>
        <v>0</v>
      </c>
      <c r="H464" s="100">
        <f>G464*'Catálogo Factores de Prod'!$B$1</f>
        <v>0</v>
      </c>
      <c r="I464" s="110"/>
      <c r="J464" s="98">
        <f t="shared" si="16"/>
        <v>0</v>
      </c>
      <c r="K464" s="524"/>
      <c r="L464" s="524"/>
    </row>
    <row r="465" spans="1:12" ht="12.75" customHeight="1" x14ac:dyDescent="0.2">
      <c r="A465" s="518"/>
      <c r="B465" s="107" t="s">
        <v>156</v>
      </c>
      <c r="C465" s="96"/>
      <c r="D465" s="73"/>
      <c r="E465" s="73"/>
      <c r="F465" s="74"/>
      <c r="G465" s="101">
        <f t="shared" si="15"/>
        <v>0</v>
      </c>
      <c r="H465" s="101">
        <f>G465*'Catálogo Factores de Prod'!$B$1</f>
        <v>0</v>
      </c>
      <c r="I465" s="68"/>
      <c r="J465" s="57">
        <f t="shared" si="16"/>
        <v>0</v>
      </c>
      <c r="K465" s="525"/>
      <c r="L465" s="525"/>
    </row>
    <row r="466" spans="1:12" ht="12.75" customHeight="1" thickBot="1" x14ac:dyDescent="0.25">
      <c r="A466" s="519"/>
      <c r="B466" s="106" t="s">
        <v>157</v>
      </c>
      <c r="C466" s="97"/>
      <c r="D466" s="51"/>
      <c r="E466" s="51"/>
      <c r="F466" s="52"/>
      <c r="G466" s="102">
        <f t="shared" si="15"/>
        <v>0</v>
      </c>
      <c r="H466" s="102">
        <f>G466*'Catálogo Factores de Prod'!$B$1</f>
        <v>0</v>
      </c>
      <c r="I466" s="68"/>
      <c r="J466" s="99">
        <f t="shared" si="16"/>
        <v>0</v>
      </c>
      <c r="K466" s="526"/>
      <c r="L466" s="526"/>
    </row>
    <row r="467" spans="1:12" ht="12.75" customHeight="1" x14ac:dyDescent="0.2">
      <c r="A467" s="517"/>
      <c r="B467" s="105" t="s">
        <v>155</v>
      </c>
      <c r="C467" s="95"/>
      <c r="D467" s="65"/>
      <c r="E467" s="65"/>
      <c r="F467" s="66"/>
      <c r="G467" s="100">
        <f t="shared" si="15"/>
        <v>0</v>
      </c>
      <c r="H467" s="100">
        <f>G467*'Catálogo Factores de Prod'!$B$1</f>
        <v>0</v>
      </c>
      <c r="I467" s="110"/>
      <c r="J467" s="98">
        <f t="shared" si="16"/>
        <v>0</v>
      </c>
      <c r="K467" s="524"/>
      <c r="L467" s="524"/>
    </row>
    <row r="468" spans="1:12" ht="12.75" customHeight="1" x14ac:dyDescent="0.2">
      <c r="A468" s="518"/>
      <c r="B468" s="107" t="s">
        <v>156</v>
      </c>
      <c r="C468" s="96"/>
      <c r="D468" s="73"/>
      <c r="E468" s="73"/>
      <c r="F468" s="74"/>
      <c r="G468" s="101">
        <f t="shared" si="15"/>
        <v>0</v>
      </c>
      <c r="H468" s="101">
        <f>G468*'Catálogo Factores de Prod'!$B$1</f>
        <v>0</v>
      </c>
      <c r="I468" s="68"/>
      <c r="J468" s="57">
        <f t="shared" si="16"/>
        <v>0</v>
      </c>
      <c r="K468" s="525"/>
      <c r="L468" s="525"/>
    </row>
    <row r="469" spans="1:12" ht="12.75" customHeight="1" thickBot="1" x14ac:dyDescent="0.25">
      <c r="A469" s="519"/>
      <c r="B469" s="106" t="s">
        <v>157</v>
      </c>
      <c r="C469" s="97"/>
      <c r="D469" s="51"/>
      <c r="E469" s="51"/>
      <c r="F469" s="52"/>
      <c r="G469" s="102">
        <f t="shared" si="15"/>
        <v>0</v>
      </c>
      <c r="H469" s="102">
        <f>G469*'Catálogo Factores de Prod'!$B$1</f>
        <v>0</v>
      </c>
      <c r="I469" s="68"/>
      <c r="J469" s="99">
        <f t="shared" si="16"/>
        <v>0</v>
      </c>
      <c r="K469" s="526"/>
      <c r="L469" s="526"/>
    </row>
    <row r="470" spans="1:12" ht="12.75" customHeight="1" x14ac:dyDescent="0.2">
      <c r="A470" s="517"/>
      <c r="B470" s="105" t="s">
        <v>155</v>
      </c>
      <c r="C470" s="95"/>
      <c r="D470" s="65"/>
      <c r="E470" s="65"/>
      <c r="F470" s="66"/>
      <c r="G470" s="100">
        <f t="shared" si="15"/>
        <v>0</v>
      </c>
      <c r="H470" s="100">
        <f>G470*'Catálogo Factores de Prod'!$B$1</f>
        <v>0</v>
      </c>
      <c r="I470" s="110"/>
      <c r="J470" s="98">
        <f t="shared" si="16"/>
        <v>0</v>
      </c>
      <c r="K470" s="524"/>
      <c r="L470" s="524"/>
    </row>
    <row r="471" spans="1:12" ht="12.75" customHeight="1" x14ac:dyDescent="0.2">
      <c r="A471" s="518"/>
      <c r="B471" s="107" t="s">
        <v>156</v>
      </c>
      <c r="C471" s="96"/>
      <c r="D471" s="73"/>
      <c r="E471" s="73"/>
      <c r="F471" s="74"/>
      <c r="G471" s="101">
        <f t="shared" si="15"/>
        <v>0</v>
      </c>
      <c r="H471" s="101">
        <f>G471*'Catálogo Factores de Prod'!$B$1</f>
        <v>0</v>
      </c>
      <c r="I471" s="68"/>
      <c r="J471" s="57">
        <f t="shared" si="16"/>
        <v>0</v>
      </c>
      <c r="K471" s="525"/>
      <c r="L471" s="525"/>
    </row>
    <row r="472" spans="1:12" ht="12.75" customHeight="1" thickBot="1" x14ac:dyDescent="0.25">
      <c r="A472" s="519"/>
      <c r="B472" s="106" t="s">
        <v>157</v>
      </c>
      <c r="C472" s="97"/>
      <c r="D472" s="51"/>
      <c r="E472" s="51"/>
      <c r="F472" s="52"/>
      <c r="G472" s="102">
        <f t="shared" si="15"/>
        <v>0</v>
      </c>
      <c r="H472" s="102">
        <f>G472*'Catálogo Factores de Prod'!$B$1</f>
        <v>0</v>
      </c>
      <c r="I472" s="68"/>
      <c r="J472" s="99">
        <f t="shared" si="16"/>
        <v>0</v>
      </c>
      <c r="K472" s="526"/>
      <c r="L472" s="526"/>
    </row>
    <row r="473" spans="1:12" ht="12.75" customHeight="1" x14ac:dyDescent="0.2">
      <c r="A473" s="517"/>
      <c r="B473" s="105" t="s">
        <v>155</v>
      </c>
      <c r="C473" s="95"/>
      <c r="D473" s="65"/>
      <c r="E473" s="65"/>
      <c r="F473" s="66"/>
      <c r="G473" s="100">
        <f t="shared" si="15"/>
        <v>0</v>
      </c>
      <c r="H473" s="100">
        <f>G473*'Catálogo Factores de Prod'!$B$1</f>
        <v>0</v>
      </c>
      <c r="I473" s="110"/>
      <c r="J473" s="98">
        <f t="shared" si="16"/>
        <v>0</v>
      </c>
      <c r="K473" s="524"/>
      <c r="L473" s="524"/>
    </row>
    <row r="474" spans="1:12" ht="12.75" customHeight="1" x14ac:dyDescent="0.2">
      <c r="A474" s="518"/>
      <c r="B474" s="107" t="s">
        <v>156</v>
      </c>
      <c r="C474" s="96"/>
      <c r="D474" s="73"/>
      <c r="E474" s="73"/>
      <c r="F474" s="74"/>
      <c r="G474" s="101">
        <f t="shared" si="15"/>
        <v>0</v>
      </c>
      <c r="H474" s="101">
        <f>G474*'Catálogo Factores de Prod'!$B$1</f>
        <v>0</v>
      </c>
      <c r="I474" s="68"/>
      <c r="J474" s="57">
        <f t="shared" si="16"/>
        <v>0</v>
      </c>
      <c r="K474" s="525"/>
      <c r="L474" s="525"/>
    </row>
    <row r="475" spans="1:12" ht="12.75" customHeight="1" thickBot="1" x14ac:dyDescent="0.25">
      <c r="A475" s="519"/>
      <c r="B475" s="106" t="s">
        <v>157</v>
      </c>
      <c r="C475" s="97"/>
      <c r="D475" s="51"/>
      <c r="E475" s="51"/>
      <c r="F475" s="52"/>
      <c r="G475" s="102">
        <f t="shared" si="15"/>
        <v>0</v>
      </c>
      <c r="H475" s="102">
        <f>G475*'Catálogo Factores de Prod'!$B$1</f>
        <v>0</v>
      </c>
      <c r="I475" s="68"/>
      <c r="J475" s="99">
        <f t="shared" si="16"/>
        <v>0</v>
      </c>
      <c r="K475" s="526"/>
      <c r="L475" s="526"/>
    </row>
    <row r="476" spans="1:12" ht="12.75" customHeight="1" x14ac:dyDescent="0.2">
      <c r="A476" s="517"/>
      <c r="B476" s="105" t="s">
        <v>155</v>
      </c>
      <c r="C476" s="95"/>
      <c r="D476" s="65"/>
      <c r="E476" s="65"/>
      <c r="F476" s="66"/>
      <c r="G476" s="100">
        <f t="shared" si="15"/>
        <v>0</v>
      </c>
      <c r="H476" s="100">
        <f>G476*'Catálogo Factores de Prod'!$B$1</f>
        <v>0</v>
      </c>
      <c r="I476" s="110"/>
      <c r="J476" s="98">
        <f t="shared" si="16"/>
        <v>0</v>
      </c>
      <c r="K476" s="524"/>
      <c r="L476" s="524"/>
    </row>
    <row r="477" spans="1:12" ht="12.75" customHeight="1" x14ac:dyDescent="0.2">
      <c r="A477" s="518"/>
      <c r="B477" s="107" t="s">
        <v>156</v>
      </c>
      <c r="C477" s="96"/>
      <c r="D477" s="73"/>
      <c r="E477" s="73"/>
      <c r="F477" s="74"/>
      <c r="G477" s="101">
        <f t="shared" si="15"/>
        <v>0</v>
      </c>
      <c r="H477" s="101">
        <f>G477*'Catálogo Factores de Prod'!$B$1</f>
        <v>0</v>
      </c>
      <c r="I477" s="68"/>
      <c r="J477" s="57">
        <f t="shared" si="16"/>
        <v>0</v>
      </c>
      <c r="K477" s="525"/>
      <c r="L477" s="525"/>
    </row>
    <row r="478" spans="1:12" ht="12.75" customHeight="1" thickBot="1" x14ac:dyDescent="0.25">
      <c r="A478" s="519"/>
      <c r="B478" s="106" t="s">
        <v>157</v>
      </c>
      <c r="C478" s="97"/>
      <c r="D478" s="51"/>
      <c r="E478" s="51"/>
      <c r="F478" s="52"/>
      <c r="G478" s="102">
        <f t="shared" si="15"/>
        <v>0</v>
      </c>
      <c r="H478" s="102">
        <f>G478*'Catálogo Factores de Prod'!$B$1</f>
        <v>0</v>
      </c>
      <c r="I478" s="68"/>
      <c r="J478" s="99">
        <f t="shared" si="16"/>
        <v>0</v>
      </c>
      <c r="K478" s="526"/>
      <c r="L478" s="526"/>
    </row>
    <row r="479" spans="1:12" ht="12.75" customHeight="1" x14ac:dyDescent="0.2">
      <c r="A479" s="517"/>
      <c r="B479" s="105" t="s">
        <v>155</v>
      </c>
      <c r="C479" s="95"/>
      <c r="D479" s="65"/>
      <c r="E479" s="65"/>
      <c r="F479" s="66"/>
      <c r="G479" s="100">
        <f t="shared" si="15"/>
        <v>0</v>
      </c>
      <c r="H479" s="100">
        <f>G479*'Catálogo Factores de Prod'!$B$1</f>
        <v>0</v>
      </c>
      <c r="I479" s="110"/>
      <c r="J479" s="98">
        <f t="shared" si="16"/>
        <v>0</v>
      </c>
      <c r="K479" s="524"/>
      <c r="L479" s="524"/>
    </row>
    <row r="480" spans="1:12" ht="12.75" customHeight="1" x14ac:dyDescent="0.2">
      <c r="A480" s="518"/>
      <c r="B480" s="107" t="s">
        <v>156</v>
      </c>
      <c r="C480" s="96"/>
      <c r="D480" s="73"/>
      <c r="E480" s="73"/>
      <c r="F480" s="74"/>
      <c r="G480" s="101">
        <f t="shared" si="15"/>
        <v>0</v>
      </c>
      <c r="H480" s="101">
        <f>G480*'Catálogo Factores de Prod'!$B$1</f>
        <v>0</v>
      </c>
      <c r="I480" s="68"/>
      <c r="J480" s="57">
        <f t="shared" si="16"/>
        <v>0</v>
      </c>
      <c r="K480" s="525"/>
      <c r="L480" s="525"/>
    </row>
    <row r="481" spans="1:12" ht="12.75" customHeight="1" thickBot="1" x14ac:dyDescent="0.25">
      <c r="A481" s="519"/>
      <c r="B481" s="106" t="s">
        <v>157</v>
      </c>
      <c r="C481" s="97"/>
      <c r="D481" s="51"/>
      <c r="E481" s="51"/>
      <c r="F481" s="52"/>
      <c r="G481" s="102">
        <f t="shared" si="15"/>
        <v>0</v>
      </c>
      <c r="H481" s="102">
        <f>G481*'Catálogo Factores de Prod'!$B$1</f>
        <v>0</v>
      </c>
      <c r="I481" s="68"/>
      <c r="J481" s="99">
        <f t="shared" si="16"/>
        <v>0</v>
      </c>
      <c r="K481" s="526"/>
      <c r="L481" s="526"/>
    </row>
    <row r="482" spans="1:12" ht="12.75" customHeight="1" x14ac:dyDescent="0.2">
      <c r="A482" s="517"/>
      <c r="B482" s="105" t="s">
        <v>155</v>
      </c>
      <c r="C482" s="95"/>
      <c r="D482" s="65"/>
      <c r="E482" s="65"/>
      <c r="F482" s="66"/>
      <c r="G482" s="100">
        <f t="shared" si="15"/>
        <v>0</v>
      </c>
      <c r="H482" s="100">
        <f>G482*'Catálogo Factores de Prod'!$B$1</f>
        <v>0</v>
      </c>
      <c r="I482" s="110"/>
      <c r="J482" s="98">
        <f t="shared" si="16"/>
        <v>0</v>
      </c>
      <c r="K482" s="524"/>
      <c r="L482" s="524"/>
    </row>
    <row r="483" spans="1:12" ht="12.75" customHeight="1" x14ac:dyDescent="0.2">
      <c r="A483" s="518"/>
      <c r="B483" s="107" t="s">
        <v>156</v>
      </c>
      <c r="C483" s="96"/>
      <c r="D483" s="73"/>
      <c r="E483" s="73"/>
      <c r="F483" s="74"/>
      <c r="G483" s="101">
        <f t="shared" si="15"/>
        <v>0</v>
      </c>
      <c r="H483" s="101">
        <f>G483*'Catálogo Factores de Prod'!$B$1</f>
        <v>0</v>
      </c>
      <c r="I483" s="68"/>
      <c r="J483" s="57">
        <f t="shared" si="16"/>
        <v>0</v>
      </c>
      <c r="K483" s="525"/>
      <c r="L483" s="525"/>
    </row>
    <row r="484" spans="1:12" ht="12.75" customHeight="1" thickBot="1" x14ac:dyDescent="0.25">
      <c r="A484" s="519"/>
      <c r="B484" s="106" t="s">
        <v>157</v>
      </c>
      <c r="C484" s="97"/>
      <c r="D484" s="51"/>
      <c r="E484" s="51"/>
      <c r="F484" s="52"/>
      <c r="G484" s="102">
        <f t="shared" si="15"/>
        <v>0</v>
      </c>
      <c r="H484" s="102">
        <f>G484*'Catálogo Factores de Prod'!$B$1</f>
        <v>0</v>
      </c>
      <c r="I484" s="68"/>
      <c r="J484" s="99">
        <f t="shared" si="16"/>
        <v>0</v>
      </c>
      <c r="K484" s="526"/>
      <c r="L484" s="526"/>
    </row>
    <row r="485" spans="1:12" ht="12.75" customHeight="1" x14ac:dyDescent="0.2">
      <c r="A485" s="517"/>
      <c r="B485" s="105" t="s">
        <v>155</v>
      </c>
      <c r="C485" s="95"/>
      <c r="D485" s="65"/>
      <c r="E485" s="65"/>
      <c r="F485" s="66"/>
      <c r="G485" s="100">
        <f t="shared" si="15"/>
        <v>0</v>
      </c>
      <c r="H485" s="100">
        <f>G485*'Catálogo Factores de Prod'!$B$1</f>
        <v>0</v>
      </c>
      <c r="I485" s="110"/>
      <c r="J485" s="98">
        <f t="shared" si="16"/>
        <v>0</v>
      </c>
      <c r="K485" s="524"/>
      <c r="L485" s="524"/>
    </row>
    <row r="486" spans="1:12" ht="12.75" customHeight="1" x14ac:dyDescent="0.2">
      <c r="A486" s="518"/>
      <c r="B486" s="107" t="s">
        <v>156</v>
      </c>
      <c r="C486" s="96"/>
      <c r="D486" s="73"/>
      <c r="E486" s="73"/>
      <c r="F486" s="74"/>
      <c r="G486" s="101">
        <f t="shared" si="15"/>
        <v>0</v>
      </c>
      <c r="H486" s="101">
        <f>G486*'Catálogo Factores de Prod'!$B$1</f>
        <v>0</v>
      </c>
      <c r="I486" s="68"/>
      <c r="J486" s="57">
        <f t="shared" si="16"/>
        <v>0</v>
      </c>
      <c r="K486" s="525"/>
      <c r="L486" s="525"/>
    </row>
    <row r="487" spans="1:12" ht="12.75" customHeight="1" thickBot="1" x14ac:dyDescent="0.25">
      <c r="A487" s="519"/>
      <c r="B487" s="106" t="s">
        <v>157</v>
      </c>
      <c r="C487" s="97"/>
      <c r="D487" s="51"/>
      <c r="E487" s="51"/>
      <c r="F487" s="52"/>
      <c r="G487" s="102">
        <f t="shared" si="15"/>
        <v>0</v>
      </c>
      <c r="H487" s="102">
        <f>G487*'Catálogo Factores de Prod'!$B$1</f>
        <v>0</v>
      </c>
      <c r="I487" s="68"/>
      <c r="J487" s="99">
        <f t="shared" si="16"/>
        <v>0</v>
      </c>
      <c r="K487" s="526"/>
      <c r="L487" s="526"/>
    </row>
    <row r="488" spans="1:12" ht="12.75" customHeight="1" x14ac:dyDescent="0.2">
      <c r="A488" s="517"/>
      <c r="B488" s="105" t="s">
        <v>155</v>
      </c>
      <c r="C488" s="95"/>
      <c r="D488" s="65"/>
      <c r="E488" s="65"/>
      <c r="F488" s="66"/>
      <c r="G488" s="100">
        <f t="shared" si="15"/>
        <v>0</v>
      </c>
      <c r="H488" s="100">
        <f>G488*'Catálogo Factores de Prod'!$B$1</f>
        <v>0</v>
      </c>
      <c r="I488" s="110"/>
      <c r="J488" s="98">
        <f t="shared" si="16"/>
        <v>0</v>
      </c>
      <c r="K488" s="524"/>
      <c r="L488" s="524"/>
    </row>
    <row r="489" spans="1:12" ht="12.75" customHeight="1" x14ac:dyDescent="0.2">
      <c r="A489" s="518"/>
      <c r="B489" s="107" t="s">
        <v>156</v>
      </c>
      <c r="C489" s="96"/>
      <c r="D489" s="73"/>
      <c r="E489" s="73"/>
      <c r="F489" s="74"/>
      <c r="G489" s="101">
        <f t="shared" si="15"/>
        <v>0</v>
      </c>
      <c r="H489" s="101">
        <f>G489*'Catálogo Factores de Prod'!$B$1</f>
        <v>0</v>
      </c>
      <c r="I489" s="68"/>
      <c r="J489" s="57">
        <f t="shared" si="16"/>
        <v>0</v>
      </c>
      <c r="K489" s="525"/>
      <c r="L489" s="525"/>
    </row>
    <row r="490" spans="1:12" ht="12.75" customHeight="1" thickBot="1" x14ac:dyDescent="0.25">
      <c r="A490" s="519"/>
      <c r="B490" s="106" t="s">
        <v>157</v>
      </c>
      <c r="C490" s="97"/>
      <c r="D490" s="51"/>
      <c r="E490" s="51"/>
      <c r="F490" s="52"/>
      <c r="G490" s="102">
        <f t="shared" si="15"/>
        <v>0</v>
      </c>
      <c r="H490" s="102">
        <f>G490*'Catálogo Factores de Prod'!$B$1</f>
        <v>0</v>
      </c>
      <c r="I490" s="68"/>
      <c r="J490" s="99">
        <f t="shared" si="16"/>
        <v>0</v>
      </c>
      <c r="K490" s="526"/>
      <c r="L490" s="526"/>
    </row>
    <row r="491" spans="1:12" ht="12.75" customHeight="1" x14ac:dyDescent="0.2">
      <c r="A491" s="517"/>
      <c r="B491" s="105" t="s">
        <v>155</v>
      </c>
      <c r="C491" s="95"/>
      <c r="D491" s="65"/>
      <c r="E491" s="65"/>
      <c r="F491" s="66"/>
      <c r="G491" s="100">
        <f t="shared" si="15"/>
        <v>0</v>
      </c>
      <c r="H491" s="100">
        <f>G491*'Catálogo Factores de Prod'!$B$1</f>
        <v>0</v>
      </c>
      <c r="I491" s="110"/>
      <c r="J491" s="98">
        <f t="shared" si="16"/>
        <v>0</v>
      </c>
      <c r="K491" s="524"/>
      <c r="L491" s="524"/>
    </row>
    <row r="492" spans="1:12" ht="12.75" customHeight="1" x14ac:dyDescent="0.2">
      <c r="A492" s="518"/>
      <c r="B492" s="107" t="s">
        <v>156</v>
      </c>
      <c r="C492" s="96"/>
      <c r="D492" s="73"/>
      <c r="E492" s="73"/>
      <c r="F492" s="74"/>
      <c r="G492" s="101">
        <f t="shared" si="15"/>
        <v>0</v>
      </c>
      <c r="H492" s="101">
        <f>G492*'Catálogo Factores de Prod'!$B$1</f>
        <v>0</v>
      </c>
      <c r="I492" s="68"/>
      <c r="J492" s="57">
        <f t="shared" si="16"/>
        <v>0</v>
      </c>
      <c r="K492" s="525"/>
      <c r="L492" s="525"/>
    </row>
    <row r="493" spans="1:12" ht="12.75" customHeight="1" thickBot="1" x14ac:dyDescent="0.25">
      <c r="A493" s="519"/>
      <c r="B493" s="106" t="s">
        <v>157</v>
      </c>
      <c r="C493" s="97"/>
      <c r="D493" s="51"/>
      <c r="E493" s="51"/>
      <c r="F493" s="52"/>
      <c r="G493" s="102">
        <f t="shared" si="15"/>
        <v>0</v>
      </c>
      <c r="H493" s="102">
        <f>G493*'Catálogo Factores de Prod'!$B$1</f>
        <v>0</v>
      </c>
      <c r="I493" s="68"/>
      <c r="J493" s="99">
        <f t="shared" si="16"/>
        <v>0</v>
      </c>
      <c r="K493" s="526"/>
      <c r="L493" s="526"/>
    </row>
    <row r="494" spans="1:12" ht="12.75" customHeight="1" x14ac:dyDescent="0.2">
      <c r="A494" s="517"/>
      <c r="B494" s="105" t="s">
        <v>155</v>
      </c>
      <c r="C494" s="95"/>
      <c r="D494" s="65"/>
      <c r="E494" s="65"/>
      <c r="F494" s="66"/>
      <c r="G494" s="100">
        <f t="shared" si="15"/>
        <v>0</v>
      </c>
      <c r="H494" s="100">
        <f>G494*'Catálogo Factores de Prod'!$B$1</f>
        <v>0</v>
      </c>
      <c r="I494" s="110"/>
      <c r="J494" s="98">
        <f t="shared" si="16"/>
        <v>0</v>
      </c>
      <c r="K494" s="524"/>
      <c r="L494" s="524"/>
    </row>
    <row r="495" spans="1:12" ht="12.75" customHeight="1" x14ac:dyDescent="0.2">
      <c r="A495" s="518"/>
      <c r="B495" s="107" t="s">
        <v>156</v>
      </c>
      <c r="C495" s="96"/>
      <c r="D495" s="73"/>
      <c r="E495" s="73"/>
      <c r="F495" s="74"/>
      <c r="G495" s="101">
        <f t="shared" si="15"/>
        <v>0</v>
      </c>
      <c r="H495" s="101">
        <f>G495*'Catálogo Factores de Prod'!$B$1</f>
        <v>0</v>
      </c>
      <c r="I495" s="68"/>
      <c r="J495" s="57">
        <f t="shared" si="16"/>
        <v>0</v>
      </c>
      <c r="K495" s="525"/>
      <c r="L495" s="525"/>
    </row>
    <row r="496" spans="1:12" ht="12.75" customHeight="1" thickBot="1" x14ac:dyDescent="0.25">
      <c r="A496" s="519"/>
      <c r="B496" s="106" t="s">
        <v>157</v>
      </c>
      <c r="C496" s="97"/>
      <c r="D496" s="51"/>
      <c r="E496" s="51"/>
      <c r="F496" s="52"/>
      <c r="G496" s="102">
        <f t="shared" si="15"/>
        <v>0</v>
      </c>
      <c r="H496" s="102">
        <f>G496*'Catálogo Factores de Prod'!$B$1</f>
        <v>0</v>
      </c>
      <c r="I496" s="68"/>
      <c r="J496" s="99">
        <f t="shared" si="16"/>
        <v>0</v>
      </c>
      <c r="K496" s="526"/>
      <c r="L496" s="526"/>
    </row>
    <row r="497" spans="1:12" ht="12.75" customHeight="1" x14ac:dyDescent="0.2">
      <c r="A497" s="517"/>
      <c r="B497" s="105" t="s">
        <v>155</v>
      </c>
      <c r="C497" s="95"/>
      <c r="D497" s="65"/>
      <c r="E497" s="65"/>
      <c r="F497" s="66"/>
      <c r="G497" s="100">
        <f t="shared" si="15"/>
        <v>0</v>
      </c>
      <c r="H497" s="100">
        <f>G497*'Catálogo Factores de Prod'!$B$1</f>
        <v>0</v>
      </c>
      <c r="I497" s="110"/>
      <c r="J497" s="98">
        <f t="shared" si="16"/>
        <v>0</v>
      </c>
      <c r="K497" s="524"/>
      <c r="L497" s="524"/>
    </row>
    <row r="498" spans="1:12" ht="12.75" customHeight="1" x14ac:dyDescent="0.2">
      <c r="A498" s="518"/>
      <c r="B498" s="107" t="s">
        <v>156</v>
      </c>
      <c r="C498" s="96"/>
      <c r="D498" s="73"/>
      <c r="E498" s="73"/>
      <c r="F498" s="74"/>
      <c r="G498" s="101">
        <f t="shared" si="15"/>
        <v>0</v>
      </c>
      <c r="H498" s="101">
        <f>G498*'Catálogo Factores de Prod'!$B$1</f>
        <v>0</v>
      </c>
      <c r="I498" s="68"/>
      <c r="J498" s="57">
        <f t="shared" si="16"/>
        <v>0</v>
      </c>
      <c r="K498" s="525"/>
      <c r="L498" s="525"/>
    </row>
    <row r="499" spans="1:12" ht="12.75" customHeight="1" thickBot="1" x14ac:dyDescent="0.25">
      <c r="A499" s="519"/>
      <c r="B499" s="106" t="s">
        <v>157</v>
      </c>
      <c r="C499" s="97"/>
      <c r="D499" s="51"/>
      <c r="E499" s="51"/>
      <c r="F499" s="52"/>
      <c r="G499" s="102">
        <f t="shared" si="15"/>
        <v>0</v>
      </c>
      <c r="H499" s="102">
        <f>G499*'Catálogo Factores de Prod'!$B$1</f>
        <v>0</v>
      </c>
      <c r="I499" s="68"/>
      <c r="J499" s="99">
        <f t="shared" si="16"/>
        <v>0</v>
      </c>
      <c r="K499" s="526"/>
      <c r="L499" s="526"/>
    </row>
    <row r="500" spans="1:12" ht="12.75" customHeight="1" x14ac:dyDescent="0.2">
      <c r="A500" s="517"/>
      <c r="B500" s="105" t="s">
        <v>155</v>
      </c>
      <c r="C500" s="95"/>
      <c r="D500" s="65"/>
      <c r="E500" s="65"/>
      <c r="F500" s="66"/>
      <c r="G500" s="100">
        <f t="shared" si="15"/>
        <v>0</v>
      </c>
      <c r="H500" s="100">
        <f>G500*'Catálogo Factores de Prod'!$B$1</f>
        <v>0</v>
      </c>
      <c r="I500" s="110"/>
      <c r="J500" s="98">
        <f t="shared" si="16"/>
        <v>0</v>
      </c>
      <c r="K500" s="524"/>
      <c r="L500" s="524"/>
    </row>
    <row r="501" spans="1:12" ht="12.75" customHeight="1" x14ac:dyDescent="0.2">
      <c r="A501" s="518"/>
      <c r="B501" s="107" t="s">
        <v>156</v>
      </c>
      <c r="C501" s="96"/>
      <c r="D501" s="73"/>
      <c r="E501" s="73"/>
      <c r="F501" s="74"/>
      <c r="G501" s="101">
        <f t="shared" si="15"/>
        <v>0</v>
      </c>
      <c r="H501" s="101">
        <f>G501*'Catálogo Factores de Prod'!$B$1</f>
        <v>0</v>
      </c>
      <c r="I501" s="68"/>
      <c r="J501" s="57">
        <f t="shared" si="16"/>
        <v>0</v>
      </c>
      <c r="K501" s="525"/>
      <c r="L501" s="525"/>
    </row>
    <row r="502" spans="1:12" ht="12.75" customHeight="1" thickBot="1" x14ac:dyDescent="0.25">
      <c r="A502" s="519"/>
      <c r="B502" s="106" t="s">
        <v>157</v>
      </c>
      <c r="C502" s="97"/>
      <c r="D502" s="51"/>
      <c r="E502" s="51"/>
      <c r="F502" s="52"/>
      <c r="G502" s="102">
        <f t="shared" si="15"/>
        <v>0</v>
      </c>
      <c r="H502" s="102">
        <f>G502*'Catálogo Factores de Prod'!$B$1</f>
        <v>0</v>
      </c>
      <c r="I502" s="68"/>
      <c r="J502" s="99">
        <f t="shared" si="16"/>
        <v>0</v>
      </c>
      <c r="K502" s="526"/>
      <c r="L502" s="526"/>
    </row>
    <row r="503" spans="1:12" ht="12.75" customHeight="1" x14ac:dyDescent="0.2">
      <c r="A503" s="517"/>
      <c r="B503" s="105" t="s">
        <v>155</v>
      </c>
      <c r="C503" s="95"/>
      <c r="D503" s="65"/>
      <c r="E503" s="65"/>
      <c r="F503" s="66"/>
      <c r="G503" s="100">
        <f t="shared" si="15"/>
        <v>0</v>
      </c>
      <c r="H503" s="100">
        <f>G503*'Catálogo Factores de Prod'!$B$1</f>
        <v>0</v>
      </c>
      <c r="I503" s="110"/>
      <c r="J503" s="98">
        <f t="shared" si="16"/>
        <v>0</v>
      </c>
      <c r="K503" s="524"/>
      <c r="L503" s="524"/>
    </row>
    <row r="504" spans="1:12" ht="12.75" customHeight="1" x14ac:dyDescent="0.2">
      <c r="A504" s="518"/>
      <c r="B504" s="107" t="s">
        <v>156</v>
      </c>
      <c r="C504" s="96"/>
      <c r="D504" s="73"/>
      <c r="E504" s="73"/>
      <c r="F504" s="74"/>
      <c r="G504" s="101">
        <f t="shared" ref="G504:G567" si="17">C504+D504+E504+F504</f>
        <v>0</v>
      </c>
      <c r="H504" s="101">
        <f>G504*'Catálogo Factores de Prod'!$B$1</f>
        <v>0</v>
      </c>
      <c r="I504" s="68"/>
      <c r="J504" s="57">
        <f t="shared" si="16"/>
        <v>0</v>
      </c>
      <c r="K504" s="525"/>
      <c r="L504" s="525"/>
    </row>
    <row r="505" spans="1:12" ht="12.75" customHeight="1" thickBot="1" x14ac:dyDescent="0.25">
      <c r="A505" s="519"/>
      <c r="B505" s="106" t="s">
        <v>157</v>
      </c>
      <c r="C505" s="97"/>
      <c r="D505" s="51"/>
      <c r="E505" s="51"/>
      <c r="F505" s="52"/>
      <c r="G505" s="102">
        <f t="shared" si="17"/>
        <v>0</v>
      </c>
      <c r="H505" s="102">
        <f>G505*'Catálogo Factores de Prod'!$B$1</f>
        <v>0</v>
      </c>
      <c r="I505" s="68"/>
      <c r="J505" s="99">
        <f t="shared" si="16"/>
        <v>0</v>
      </c>
      <c r="K505" s="526"/>
      <c r="L505" s="526"/>
    </row>
    <row r="506" spans="1:12" ht="12.75" customHeight="1" x14ac:dyDescent="0.2">
      <c r="A506" s="517"/>
      <c r="B506" s="105" t="s">
        <v>155</v>
      </c>
      <c r="C506" s="95"/>
      <c r="D506" s="65"/>
      <c r="E506" s="65"/>
      <c r="F506" s="66"/>
      <c r="G506" s="100">
        <f t="shared" si="17"/>
        <v>0</v>
      </c>
      <c r="H506" s="100">
        <f>G506*'Catálogo Factores de Prod'!$B$1</f>
        <v>0</v>
      </c>
      <c r="I506" s="110"/>
      <c r="J506" s="98">
        <f t="shared" si="16"/>
        <v>0</v>
      </c>
      <c r="K506" s="524"/>
      <c r="L506" s="524"/>
    </row>
    <row r="507" spans="1:12" ht="12.75" customHeight="1" x14ac:dyDescent="0.2">
      <c r="A507" s="518"/>
      <c r="B507" s="107" t="s">
        <v>156</v>
      </c>
      <c r="C507" s="96"/>
      <c r="D507" s="73"/>
      <c r="E507" s="73"/>
      <c r="F507" s="74"/>
      <c r="G507" s="101">
        <f t="shared" si="17"/>
        <v>0</v>
      </c>
      <c r="H507" s="101">
        <f>G507*'Catálogo Factores de Prod'!$B$1</f>
        <v>0</v>
      </c>
      <c r="I507" s="68"/>
      <c r="J507" s="57">
        <f t="shared" si="16"/>
        <v>0</v>
      </c>
      <c r="K507" s="525"/>
      <c r="L507" s="525"/>
    </row>
    <row r="508" spans="1:12" ht="12.75" customHeight="1" thickBot="1" x14ac:dyDescent="0.25">
      <c r="A508" s="519"/>
      <c r="B508" s="106" t="s">
        <v>157</v>
      </c>
      <c r="C508" s="97"/>
      <c r="D508" s="51"/>
      <c r="E508" s="51"/>
      <c r="F508" s="52"/>
      <c r="G508" s="102">
        <f t="shared" si="17"/>
        <v>0</v>
      </c>
      <c r="H508" s="102">
        <f>G508*'Catálogo Factores de Prod'!$B$1</f>
        <v>0</v>
      </c>
      <c r="I508" s="68"/>
      <c r="J508" s="99">
        <f t="shared" si="16"/>
        <v>0</v>
      </c>
      <c r="K508" s="526"/>
      <c r="L508" s="526"/>
    </row>
    <row r="509" spans="1:12" ht="12.75" customHeight="1" x14ac:dyDescent="0.2">
      <c r="A509" s="517"/>
      <c r="B509" s="105" t="s">
        <v>155</v>
      </c>
      <c r="C509" s="95"/>
      <c r="D509" s="65"/>
      <c r="E509" s="65"/>
      <c r="F509" s="66"/>
      <c r="G509" s="100">
        <f t="shared" si="17"/>
        <v>0</v>
      </c>
      <c r="H509" s="100">
        <f>G509*'Catálogo Factores de Prod'!$B$1</f>
        <v>0</v>
      </c>
      <c r="I509" s="110"/>
      <c r="J509" s="98">
        <f t="shared" si="16"/>
        <v>0</v>
      </c>
      <c r="K509" s="524"/>
      <c r="L509" s="524"/>
    </row>
    <row r="510" spans="1:12" ht="12.75" customHeight="1" x14ac:dyDescent="0.2">
      <c r="A510" s="518"/>
      <c r="B510" s="107" t="s">
        <v>156</v>
      </c>
      <c r="C510" s="96"/>
      <c r="D510" s="73"/>
      <c r="E510" s="73"/>
      <c r="F510" s="74"/>
      <c r="G510" s="101">
        <f t="shared" si="17"/>
        <v>0</v>
      </c>
      <c r="H510" s="101">
        <f>G510*'Catálogo Factores de Prod'!$B$1</f>
        <v>0</v>
      </c>
      <c r="I510" s="68"/>
      <c r="J510" s="57">
        <f t="shared" si="16"/>
        <v>0</v>
      </c>
      <c r="K510" s="525"/>
      <c r="L510" s="525"/>
    </row>
    <row r="511" spans="1:12" ht="12.75" customHeight="1" thickBot="1" x14ac:dyDescent="0.25">
      <c r="A511" s="519"/>
      <c r="B511" s="106" t="s">
        <v>157</v>
      </c>
      <c r="C511" s="97"/>
      <c r="D511" s="51"/>
      <c r="E511" s="51"/>
      <c r="F511" s="52"/>
      <c r="G511" s="102">
        <f t="shared" si="17"/>
        <v>0</v>
      </c>
      <c r="H511" s="102">
        <f>G511*'Catálogo Factores de Prod'!$B$1</f>
        <v>0</v>
      </c>
      <c r="I511" s="68"/>
      <c r="J511" s="99">
        <f t="shared" si="16"/>
        <v>0</v>
      </c>
      <c r="K511" s="526"/>
      <c r="L511" s="526"/>
    </row>
    <row r="512" spans="1:12" ht="12.75" customHeight="1" x14ac:dyDescent="0.2">
      <c r="A512" s="517"/>
      <c r="B512" s="105" t="s">
        <v>155</v>
      </c>
      <c r="C512" s="95"/>
      <c r="D512" s="65"/>
      <c r="E512" s="65"/>
      <c r="F512" s="66"/>
      <c r="G512" s="100">
        <f t="shared" si="17"/>
        <v>0</v>
      </c>
      <c r="H512" s="100">
        <f>G512*'Catálogo Factores de Prod'!$B$1</f>
        <v>0</v>
      </c>
      <c r="I512" s="110"/>
      <c r="J512" s="98">
        <f t="shared" si="16"/>
        <v>0</v>
      </c>
      <c r="K512" s="524"/>
      <c r="L512" s="524"/>
    </row>
    <row r="513" spans="1:12" ht="12.75" customHeight="1" x14ac:dyDescent="0.2">
      <c r="A513" s="518"/>
      <c r="B513" s="107" t="s">
        <v>156</v>
      </c>
      <c r="C513" s="96"/>
      <c r="D513" s="73"/>
      <c r="E513" s="73"/>
      <c r="F513" s="74"/>
      <c r="G513" s="101">
        <f t="shared" si="17"/>
        <v>0</v>
      </c>
      <c r="H513" s="101">
        <f>G513*'Catálogo Factores de Prod'!$B$1</f>
        <v>0</v>
      </c>
      <c r="I513" s="68"/>
      <c r="J513" s="57">
        <f t="shared" si="16"/>
        <v>0</v>
      </c>
      <c r="K513" s="525"/>
      <c r="L513" s="525"/>
    </row>
    <row r="514" spans="1:12" ht="12.75" customHeight="1" thickBot="1" x14ac:dyDescent="0.25">
      <c r="A514" s="519"/>
      <c r="B514" s="106" t="s">
        <v>157</v>
      </c>
      <c r="C514" s="97"/>
      <c r="D514" s="51"/>
      <c r="E514" s="51"/>
      <c r="F514" s="52"/>
      <c r="G514" s="102">
        <f t="shared" si="17"/>
        <v>0</v>
      </c>
      <c r="H514" s="102">
        <f>G514*'Catálogo Factores de Prod'!$B$1</f>
        <v>0</v>
      </c>
      <c r="I514" s="68"/>
      <c r="J514" s="99">
        <f t="shared" si="16"/>
        <v>0</v>
      </c>
      <c r="K514" s="526"/>
      <c r="L514" s="526"/>
    </row>
    <row r="515" spans="1:12" ht="12.75" customHeight="1" x14ac:dyDescent="0.2">
      <c r="A515" s="517"/>
      <c r="B515" s="105" t="s">
        <v>155</v>
      </c>
      <c r="C515" s="95"/>
      <c r="D515" s="65"/>
      <c r="E515" s="65"/>
      <c r="F515" s="66"/>
      <c r="G515" s="100">
        <f t="shared" si="17"/>
        <v>0</v>
      </c>
      <c r="H515" s="100">
        <f>G515*'Catálogo Factores de Prod'!$B$1</f>
        <v>0</v>
      </c>
      <c r="I515" s="110"/>
      <c r="J515" s="98">
        <f t="shared" si="16"/>
        <v>0</v>
      </c>
      <c r="K515" s="524"/>
      <c r="L515" s="524"/>
    </row>
    <row r="516" spans="1:12" ht="12.75" customHeight="1" x14ac:dyDescent="0.2">
      <c r="A516" s="518"/>
      <c r="B516" s="107" t="s">
        <v>156</v>
      </c>
      <c r="C516" s="96"/>
      <c r="D516" s="73"/>
      <c r="E516" s="73"/>
      <c r="F516" s="74"/>
      <c r="G516" s="101">
        <f t="shared" si="17"/>
        <v>0</v>
      </c>
      <c r="H516" s="101">
        <f>G516*'Catálogo Factores de Prod'!$B$1</f>
        <v>0</v>
      </c>
      <c r="I516" s="68"/>
      <c r="J516" s="57">
        <f t="shared" si="16"/>
        <v>0</v>
      </c>
      <c r="K516" s="525"/>
      <c r="L516" s="525"/>
    </row>
    <row r="517" spans="1:12" ht="12.75" customHeight="1" thickBot="1" x14ac:dyDescent="0.25">
      <c r="A517" s="519"/>
      <c r="B517" s="106" t="s">
        <v>157</v>
      </c>
      <c r="C517" s="97"/>
      <c r="D517" s="51"/>
      <c r="E517" s="51"/>
      <c r="F517" s="52"/>
      <c r="G517" s="102">
        <f t="shared" si="17"/>
        <v>0</v>
      </c>
      <c r="H517" s="102">
        <f>G517*'Catálogo Factores de Prod'!$B$1</f>
        <v>0</v>
      </c>
      <c r="I517" s="68"/>
      <c r="J517" s="99">
        <f t="shared" si="16"/>
        <v>0</v>
      </c>
      <c r="K517" s="526"/>
      <c r="L517" s="526"/>
    </row>
    <row r="518" spans="1:12" ht="12.75" customHeight="1" x14ac:dyDescent="0.2">
      <c r="A518" s="517"/>
      <c r="B518" s="105" t="s">
        <v>155</v>
      </c>
      <c r="C518" s="95"/>
      <c r="D518" s="65"/>
      <c r="E518" s="65"/>
      <c r="F518" s="66"/>
      <c r="G518" s="100">
        <f t="shared" si="17"/>
        <v>0</v>
      </c>
      <c r="H518" s="100">
        <f>G518*'Catálogo Factores de Prod'!$B$1</f>
        <v>0</v>
      </c>
      <c r="I518" s="110"/>
      <c r="J518" s="98">
        <f t="shared" si="16"/>
        <v>0</v>
      </c>
      <c r="K518" s="524"/>
      <c r="L518" s="524"/>
    </row>
    <row r="519" spans="1:12" ht="12.75" customHeight="1" x14ac:dyDescent="0.2">
      <c r="A519" s="518"/>
      <c r="B519" s="107" t="s">
        <v>156</v>
      </c>
      <c r="C519" s="96"/>
      <c r="D519" s="73"/>
      <c r="E519" s="73"/>
      <c r="F519" s="74"/>
      <c r="G519" s="101">
        <f t="shared" si="17"/>
        <v>0</v>
      </c>
      <c r="H519" s="101">
        <f>G519*'Catálogo Factores de Prod'!$B$1</f>
        <v>0</v>
      </c>
      <c r="I519" s="68"/>
      <c r="J519" s="57">
        <f t="shared" si="16"/>
        <v>0</v>
      </c>
      <c r="K519" s="525"/>
      <c r="L519" s="525"/>
    </row>
    <row r="520" spans="1:12" ht="12.75" customHeight="1" thickBot="1" x14ac:dyDescent="0.25">
      <c r="A520" s="519"/>
      <c r="B520" s="106" t="s">
        <v>157</v>
      </c>
      <c r="C520" s="97"/>
      <c r="D520" s="51"/>
      <c r="E520" s="51"/>
      <c r="F520" s="52"/>
      <c r="G520" s="102">
        <f t="shared" si="17"/>
        <v>0</v>
      </c>
      <c r="H520" s="102">
        <f>G520*'Catálogo Factores de Prod'!$B$1</f>
        <v>0</v>
      </c>
      <c r="I520" s="68"/>
      <c r="J520" s="99">
        <f t="shared" si="16"/>
        <v>0</v>
      </c>
      <c r="K520" s="526"/>
      <c r="L520" s="526"/>
    </row>
    <row r="521" spans="1:12" ht="12.75" customHeight="1" x14ac:dyDescent="0.2">
      <c r="A521" s="517"/>
      <c r="B521" s="105" t="s">
        <v>155</v>
      </c>
      <c r="C521" s="95"/>
      <c r="D521" s="65"/>
      <c r="E521" s="65"/>
      <c r="F521" s="66"/>
      <c r="G521" s="100">
        <f t="shared" si="17"/>
        <v>0</v>
      </c>
      <c r="H521" s="100">
        <f>G521*'Catálogo Factores de Prod'!$B$1</f>
        <v>0</v>
      </c>
      <c r="I521" s="110"/>
      <c r="J521" s="98">
        <f t="shared" si="16"/>
        <v>0</v>
      </c>
      <c r="K521" s="524"/>
      <c r="L521" s="524"/>
    </row>
    <row r="522" spans="1:12" ht="12.75" customHeight="1" x14ac:dyDescent="0.2">
      <c r="A522" s="518"/>
      <c r="B522" s="107" t="s">
        <v>156</v>
      </c>
      <c r="C522" s="96"/>
      <c r="D522" s="73"/>
      <c r="E522" s="73"/>
      <c r="F522" s="74"/>
      <c r="G522" s="101">
        <f t="shared" si="17"/>
        <v>0</v>
      </c>
      <c r="H522" s="101">
        <f>G522*'Catálogo Factores de Prod'!$B$1</f>
        <v>0</v>
      </c>
      <c r="I522" s="68"/>
      <c r="J522" s="57">
        <f t="shared" si="16"/>
        <v>0</v>
      </c>
      <c r="K522" s="525"/>
      <c r="L522" s="525"/>
    </row>
    <row r="523" spans="1:12" ht="12.75" customHeight="1" thickBot="1" x14ac:dyDescent="0.25">
      <c r="A523" s="519"/>
      <c r="B523" s="106" t="s">
        <v>157</v>
      </c>
      <c r="C523" s="97"/>
      <c r="D523" s="51"/>
      <c r="E523" s="51"/>
      <c r="F523" s="52"/>
      <c r="G523" s="102">
        <f t="shared" si="17"/>
        <v>0</v>
      </c>
      <c r="H523" s="102">
        <f>G523*'Catálogo Factores de Prod'!$B$1</f>
        <v>0</v>
      </c>
      <c r="I523" s="68"/>
      <c r="J523" s="99">
        <f t="shared" ref="J523:J586" si="18">IF(I$912&gt;0, H523-(H523*I523),0)</f>
        <v>0</v>
      </c>
      <c r="K523" s="526"/>
      <c r="L523" s="526"/>
    </row>
    <row r="524" spans="1:12" ht="12.75" customHeight="1" x14ac:dyDescent="0.2">
      <c r="A524" s="517"/>
      <c r="B524" s="105" t="s">
        <v>155</v>
      </c>
      <c r="C524" s="95"/>
      <c r="D524" s="65"/>
      <c r="E524" s="65"/>
      <c r="F524" s="66"/>
      <c r="G524" s="100">
        <f t="shared" si="17"/>
        <v>0</v>
      </c>
      <c r="H524" s="100">
        <f>G524*'Catálogo Factores de Prod'!$B$1</f>
        <v>0</v>
      </c>
      <c r="I524" s="110"/>
      <c r="J524" s="98">
        <f t="shared" si="18"/>
        <v>0</v>
      </c>
      <c r="K524" s="524"/>
      <c r="L524" s="524"/>
    </row>
    <row r="525" spans="1:12" ht="12.75" customHeight="1" x14ac:dyDescent="0.2">
      <c r="A525" s="518"/>
      <c r="B525" s="107" t="s">
        <v>156</v>
      </c>
      <c r="C525" s="96"/>
      <c r="D525" s="73"/>
      <c r="E525" s="73"/>
      <c r="F525" s="74"/>
      <c r="G525" s="101">
        <f t="shared" si="17"/>
        <v>0</v>
      </c>
      <c r="H525" s="101">
        <f>G525*'Catálogo Factores de Prod'!$B$1</f>
        <v>0</v>
      </c>
      <c r="I525" s="68"/>
      <c r="J525" s="57">
        <f t="shared" si="18"/>
        <v>0</v>
      </c>
      <c r="K525" s="525"/>
      <c r="L525" s="525"/>
    </row>
    <row r="526" spans="1:12" ht="12.75" customHeight="1" thickBot="1" x14ac:dyDescent="0.25">
      <c r="A526" s="519"/>
      <c r="B526" s="106" t="s">
        <v>157</v>
      </c>
      <c r="C526" s="97"/>
      <c r="D526" s="51"/>
      <c r="E526" s="51"/>
      <c r="F526" s="52"/>
      <c r="G526" s="102">
        <f t="shared" si="17"/>
        <v>0</v>
      </c>
      <c r="H526" s="102">
        <f>G526*'Catálogo Factores de Prod'!$B$1</f>
        <v>0</v>
      </c>
      <c r="I526" s="68"/>
      <c r="J526" s="99">
        <f t="shared" si="18"/>
        <v>0</v>
      </c>
      <c r="K526" s="526"/>
      <c r="L526" s="526"/>
    </row>
    <row r="527" spans="1:12" ht="12.75" customHeight="1" x14ac:dyDescent="0.2">
      <c r="A527" s="517"/>
      <c r="B527" s="105" t="s">
        <v>155</v>
      </c>
      <c r="C527" s="95"/>
      <c r="D527" s="65"/>
      <c r="E527" s="65"/>
      <c r="F527" s="66"/>
      <c r="G527" s="100">
        <f t="shared" si="17"/>
        <v>0</v>
      </c>
      <c r="H527" s="100">
        <f>G527*'Catálogo Factores de Prod'!$B$1</f>
        <v>0</v>
      </c>
      <c r="I527" s="110"/>
      <c r="J527" s="98">
        <f t="shared" si="18"/>
        <v>0</v>
      </c>
      <c r="K527" s="524"/>
      <c r="L527" s="524"/>
    </row>
    <row r="528" spans="1:12" ht="12.75" customHeight="1" x14ac:dyDescent="0.2">
      <c r="A528" s="518"/>
      <c r="B528" s="107" t="s">
        <v>156</v>
      </c>
      <c r="C528" s="96"/>
      <c r="D528" s="73"/>
      <c r="E528" s="73"/>
      <c r="F528" s="74"/>
      <c r="G528" s="101">
        <f t="shared" si="17"/>
        <v>0</v>
      </c>
      <c r="H528" s="101">
        <f>G528*'Catálogo Factores de Prod'!$B$1</f>
        <v>0</v>
      </c>
      <c r="I528" s="68"/>
      <c r="J528" s="57">
        <f t="shared" si="18"/>
        <v>0</v>
      </c>
      <c r="K528" s="525"/>
      <c r="L528" s="525"/>
    </row>
    <row r="529" spans="1:12" ht="12.75" customHeight="1" thickBot="1" x14ac:dyDescent="0.25">
      <c r="A529" s="519"/>
      <c r="B529" s="106" t="s">
        <v>157</v>
      </c>
      <c r="C529" s="97"/>
      <c r="D529" s="51"/>
      <c r="E529" s="51"/>
      <c r="F529" s="52"/>
      <c r="G529" s="102">
        <f t="shared" si="17"/>
        <v>0</v>
      </c>
      <c r="H529" s="102">
        <f>G529*'Catálogo Factores de Prod'!$B$1</f>
        <v>0</v>
      </c>
      <c r="I529" s="68"/>
      <c r="J529" s="99">
        <f t="shared" si="18"/>
        <v>0</v>
      </c>
      <c r="K529" s="526"/>
      <c r="L529" s="526"/>
    </row>
    <row r="530" spans="1:12" ht="12.75" customHeight="1" x14ac:dyDescent="0.2">
      <c r="A530" s="517"/>
      <c r="B530" s="105" t="s">
        <v>155</v>
      </c>
      <c r="C530" s="95"/>
      <c r="D530" s="65"/>
      <c r="E530" s="65"/>
      <c r="F530" s="66"/>
      <c r="G530" s="100">
        <f t="shared" si="17"/>
        <v>0</v>
      </c>
      <c r="H530" s="100">
        <f>G530*'Catálogo Factores de Prod'!$B$1</f>
        <v>0</v>
      </c>
      <c r="I530" s="110"/>
      <c r="J530" s="98">
        <f t="shared" si="18"/>
        <v>0</v>
      </c>
      <c r="K530" s="524"/>
      <c r="L530" s="524"/>
    </row>
    <row r="531" spans="1:12" ht="12.75" customHeight="1" x14ac:dyDescent="0.2">
      <c r="A531" s="518"/>
      <c r="B531" s="107" t="s">
        <v>156</v>
      </c>
      <c r="C531" s="96"/>
      <c r="D531" s="73"/>
      <c r="E531" s="73"/>
      <c r="F531" s="74"/>
      <c r="G531" s="101">
        <f t="shared" si="17"/>
        <v>0</v>
      </c>
      <c r="H531" s="101">
        <f>G531*'Catálogo Factores de Prod'!$B$1</f>
        <v>0</v>
      </c>
      <c r="I531" s="68"/>
      <c r="J531" s="57">
        <f t="shared" si="18"/>
        <v>0</v>
      </c>
      <c r="K531" s="525"/>
      <c r="L531" s="525"/>
    </row>
    <row r="532" spans="1:12" ht="12.75" customHeight="1" thickBot="1" x14ac:dyDescent="0.25">
      <c r="A532" s="519"/>
      <c r="B532" s="106" t="s">
        <v>157</v>
      </c>
      <c r="C532" s="97"/>
      <c r="D532" s="51"/>
      <c r="E532" s="51"/>
      <c r="F532" s="52"/>
      <c r="G532" s="102">
        <f t="shared" si="17"/>
        <v>0</v>
      </c>
      <c r="H532" s="102">
        <f>G532*'Catálogo Factores de Prod'!$B$1</f>
        <v>0</v>
      </c>
      <c r="I532" s="68"/>
      <c r="J532" s="99">
        <f t="shared" si="18"/>
        <v>0</v>
      </c>
      <c r="K532" s="526"/>
      <c r="L532" s="526"/>
    </row>
    <row r="533" spans="1:12" ht="12.75" customHeight="1" x14ac:dyDescent="0.2">
      <c r="A533" s="517"/>
      <c r="B533" s="105" t="s">
        <v>155</v>
      </c>
      <c r="C533" s="95"/>
      <c r="D533" s="65"/>
      <c r="E533" s="65"/>
      <c r="F533" s="66"/>
      <c r="G533" s="100">
        <f t="shared" si="17"/>
        <v>0</v>
      </c>
      <c r="H533" s="100">
        <f>G533*'Catálogo Factores de Prod'!$B$1</f>
        <v>0</v>
      </c>
      <c r="I533" s="110"/>
      <c r="J533" s="98">
        <f t="shared" si="18"/>
        <v>0</v>
      </c>
      <c r="K533" s="524"/>
      <c r="L533" s="524"/>
    </row>
    <row r="534" spans="1:12" ht="12.75" customHeight="1" x14ac:dyDescent="0.2">
      <c r="A534" s="518"/>
      <c r="B534" s="107" t="s">
        <v>156</v>
      </c>
      <c r="C534" s="96"/>
      <c r="D534" s="73"/>
      <c r="E534" s="73"/>
      <c r="F534" s="74"/>
      <c r="G534" s="101">
        <f t="shared" si="17"/>
        <v>0</v>
      </c>
      <c r="H534" s="101">
        <f>G534*'Catálogo Factores de Prod'!$B$1</f>
        <v>0</v>
      </c>
      <c r="I534" s="68"/>
      <c r="J534" s="57">
        <f t="shared" si="18"/>
        <v>0</v>
      </c>
      <c r="K534" s="525"/>
      <c r="L534" s="525"/>
    </row>
    <row r="535" spans="1:12" ht="12.75" customHeight="1" thickBot="1" x14ac:dyDescent="0.25">
      <c r="A535" s="519"/>
      <c r="B535" s="106" t="s">
        <v>157</v>
      </c>
      <c r="C535" s="97"/>
      <c r="D535" s="51"/>
      <c r="E535" s="51"/>
      <c r="F535" s="52"/>
      <c r="G535" s="102">
        <f t="shared" si="17"/>
        <v>0</v>
      </c>
      <c r="H535" s="102">
        <f>G535*'Catálogo Factores de Prod'!$B$1</f>
        <v>0</v>
      </c>
      <c r="I535" s="68"/>
      <c r="J535" s="99">
        <f t="shared" si="18"/>
        <v>0</v>
      </c>
      <c r="K535" s="526"/>
      <c r="L535" s="526"/>
    </row>
    <row r="536" spans="1:12" ht="12.75" customHeight="1" x14ac:dyDescent="0.2">
      <c r="A536" s="517"/>
      <c r="B536" s="105" t="s">
        <v>155</v>
      </c>
      <c r="C536" s="95"/>
      <c r="D536" s="65"/>
      <c r="E536" s="65"/>
      <c r="F536" s="66"/>
      <c r="G536" s="100">
        <f t="shared" si="17"/>
        <v>0</v>
      </c>
      <c r="H536" s="100">
        <f>G536*'Catálogo Factores de Prod'!$B$1</f>
        <v>0</v>
      </c>
      <c r="I536" s="110"/>
      <c r="J536" s="98">
        <f t="shared" si="18"/>
        <v>0</v>
      </c>
      <c r="K536" s="524"/>
      <c r="L536" s="524"/>
    </row>
    <row r="537" spans="1:12" ht="12.75" customHeight="1" x14ac:dyDescent="0.2">
      <c r="A537" s="518"/>
      <c r="B537" s="107" t="s">
        <v>156</v>
      </c>
      <c r="C537" s="96"/>
      <c r="D537" s="73"/>
      <c r="E537" s="73"/>
      <c r="F537" s="74"/>
      <c r="G537" s="101">
        <f t="shared" si="17"/>
        <v>0</v>
      </c>
      <c r="H537" s="101">
        <f>G537*'Catálogo Factores de Prod'!$B$1</f>
        <v>0</v>
      </c>
      <c r="I537" s="68"/>
      <c r="J537" s="57">
        <f t="shared" si="18"/>
        <v>0</v>
      </c>
      <c r="K537" s="525"/>
      <c r="L537" s="525"/>
    </row>
    <row r="538" spans="1:12" ht="12.75" customHeight="1" thickBot="1" x14ac:dyDescent="0.25">
      <c r="A538" s="519"/>
      <c r="B538" s="106" t="s">
        <v>157</v>
      </c>
      <c r="C538" s="97"/>
      <c r="D538" s="51"/>
      <c r="E538" s="51"/>
      <c r="F538" s="52"/>
      <c r="G538" s="102">
        <f t="shared" si="17"/>
        <v>0</v>
      </c>
      <c r="H538" s="102">
        <f>G538*'Catálogo Factores de Prod'!$B$1</f>
        <v>0</v>
      </c>
      <c r="I538" s="68"/>
      <c r="J538" s="99">
        <f t="shared" si="18"/>
        <v>0</v>
      </c>
      <c r="K538" s="526"/>
      <c r="L538" s="526"/>
    </row>
    <row r="539" spans="1:12" ht="12.75" customHeight="1" x14ac:dyDescent="0.2">
      <c r="A539" s="517"/>
      <c r="B539" s="105" t="s">
        <v>155</v>
      </c>
      <c r="C539" s="95"/>
      <c r="D539" s="65"/>
      <c r="E539" s="65"/>
      <c r="F539" s="66"/>
      <c r="G539" s="100">
        <f t="shared" si="17"/>
        <v>0</v>
      </c>
      <c r="H539" s="100">
        <f>G539*'Catálogo Factores de Prod'!$B$1</f>
        <v>0</v>
      </c>
      <c r="I539" s="110"/>
      <c r="J539" s="98">
        <f t="shared" si="18"/>
        <v>0</v>
      </c>
      <c r="K539" s="524"/>
      <c r="L539" s="524"/>
    </row>
    <row r="540" spans="1:12" ht="12.75" customHeight="1" x14ac:dyDescent="0.2">
      <c r="A540" s="518"/>
      <c r="B540" s="107" t="s">
        <v>156</v>
      </c>
      <c r="C540" s="96"/>
      <c r="D540" s="73"/>
      <c r="E540" s="73"/>
      <c r="F540" s="74"/>
      <c r="G540" s="101">
        <f t="shared" si="17"/>
        <v>0</v>
      </c>
      <c r="H540" s="101">
        <f>G540*'Catálogo Factores de Prod'!$B$1</f>
        <v>0</v>
      </c>
      <c r="I540" s="68"/>
      <c r="J540" s="57">
        <f t="shared" si="18"/>
        <v>0</v>
      </c>
      <c r="K540" s="525"/>
      <c r="L540" s="525"/>
    </row>
    <row r="541" spans="1:12" ht="12.75" customHeight="1" thickBot="1" x14ac:dyDescent="0.25">
      <c r="A541" s="519"/>
      <c r="B541" s="106" t="s">
        <v>157</v>
      </c>
      <c r="C541" s="97"/>
      <c r="D541" s="51"/>
      <c r="E541" s="51"/>
      <c r="F541" s="52"/>
      <c r="G541" s="102">
        <f t="shared" si="17"/>
        <v>0</v>
      </c>
      <c r="H541" s="102">
        <f>G541*'Catálogo Factores de Prod'!$B$1</f>
        <v>0</v>
      </c>
      <c r="I541" s="68"/>
      <c r="J541" s="99">
        <f t="shared" si="18"/>
        <v>0</v>
      </c>
      <c r="K541" s="526"/>
      <c r="L541" s="526"/>
    </row>
    <row r="542" spans="1:12" ht="12.75" customHeight="1" x14ac:dyDescent="0.2">
      <c r="A542" s="517"/>
      <c r="B542" s="105" t="s">
        <v>155</v>
      </c>
      <c r="C542" s="95"/>
      <c r="D542" s="65"/>
      <c r="E542" s="65"/>
      <c r="F542" s="66"/>
      <c r="G542" s="100">
        <f t="shared" si="17"/>
        <v>0</v>
      </c>
      <c r="H542" s="100">
        <f>G542*'Catálogo Factores de Prod'!$B$1</f>
        <v>0</v>
      </c>
      <c r="I542" s="110"/>
      <c r="J542" s="98">
        <f t="shared" si="18"/>
        <v>0</v>
      </c>
      <c r="K542" s="524"/>
      <c r="L542" s="524"/>
    </row>
    <row r="543" spans="1:12" ht="12.75" customHeight="1" x14ac:dyDescent="0.2">
      <c r="A543" s="518"/>
      <c r="B543" s="107" t="s">
        <v>156</v>
      </c>
      <c r="C543" s="96"/>
      <c r="D543" s="73"/>
      <c r="E543" s="73"/>
      <c r="F543" s="74"/>
      <c r="G543" s="101">
        <f t="shared" si="17"/>
        <v>0</v>
      </c>
      <c r="H543" s="101">
        <f>G543*'Catálogo Factores de Prod'!$B$1</f>
        <v>0</v>
      </c>
      <c r="I543" s="68"/>
      <c r="J543" s="57">
        <f t="shared" si="18"/>
        <v>0</v>
      </c>
      <c r="K543" s="525"/>
      <c r="L543" s="525"/>
    </row>
    <row r="544" spans="1:12" ht="12.75" customHeight="1" thickBot="1" x14ac:dyDescent="0.25">
      <c r="A544" s="519"/>
      <c r="B544" s="106" t="s">
        <v>157</v>
      </c>
      <c r="C544" s="97"/>
      <c r="D544" s="51"/>
      <c r="E544" s="51"/>
      <c r="F544" s="52"/>
      <c r="G544" s="102">
        <f t="shared" si="17"/>
        <v>0</v>
      </c>
      <c r="H544" s="102">
        <f>G544*'Catálogo Factores de Prod'!$B$1</f>
        <v>0</v>
      </c>
      <c r="I544" s="68"/>
      <c r="J544" s="99">
        <f t="shared" si="18"/>
        <v>0</v>
      </c>
      <c r="K544" s="526"/>
      <c r="L544" s="526"/>
    </row>
    <row r="545" spans="1:12" ht="12.75" customHeight="1" x14ac:dyDescent="0.2">
      <c r="A545" s="517"/>
      <c r="B545" s="105" t="s">
        <v>155</v>
      </c>
      <c r="C545" s="95"/>
      <c r="D545" s="65"/>
      <c r="E545" s="65"/>
      <c r="F545" s="66"/>
      <c r="G545" s="100">
        <f t="shared" si="17"/>
        <v>0</v>
      </c>
      <c r="H545" s="100">
        <f>G545*'Catálogo Factores de Prod'!$B$1</f>
        <v>0</v>
      </c>
      <c r="I545" s="110"/>
      <c r="J545" s="98">
        <f t="shared" si="18"/>
        <v>0</v>
      </c>
      <c r="K545" s="524"/>
      <c r="L545" s="524"/>
    </row>
    <row r="546" spans="1:12" ht="12.75" customHeight="1" x14ac:dyDescent="0.2">
      <c r="A546" s="518"/>
      <c r="B546" s="107" t="s">
        <v>156</v>
      </c>
      <c r="C546" s="96"/>
      <c r="D546" s="73"/>
      <c r="E546" s="73"/>
      <c r="F546" s="74"/>
      <c r="G546" s="101">
        <f t="shared" si="17"/>
        <v>0</v>
      </c>
      <c r="H546" s="101">
        <f>G546*'Catálogo Factores de Prod'!$B$1</f>
        <v>0</v>
      </c>
      <c r="I546" s="68"/>
      <c r="J546" s="57">
        <f t="shared" si="18"/>
        <v>0</v>
      </c>
      <c r="K546" s="525"/>
      <c r="L546" s="525"/>
    </row>
    <row r="547" spans="1:12" ht="12.75" customHeight="1" thickBot="1" x14ac:dyDescent="0.25">
      <c r="A547" s="519"/>
      <c r="B547" s="106" t="s">
        <v>157</v>
      </c>
      <c r="C547" s="97"/>
      <c r="D547" s="51"/>
      <c r="E547" s="51"/>
      <c r="F547" s="52"/>
      <c r="G547" s="102">
        <f t="shared" si="17"/>
        <v>0</v>
      </c>
      <c r="H547" s="102">
        <f>G547*'Catálogo Factores de Prod'!$B$1</f>
        <v>0</v>
      </c>
      <c r="I547" s="68"/>
      <c r="J547" s="99">
        <f t="shared" si="18"/>
        <v>0</v>
      </c>
      <c r="K547" s="526"/>
      <c r="L547" s="526"/>
    </row>
    <row r="548" spans="1:12" ht="12.75" customHeight="1" x14ac:dyDescent="0.2">
      <c r="A548" s="517"/>
      <c r="B548" s="105" t="s">
        <v>155</v>
      </c>
      <c r="C548" s="95"/>
      <c r="D548" s="65"/>
      <c r="E548" s="65"/>
      <c r="F548" s="66"/>
      <c r="G548" s="100">
        <f t="shared" si="17"/>
        <v>0</v>
      </c>
      <c r="H548" s="100">
        <f>G548*'Catálogo Factores de Prod'!$B$1</f>
        <v>0</v>
      </c>
      <c r="I548" s="110"/>
      <c r="J548" s="98">
        <f t="shared" si="18"/>
        <v>0</v>
      </c>
      <c r="K548" s="524"/>
      <c r="L548" s="524"/>
    </row>
    <row r="549" spans="1:12" ht="12.75" customHeight="1" x14ac:dyDescent="0.2">
      <c r="A549" s="518"/>
      <c r="B549" s="107" t="s">
        <v>156</v>
      </c>
      <c r="C549" s="96"/>
      <c r="D549" s="73"/>
      <c r="E549" s="73"/>
      <c r="F549" s="74"/>
      <c r="G549" s="101">
        <f t="shared" si="17"/>
        <v>0</v>
      </c>
      <c r="H549" s="101">
        <f>G549*'Catálogo Factores de Prod'!$B$1</f>
        <v>0</v>
      </c>
      <c r="I549" s="68"/>
      <c r="J549" s="57">
        <f t="shared" si="18"/>
        <v>0</v>
      </c>
      <c r="K549" s="525"/>
      <c r="L549" s="525"/>
    </row>
    <row r="550" spans="1:12" ht="12.75" customHeight="1" thickBot="1" x14ac:dyDescent="0.25">
      <c r="A550" s="519"/>
      <c r="B550" s="106" t="s">
        <v>157</v>
      </c>
      <c r="C550" s="97"/>
      <c r="D550" s="51"/>
      <c r="E550" s="51"/>
      <c r="F550" s="52"/>
      <c r="G550" s="102">
        <f t="shared" si="17"/>
        <v>0</v>
      </c>
      <c r="H550" s="102">
        <f>G550*'Catálogo Factores de Prod'!$B$1</f>
        <v>0</v>
      </c>
      <c r="I550" s="68"/>
      <c r="J550" s="99">
        <f t="shared" si="18"/>
        <v>0</v>
      </c>
      <c r="K550" s="526"/>
      <c r="L550" s="526"/>
    </row>
    <row r="551" spans="1:12" ht="12.75" customHeight="1" x14ac:dyDescent="0.2">
      <c r="A551" s="517"/>
      <c r="B551" s="105" t="s">
        <v>155</v>
      </c>
      <c r="C551" s="95"/>
      <c r="D551" s="65"/>
      <c r="E551" s="65"/>
      <c r="F551" s="66"/>
      <c r="G551" s="100">
        <f t="shared" si="17"/>
        <v>0</v>
      </c>
      <c r="H551" s="100">
        <f>G551*'Catálogo Factores de Prod'!$B$1</f>
        <v>0</v>
      </c>
      <c r="I551" s="110"/>
      <c r="J551" s="98">
        <f t="shared" si="18"/>
        <v>0</v>
      </c>
      <c r="K551" s="524"/>
      <c r="L551" s="524"/>
    </row>
    <row r="552" spans="1:12" ht="12.75" customHeight="1" x14ac:dyDescent="0.2">
      <c r="A552" s="518"/>
      <c r="B552" s="107" t="s">
        <v>156</v>
      </c>
      <c r="C552" s="96"/>
      <c r="D552" s="73"/>
      <c r="E552" s="73"/>
      <c r="F552" s="74"/>
      <c r="G552" s="101">
        <f t="shared" si="17"/>
        <v>0</v>
      </c>
      <c r="H552" s="101">
        <f>G552*'Catálogo Factores de Prod'!$B$1</f>
        <v>0</v>
      </c>
      <c r="I552" s="68"/>
      <c r="J552" s="57">
        <f t="shared" si="18"/>
        <v>0</v>
      </c>
      <c r="K552" s="525"/>
      <c r="L552" s="525"/>
    </row>
    <row r="553" spans="1:12" ht="12.75" customHeight="1" thickBot="1" x14ac:dyDescent="0.25">
      <c r="A553" s="519"/>
      <c r="B553" s="106" t="s">
        <v>157</v>
      </c>
      <c r="C553" s="97"/>
      <c r="D553" s="51"/>
      <c r="E553" s="51"/>
      <c r="F553" s="52"/>
      <c r="G553" s="102">
        <f t="shared" si="17"/>
        <v>0</v>
      </c>
      <c r="H553" s="102">
        <f>G553*'Catálogo Factores de Prod'!$B$1</f>
        <v>0</v>
      </c>
      <c r="I553" s="68"/>
      <c r="J553" s="99">
        <f t="shared" si="18"/>
        <v>0</v>
      </c>
      <c r="K553" s="526"/>
      <c r="L553" s="526"/>
    </row>
    <row r="554" spans="1:12" ht="12.75" customHeight="1" x14ac:dyDescent="0.2">
      <c r="A554" s="517"/>
      <c r="B554" s="105" t="s">
        <v>155</v>
      </c>
      <c r="C554" s="95"/>
      <c r="D554" s="65"/>
      <c r="E554" s="65"/>
      <c r="F554" s="66"/>
      <c r="G554" s="100">
        <f t="shared" si="17"/>
        <v>0</v>
      </c>
      <c r="H554" s="100">
        <f>G554*'Catálogo Factores de Prod'!$B$1</f>
        <v>0</v>
      </c>
      <c r="I554" s="110"/>
      <c r="J554" s="98">
        <f t="shared" si="18"/>
        <v>0</v>
      </c>
      <c r="K554" s="524"/>
      <c r="L554" s="524"/>
    </row>
    <row r="555" spans="1:12" ht="12.75" customHeight="1" x14ac:dyDescent="0.2">
      <c r="A555" s="518"/>
      <c r="B555" s="107" t="s">
        <v>156</v>
      </c>
      <c r="C555" s="96"/>
      <c r="D555" s="73"/>
      <c r="E555" s="73"/>
      <c r="F555" s="74"/>
      <c r="G555" s="101">
        <f t="shared" si="17"/>
        <v>0</v>
      </c>
      <c r="H555" s="101">
        <f>G555*'Catálogo Factores de Prod'!$B$1</f>
        <v>0</v>
      </c>
      <c r="I555" s="68"/>
      <c r="J555" s="57">
        <f t="shared" si="18"/>
        <v>0</v>
      </c>
      <c r="K555" s="525"/>
      <c r="L555" s="525"/>
    </row>
    <row r="556" spans="1:12" ht="12.75" customHeight="1" thickBot="1" x14ac:dyDescent="0.25">
      <c r="A556" s="519"/>
      <c r="B556" s="106" t="s">
        <v>157</v>
      </c>
      <c r="C556" s="97"/>
      <c r="D556" s="51"/>
      <c r="E556" s="51"/>
      <c r="F556" s="52"/>
      <c r="G556" s="102">
        <f t="shared" si="17"/>
        <v>0</v>
      </c>
      <c r="H556" s="102">
        <f>G556*'Catálogo Factores de Prod'!$B$1</f>
        <v>0</v>
      </c>
      <c r="I556" s="68"/>
      <c r="J556" s="99">
        <f t="shared" si="18"/>
        <v>0</v>
      </c>
      <c r="K556" s="526"/>
      <c r="L556" s="526"/>
    </row>
    <row r="557" spans="1:12" ht="12.75" customHeight="1" x14ac:dyDescent="0.2">
      <c r="A557" s="517"/>
      <c r="B557" s="105" t="s">
        <v>155</v>
      </c>
      <c r="C557" s="95"/>
      <c r="D557" s="65"/>
      <c r="E557" s="65"/>
      <c r="F557" s="66"/>
      <c r="G557" s="100">
        <f t="shared" si="17"/>
        <v>0</v>
      </c>
      <c r="H557" s="100">
        <f>G557*'Catálogo Factores de Prod'!$B$1</f>
        <v>0</v>
      </c>
      <c r="I557" s="110"/>
      <c r="J557" s="98">
        <f t="shared" si="18"/>
        <v>0</v>
      </c>
      <c r="K557" s="524"/>
      <c r="L557" s="524"/>
    </row>
    <row r="558" spans="1:12" ht="12.75" customHeight="1" x14ac:dyDescent="0.2">
      <c r="A558" s="518"/>
      <c r="B558" s="107" t="s">
        <v>156</v>
      </c>
      <c r="C558" s="96"/>
      <c r="D558" s="73"/>
      <c r="E558" s="73"/>
      <c r="F558" s="74"/>
      <c r="G558" s="101">
        <f t="shared" si="17"/>
        <v>0</v>
      </c>
      <c r="H558" s="101">
        <f>G558*'Catálogo Factores de Prod'!$B$1</f>
        <v>0</v>
      </c>
      <c r="I558" s="68"/>
      <c r="J558" s="57">
        <f t="shared" si="18"/>
        <v>0</v>
      </c>
      <c r="K558" s="525"/>
      <c r="L558" s="525"/>
    </row>
    <row r="559" spans="1:12" ht="12.75" customHeight="1" thickBot="1" x14ac:dyDescent="0.25">
      <c r="A559" s="519"/>
      <c r="B559" s="106" t="s">
        <v>157</v>
      </c>
      <c r="C559" s="97"/>
      <c r="D559" s="51"/>
      <c r="E559" s="51"/>
      <c r="F559" s="52"/>
      <c r="G559" s="102">
        <f t="shared" si="17"/>
        <v>0</v>
      </c>
      <c r="H559" s="102">
        <f>G559*'Catálogo Factores de Prod'!$B$1</f>
        <v>0</v>
      </c>
      <c r="I559" s="68"/>
      <c r="J559" s="99">
        <f t="shared" si="18"/>
        <v>0</v>
      </c>
      <c r="K559" s="526"/>
      <c r="L559" s="526"/>
    </row>
    <row r="560" spans="1:12" ht="12.75" customHeight="1" x14ac:dyDescent="0.2">
      <c r="A560" s="517"/>
      <c r="B560" s="105" t="s">
        <v>155</v>
      </c>
      <c r="C560" s="95"/>
      <c r="D560" s="65"/>
      <c r="E560" s="65"/>
      <c r="F560" s="66"/>
      <c r="G560" s="100">
        <f t="shared" si="17"/>
        <v>0</v>
      </c>
      <c r="H560" s="100">
        <f>G560*'Catálogo Factores de Prod'!$B$1</f>
        <v>0</v>
      </c>
      <c r="I560" s="110"/>
      <c r="J560" s="98">
        <f t="shared" si="18"/>
        <v>0</v>
      </c>
      <c r="K560" s="524"/>
      <c r="L560" s="524"/>
    </row>
    <row r="561" spans="1:12" ht="12.75" customHeight="1" x14ac:dyDescent="0.2">
      <c r="A561" s="518"/>
      <c r="B561" s="107" t="s">
        <v>156</v>
      </c>
      <c r="C561" s="96"/>
      <c r="D561" s="73"/>
      <c r="E561" s="73"/>
      <c r="F561" s="74"/>
      <c r="G561" s="101">
        <f t="shared" si="17"/>
        <v>0</v>
      </c>
      <c r="H561" s="101">
        <f>G561*'Catálogo Factores de Prod'!$B$1</f>
        <v>0</v>
      </c>
      <c r="I561" s="68"/>
      <c r="J561" s="57">
        <f t="shared" si="18"/>
        <v>0</v>
      </c>
      <c r="K561" s="525"/>
      <c r="L561" s="525"/>
    </row>
    <row r="562" spans="1:12" ht="12.75" customHeight="1" thickBot="1" x14ac:dyDescent="0.25">
      <c r="A562" s="519"/>
      <c r="B562" s="106" t="s">
        <v>157</v>
      </c>
      <c r="C562" s="97"/>
      <c r="D562" s="51"/>
      <c r="E562" s="51"/>
      <c r="F562" s="52"/>
      <c r="G562" s="102">
        <f t="shared" si="17"/>
        <v>0</v>
      </c>
      <c r="H562" s="102">
        <f>G562*'Catálogo Factores de Prod'!$B$1</f>
        <v>0</v>
      </c>
      <c r="I562" s="68"/>
      <c r="J562" s="99">
        <f t="shared" si="18"/>
        <v>0</v>
      </c>
      <c r="K562" s="526"/>
      <c r="L562" s="526"/>
    </row>
    <row r="563" spans="1:12" ht="12.75" customHeight="1" x14ac:dyDescent="0.2">
      <c r="A563" s="517"/>
      <c r="B563" s="105" t="s">
        <v>155</v>
      </c>
      <c r="C563" s="95"/>
      <c r="D563" s="65"/>
      <c r="E563" s="65"/>
      <c r="F563" s="66"/>
      <c r="G563" s="100">
        <f t="shared" si="17"/>
        <v>0</v>
      </c>
      <c r="H563" s="100">
        <f>G563*'Catálogo Factores de Prod'!$B$1</f>
        <v>0</v>
      </c>
      <c r="I563" s="110"/>
      <c r="J563" s="98">
        <f t="shared" si="18"/>
        <v>0</v>
      </c>
      <c r="K563" s="524"/>
      <c r="L563" s="524"/>
    </row>
    <row r="564" spans="1:12" ht="12.75" customHeight="1" x14ac:dyDescent="0.2">
      <c r="A564" s="518"/>
      <c r="B564" s="107" t="s">
        <v>156</v>
      </c>
      <c r="C564" s="96"/>
      <c r="D564" s="73"/>
      <c r="E564" s="73"/>
      <c r="F564" s="74"/>
      <c r="G564" s="101">
        <f t="shared" si="17"/>
        <v>0</v>
      </c>
      <c r="H564" s="101">
        <f>G564*'Catálogo Factores de Prod'!$B$1</f>
        <v>0</v>
      </c>
      <c r="I564" s="68"/>
      <c r="J564" s="57">
        <f t="shared" si="18"/>
        <v>0</v>
      </c>
      <c r="K564" s="525"/>
      <c r="L564" s="525"/>
    </row>
    <row r="565" spans="1:12" ht="12.75" customHeight="1" thickBot="1" x14ac:dyDescent="0.25">
      <c r="A565" s="519"/>
      <c r="B565" s="106" t="s">
        <v>157</v>
      </c>
      <c r="C565" s="97"/>
      <c r="D565" s="51"/>
      <c r="E565" s="51"/>
      <c r="F565" s="52"/>
      <c r="G565" s="102">
        <f t="shared" si="17"/>
        <v>0</v>
      </c>
      <c r="H565" s="102">
        <f>G565*'Catálogo Factores de Prod'!$B$1</f>
        <v>0</v>
      </c>
      <c r="I565" s="68"/>
      <c r="J565" s="99">
        <f t="shared" si="18"/>
        <v>0</v>
      </c>
      <c r="K565" s="526"/>
      <c r="L565" s="526"/>
    </row>
    <row r="566" spans="1:12" ht="12.75" customHeight="1" x14ac:dyDescent="0.2">
      <c r="A566" s="517"/>
      <c r="B566" s="105" t="s">
        <v>155</v>
      </c>
      <c r="C566" s="95"/>
      <c r="D566" s="65"/>
      <c r="E566" s="65"/>
      <c r="F566" s="66"/>
      <c r="G566" s="100">
        <f t="shared" si="17"/>
        <v>0</v>
      </c>
      <c r="H566" s="100">
        <f>G566*'Catálogo Factores de Prod'!$B$1</f>
        <v>0</v>
      </c>
      <c r="I566" s="110"/>
      <c r="J566" s="98">
        <f t="shared" si="18"/>
        <v>0</v>
      </c>
      <c r="K566" s="524"/>
      <c r="L566" s="524"/>
    </row>
    <row r="567" spans="1:12" ht="12.75" customHeight="1" x14ac:dyDescent="0.2">
      <c r="A567" s="518"/>
      <c r="B567" s="107" t="s">
        <v>156</v>
      </c>
      <c r="C567" s="96"/>
      <c r="D567" s="73"/>
      <c r="E567" s="73"/>
      <c r="F567" s="74"/>
      <c r="G567" s="101">
        <f t="shared" si="17"/>
        <v>0</v>
      </c>
      <c r="H567" s="101">
        <f>G567*'Catálogo Factores de Prod'!$B$1</f>
        <v>0</v>
      </c>
      <c r="I567" s="68"/>
      <c r="J567" s="57">
        <f t="shared" si="18"/>
        <v>0</v>
      </c>
      <c r="K567" s="525"/>
      <c r="L567" s="525"/>
    </row>
    <row r="568" spans="1:12" ht="12.75" customHeight="1" thickBot="1" x14ac:dyDescent="0.25">
      <c r="A568" s="519"/>
      <c r="B568" s="106" t="s">
        <v>157</v>
      </c>
      <c r="C568" s="97"/>
      <c r="D568" s="51"/>
      <c r="E568" s="51"/>
      <c r="F568" s="52"/>
      <c r="G568" s="102">
        <f t="shared" ref="G568:G607" si="19">C568+D568+E568+F568</f>
        <v>0</v>
      </c>
      <c r="H568" s="102">
        <f>G568*'Catálogo Factores de Prod'!$B$1</f>
        <v>0</v>
      </c>
      <c r="I568" s="68"/>
      <c r="J568" s="99">
        <f t="shared" si="18"/>
        <v>0</v>
      </c>
      <c r="K568" s="526"/>
      <c r="L568" s="526"/>
    </row>
    <row r="569" spans="1:12" ht="12.75" customHeight="1" x14ac:dyDescent="0.2">
      <c r="A569" s="517"/>
      <c r="B569" s="105" t="s">
        <v>155</v>
      </c>
      <c r="C569" s="95"/>
      <c r="D569" s="65"/>
      <c r="E569" s="65"/>
      <c r="F569" s="66"/>
      <c r="G569" s="100">
        <f t="shared" si="19"/>
        <v>0</v>
      </c>
      <c r="H569" s="100">
        <f>G569*'Catálogo Factores de Prod'!$B$1</f>
        <v>0</v>
      </c>
      <c r="I569" s="110"/>
      <c r="J569" s="98">
        <f t="shared" si="18"/>
        <v>0</v>
      </c>
      <c r="K569" s="524"/>
      <c r="L569" s="524"/>
    </row>
    <row r="570" spans="1:12" ht="12.75" customHeight="1" x14ac:dyDescent="0.2">
      <c r="A570" s="518"/>
      <c r="B570" s="107" t="s">
        <v>156</v>
      </c>
      <c r="C570" s="96"/>
      <c r="D570" s="73"/>
      <c r="E570" s="73"/>
      <c r="F570" s="74"/>
      <c r="G570" s="101">
        <f t="shared" si="19"/>
        <v>0</v>
      </c>
      <c r="H570" s="101">
        <f>G570*'Catálogo Factores de Prod'!$B$1</f>
        <v>0</v>
      </c>
      <c r="I570" s="68"/>
      <c r="J570" s="57">
        <f t="shared" si="18"/>
        <v>0</v>
      </c>
      <c r="K570" s="525"/>
      <c r="L570" s="525"/>
    </row>
    <row r="571" spans="1:12" ht="12.75" customHeight="1" thickBot="1" x14ac:dyDescent="0.25">
      <c r="A571" s="519"/>
      <c r="B571" s="106" t="s">
        <v>157</v>
      </c>
      <c r="C571" s="97"/>
      <c r="D571" s="51"/>
      <c r="E571" s="51"/>
      <c r="F571" s="52"/>
      <c r="G571" s="102">
        <f t="shared" si="19"/>
        <v>0</v>
      </c>
      <c r="H571" s="102">
        <f>G571*'Catálogo Factores de Prod'!$B$1</f>
        <v>0</v>
      </c>
      <c r="I571" s="68"/>
      <c r="J571" s="99">
        <f t="shared" si="18"/>
        <v>0</v>
      </c>
      <c r="K571" s="526"/>
      <c r="L571" s="526"/>
    </row>
    <row r="572" spans="1:12" ht="12.75" customHeight="1" x14ac:dyDescent="0.2">
      <c r="A572" s="517"/>
      <c r="B572" s="105" t="s">
        <v>155</v>
      </c>
      <c r="C572" s="95"/>
      <c r="D572" s="65"/>
      <c r="E572" s="65"/>
      <c r="F572" s="66"/>
      <c r="G572" s="100">
        <f t="shared" si="19"/>
        <v>0</v>
      </c>
      <c r="H572" s="100">
        <f>G572*'Catálogo Factores de Prod'!$B$1</f>
        <v>0</v>
      </c>
      <c r="I572" s="110"/>
      <c r="J572" s="98">
        <f t="shared" si="18"/>
        <v>0</v>
      </c>
      <c r="K572" s="524"/>
      <c r="L572" s="524"/>
    </row>
    <row r="573" spans="1:12" ht="12.75" customHeight="1" x14ac:dyDescent="0.2">
      <c r="A573" s="518"/>
      <c r="B573" s="107" t="s">
        <v>156</v>
      </c>
      <c r="C573" s="96"/>
      <c r="D573" s="73"/>
      <c r="E573" s="73"/>
      <c r="F573" s="74"/>
      <c r="G573" s="101">
        <f t="shared" si="19"/>
        <v>0</v>
      </c>
      <c r="H573" s="101">
        <f>G573*'Catálogo Factores de Prod'!$B$1</f>
        <v>0</v>
      </c>
      <c r="I573" s="68"/>
      <c r="J573" s="57">
        <f t="shared" si="18"/>
        <v>0</v>
      </c>
      <c r="K573" s="525"/>
      <c r="L573" s="525"/>
    </row>
    <row r="574" spans="1:12" ht="12.75" customHeight="1" thickBot="1" x14ac:dyDescent="0.25">
      <c r="A574" s="519"/>
      <c r="B574" s="106" t="s">
        <v>157</v>
      </c>
      <c r="C574" s="97"/>
      <c r="D574" s="51"/>
      <c r="E574" s="51"/>
      <c r="F574" s="52"/>
      <c r="G574" s="102">
        <f t="shared" si="19"/>
        <v>0</v>
      </c>
      <c r="H574" s="102">
        <f>G574*'Catálogo Factores de Prod'!$B$1</f>
        <v>0</v>
      </c>
      <c r="I574" s="68"/>
      <c r="J574" s="99">
        <f t="shared" si="18"/>
        <v>0</v>
      </c>
      <c r="K574" s="526"/>
      <c r="L574" s="526"/>
    </row>
    <row r="575" spans="1:12" ht="12.75" customHeight="1" x14ac:dyDescent="0.2">
      <c r="A575" s="517"/>
      <c r="B575" s="105" t="s">
        <v>155</v>
      </c>
      <c r="C575" s="95"/>
      <c r="D575" s="65"/>
      <c r="E575" s="65"/>
      <c r="F575" s="66"/>
      <c r="G575" s="100">
        <f t="shared" si="19"/>
        <v>0</v>
      </c>
      <c r="H575" s="100">
        <f>G575*'Catálogo Factores de Prod'!$B$1</f>
        <v>0</v>
      </c>
      <c r="I575" s="110"/>
      <c r="J575" s="98">
        <f t="shared" si="18"/>
        <v>0</v>
      </c>
      <c r="K575" s="524"/>
      <c r="L575" s="524"/>
    </row>
    <row r="576" spans="1:12" ht="12.75" customHeight="1" x14ac:dyDescent="0.2">
      <c r="A576" s="518"/>
      <c r="B576" s="107" t="s">
        <v>156</v>
      </c>
      <c r="C576" s="96"/>
      <c r="D576" s="73"/>
      <c r="E576" s="73"/>
      <c r="F576" s="74"/>
      <c r="G576" s="101">
        <f t="shared" si="19"/>
        <v>0</v>
      </c>
      <c r="H576" s="101">
        <f>G576*'Catálogo Factores de Prod'!$B$1</f>
        <v>0</v>
      </c>
      <c r="I576" s="68"/>
      <c r="J576" s="57">
        <f t="shared" si="18"/>
        <v>0</v>
      </c>
      <c r="K576" s="525"/>
      <c r="L576" s="525"/>
    </row>
    <row r="577" spans="1:12" ht="12.75" customHeight="1" thickBot="1" x14ac:dyDescent="0.25">
      <c r="A577" s="519"/>
      <c r="B577" s="106" t="s">
        <v>157</v>
      </c>
      <c r="C577" s="97"/>
      <c r="D577" s="51"/>
      <c r="E577" s="51"/>
      <c r="F577" s="52"/>
      <c r="G577" s="102">
        <f t="shared" si="19"/>
        <v>0</v>
      </c>
      <c r="H577" s="102">
        <f>G577*'Catálogo Factores de Prod'!$B$1</f>
        <v>0</v>
      </c>
      <c r="I577" s="68"/>
      <c r="J577" s="99">
        <f t="shared" si="18"/>
        <v>0</v>
      </c>
      <c r="K577" s="526"/>
      <c r="L577" s="526"/>
    </row>
    <row r="578" spans="1:12" ht="12.75" customHeight="1" x14ac:dyDescent="0.2">
      <c r="A578" s="517"/>
      <c r="B578" s="105" t="s">
        <v>155</v>
      </c>
      <c r="C578" s="95"/>
      <c r="D578" s="65"/>
      <c r="E578" s="65"/>
      <c r="F578" s="66"/>
      <c r="G578" s="100">
        <f t="shared" si="19"/>
        <v>0</v>
      </c>
      <c r="H578" s="100">
        <f>G578*'Catálogo Factores de Prod'!$B$1</f>
        <v>0</v>
      </c>
      <c r="I578" s="110"/>
      <c r="J578" s="98">
        <f t="shared" si="18"/>
        <v>0</v>
      </c>
      <c r="K578" s="524"/>
      <c r="L578" s="524"/>
    </row>
    <row r="579" spans="1:12" ht="12.75" customHeight="1" x14ac:dyDescent="0.2">
      <c r="A579" s="518"/>
      <c r="B579" s="107" t="s">
        <v>156</v>
      </c>
      <c r="C579" s="96"/>
      <c r="D579" s="73"/>
      <c r="E579" s="73"/>
      <c r="F579" s="74"/>
      <c r="G579" s="101">
        <f t="shared" si="19"/>
        <v>0</v>
      </c>
      <c r="H579" s="101">
        <f>G579*'Catálogo Factores de Prod'!$B$1</f>
        <v>0</v>
      </c>
      <c r="I579" s="68"/>
      <c r="J579" s="57">
        <f t="shared" si="18"/>
        <v>0</v>
      </c>
      <c r="K579" s="525"/>
      <c r="L579" s="525"/>
    </row>
    <row r="580" spans="1:12" ht="12.75" customHeight="1" thickBot="1" x14ac:dyDescent="0.25">
      <c r="A580" s="519"/>
      <c r="B580" s="106" t="s">
        <v>157</v>
      </c>
      <c r="C580" s="97"/>
      <c r="D580" s="51"/>
      <c r="E580" s="51"/>
      <c r="F580" s="52"/>
      <c r="G580" s="102">
        <f t="shared" si="19"/>
        <v>0</v>
      </c>
      <c r="H580" s="102">
        <f>G580*'Catálogo Factores de Prod'!$B$1</f>
        <v>0</v>
      </c>
      <c r="I580" s="68"/>
      <c r="J580" s="99">
        <f t="shared" si="18"/>
        <v>0</v>
      </c>
      <c r="K580" s="526"/>
      <c r="L580" s="526"/>
    </row>
    <row r="581" spans="1:12" ht="12.75" customHeight="1" x14ac:dyDescent="0.2">
      <c r="A581" s="517"/>
      <c r="B581" s="105" t="s">
        <v>155</v>
      </c>
      <c r="C581" s="95"/>
      <c r="D581" s="65"/>
      <c r="E581" s="65"/>
      <c r="F581" s="66"/>
      <c r="G581" s="100">
        <f t="shared" si="19"/>
        <v>0</v>
      </c>
      <c r="H581" s="100">
        <f>G581*'Catálogo Factores de Prod'!$B$1</f>
        <v>0</v>
      </c>
      <c r="I581" s="110"/>
      <c r="J581" s="98">
        <f t="shared" si="18"/>
        <v>0</v>
      </c>
      <c r="K581" s="524"/>
      <c r="L581" s="524"/>
    </row>
    <row r="582" spans="1:12" ht="12.75" customHeight="1" x14ac:dyDescent="0.2">
      <c r="A582" s="518"/>
      <c r="B582" s="107" t="s">
        <v>156</v>
      </c>
      <c r="C582" s="96"/>
      <c r="D582" s="73"/>
      <c r="E582" s="73"/>
      <c r="F582" s="74"/>
      <c r="G582" s="101">
        <f t="shared" si="19"/>
        <v>0</v>
      </c>
      <c r="H582" s="101">
        <f>G582*'Catálogo Factores de Prod'!$B$1</f>
        <v>0</v>
      </c>
      <c r="I582" s="68"/>
      <c r="J582" s="57">
        <f t="shared" si="18"/>
        <v>0</v>
      </c>
      <c r="K582" s="525"/>
      <c r="L582" s="525"/>
    </row>
    <row r="583" spans="1:12" ht="12.75" customHeight="1" thickBot="1" x14ac:dyDescent="0.25">
      <c r="A583" s="519"/>
      <c r="B583" s="106" t="s">
        <v>157</v>
      </c>
      <c r="C583" s="97"/>
      <c r="D583" s="51"/>
      <c r="E583" s="51"/>
      <c r="F583" s="52"/>
      <c r="G583" s="102">
        <f t="shared" si="19"/>
        <v>0</v>
      </c>
      <c r="H583" s="102">
        <f>G583*'Catálogo Factores de Prod'!$B$1</f>
        <v>0</v>
      </c>
      <c r="I583" s="68"/>
      <c r="J583" s="99">
        <f t="shared" si="18"/>
        <v>0</v>
      </c>
      <c r="K583" s="526"/>
      <c r="L583" s="526"/>
    </row>
    <row r="584" spans="1:12" ht="12.75" customHeight="1" x14ac:dyDescent="0.2">
      <c r="A584" s="517"/>
      <c r="B584" s="105" t="s">
        <v>155</v>
      </c>
      <c r="C584" s="95"/>
      <c r="D584" s="65"/>
      <c r="E584" s="65"/>
      <c r="F584" s="66"/>
      <c r="G584" s="100">
        <f t="shared" si="19"/>
        <v>0</v>
      </c>
      <c r="H584" s="100">
        <f>G584*'Catálogo Factores de Prod'!$B$1</f>
        <v>0</v>
      </c>
      <c r="I584" s="110"/>
      <c r="J584" s="98">
        <f t="shared" si="18"/>
        <v>0</v>
      </c>
      <c r="K584" s="524"/>
      <c r="L584" s="524"/>
    </row>
    <row r="585" spans="1:12" ht="12.75" customHeight="1" x14ac:dyDescent="0.2">
      <c r="A585" s="518"/>
      <c r="B585" s="107" t="s">
        <v>156</v>
      </c>
      <c r="C585" s="96"/>
      <c r="D585" s="73"/>
      <c r="E585" s="73"/>
      <c r="F585" s="74"/>
      <c r="G585" s="101">
        <f t="shared" si="19"/>
        <v>0</v>
      </c>
      <c r="H585" s="101">
        <f>G585*'Catálogo Factores de Prod'!$B$1</f>
        <v>0</v>
      </c>
      <c r="I585" s="68"/>
      <c r="J585" s="57">
        <f t="shared" si="18"/>
        <v>0</v>
      </c>
      <c r="K585" s="525"/>
      <c r="L585" s="525"/>
    </row>
    <row r="586" spans="1:12" ht="12.75" customHeight="1" thickBot="1" x14ac:dyDescent="0.25">
      <c r="A586" s="519"/>
      <c r="B586" s="106" t="s">
        <v>157</v>
      </c>
      <c r="C586" s="97"/>
      <c r="D586" s="51"/>
      <c r="E586" s="51"/>
      <c r="F586" s="52"/>
      <c r="G586" s="102">
        <f t="shared" si="19"/>
        <v>0</v>
      </c>
      <c r="H586" s="102">
        <f>G586*'Catálogo Factores de Prod'!$B$1</f>
        <v>0</v>
      </c>
      <c r="I586" s="68"/>
      <c r="J586" s="99">
        <f t="shared" si="18"/>
        <v>0</v>
      </c>
      <c r="K586" s="526"/>
      <c r="L586" s="526"/>
    </row>
    <row r="587" spans="1:12" ht="12.75" customHeight="1" x14ac:dyDescent="0.2">
      <c r="A587" s="517"/>
      <c r="B587" s="105" t="s">
        <v>155</v>
      </c>
      <c r="C587" s="95"/>
      <c r="D587" s="65"/>
      <c r="E587" s="65"/>
      <c r="F587" s="66"/>
      <c r="G587" s="100">
        <f t="shared" si="19"/>
        <v>0</v>
      </c>
      <c r="H587" s="100">
        <f>G587*'Catálogo Factores de Prod'!$B$1</f>
        <v>0</v>
      </c>
      <c r="I587" s="110"/>
      <c r="J587" s="98">
        <f t="shared" ref="J587:J650" si="20">IF(I$912&gt;0, H587-(H587*I587),0)</f>
        <v>0</v>
      </c>
      <c r="K587" s="524"/>
      <c r="L587" s="524"/>
    </row>
    <row r="588" spans="1:12" ht="12.75" customHeight="1" x14ac:dyDescent="0.2">
      <c r="A588" s="518"/>
      <c r="B588" s="107" t="s">
        <v>156</v>
      </c>
      <c r="C588" s="96"/>
      <c r="D588" s="73"/>
      <c r="E588" s="73"/>
      <c r="F588" s="74"/>
      <c r="G588" s="101">
        <f t="shared" si="19"/>
        <v>0</v>
      </c>
      <c r="H588" s="101">
        <f>G588*'Catálogo Factores de Prod'!$B$1</f>
        <v>0</v>
      </c>
      <c r="I588" s="68"/>
      <c r="J588" s="57">
        <f t="shared" si="20"/>
        <v>0</v>
      </c>
      <c r="K588" s="525"/>
      <c r="L588" s="525"/>
    </row>
    <row r="589" spans="1:12" ht="12.75" customHeight="1" thickBot="1" x14ac:dyDescent="0.25">
      <c r="A589" s="519"/>
      <c r="B589" s="106" t="s">
        <v>157</v>
      </c>
      <c r="C589" s="97"/>
      <c r="D589" s="51"/>
      <c r="E589" s="51"/>
      <c r="F589" s="52"/>
      <c r="G589" s="102">
        <f t="shared" si="19"/>
        <v>0</v>
      </c>
      <c r="H589" s="102">
        <f>G589*'Catálogo Factores de Prod'!$B$1</f>
        <v>0</v>
      </c>
      <c r="I589" s="68"/>
      <c r="J589" s="99">
        <f t="shared" si="20"/>
        <v>0</v>
      </c>
      <c r="K589" s="526"/>
      <c r="L589" s="526"/>
    </row>
    <row r="590" spans="1:12" ht="12.75" customHeight="1" x14ac:dyDescent="0.2">
      <c r="A590" s="517"/>
      <c r="B590" s="105" t="s">
        <v>155</v>
      </c>
      <c r="C590" s="95"/>
      <c r="D590" s="65"/>
      <c r="E590" s="65"/>
      <c r="F590" s="66"/>
      <c r="G590" s="100">
        <f t="shared" si="19"/>
        <v>0</v>
      </c>
      <c r="H590" s="100">
        <f>G590*'Catálogo Factores de Prod'!$B$1</f>
        <v>0</v>
      </c>
      <c r="I590" s="110"/>
      <c r="J590" s="98">
        <f t="shared" si="20"/>
        <v>0</v>
      </c>
      <c r="K590" s="524"/>
      <c r="L590" s="524"/>
    </row>
    <row r="591" spans="1:12" ht="12.75" customHeight="1" x14ac:dyDescent="0.2">
      <c r="A591" s="518"/>
      <c r="B591" s="107" t="s">
        <v>156</v>
      </c>
      <c r="C591" s="96"/>
      <c r="D591" s="73"/>
      <c r="E591" s="73"/>
      <c r="F591" s="74"/>
      <c r="G591" s="101">
        <f t="shared" si="19"/>
        <v>0</v>
      </c>
      <c r="H591" s="101">
        <f>G591*'Catálogo Factores de Prod'!$B$1</f>
        <v>0</v>
      </c>
      <c r="I591" s="68"/>
      <c r="J591" s="57">
        <f t="shared" si="20"/>
        <v>0</v>
      </c>
      <c r="K591" s="525"/>
      <c r="L591" s="525"/>
    </row>
    <row r="592" spans="1:12" ht="12.75" customHeight="1" thickBot="1" x14ac:dyDescent="0.25">
      <c r="A592" s="519"/>
      <c r="B592" s="106" t="s">
        <v>157</v>
      </c>
      <c r="C592" s="97"/>
      <c r="D592" s="51"/>
      <c r="E592" s="51"/>
      <c r="F592" s="52"/>
      <c r="G592" s="102">
        <f t="shared" si="19"/>
        <v>0</v>
      </c>
      <c r="H592" s="102">
        <f>G592*'Catálogo Factores de Prod'!$B$1</f>
        <v>0</v>
      </c>
      <c r="I592" s="68"/>
      <c r="J592" s="99">
        <f t="shared" si="20"/>
        <v>0</v>
      </c>
      <c r="K592" s="526"/>
      <c r="L592" s="526"/>
    </row>
    <row r="593" spans="1:12" ht="12.75" customHeight="1" x14ac:dyDescent="0.2">
      <c r="A593" s="517"/>
      <c r="B593" s="105" t="s">
        <v>155</v>
      </c>
      <c r="C593" s="95"/>
      <c r="D593" s="65"/>
      <c r="E593" s="65"/>
      <c r="F593" s="66"/>
      <c r="G593" s="100">
        <f t="shared" si="19"/>
        <v>0</v>
      </c>
      <c r="H593" s="100">
        <f>G593*'Catálogo Factores de Prod'!$B$1</f>
        <v>0</v>
      </c>
      <c r="I593" s="110"/>
      <c r="J593" s="98">
        <f t="shared" si="20"/>
        <v>0</v>
      </c>
      <c r="K593" s="524"/>
      <c r="L593" s="524"/>
    </row>
    <row r="594" spans="1:12" ht="12.75" customHeight="1" x14ac:dyDescent="0.2">
      <c r="A594" s="518"/>
      <c r="B594" s="107" t="s">
        <v>156</v>
      </c>
      <c r="C594" s="96"/>
      <c r="D594" s="73"/>
      <c r="E594" s="73"/>
      <c r="F594" s="74"/>
      <c r="G594" s="101">
        <f t="shared" si="19"/>
        <v>0</v>
      </c>
      <c r="H594" s="101">
        <f>G594*'Catálogo Factores de Prod'!$B$1</f>
        <v>0</v>
      </c>
      <c r="I594" s="68"/>
      <c r="J594" s="57">
        <f t="shared" si="20"/>
        <v>0</v>
      </c>
      <c r="K594" s="525"/>
      <c r="L594" s="525"/>
    </row>
    <row r="595" spans="1:12" ht="12.75" customHeight="1" thickBot="1" x14ac:dyDescent="0.25">
      <c r="A595" s="519"/>
      <c r="B595" s="106" t="s">
        <v>157</v>
      </c>
      <c r="C595" s="97"/>
      <c r="D595" s="51"/>
      <c r="E595" s="51"/>
      <c r="F595" s="52"/>
      <c r="G595" s="102">
        <f t="shared" si="19"/>
        <v>0</v>
      </c>
      <c r="H595" s="102">
        <f>G595*'Catálogo Factores de Prod'!$B$1</f>
        <v>0</v>
      </c>
      <c r="I595" s="68"/>
      <c r="J595" s="99">
        <f t="shared" si="20"/>
        <v>0</v>
      </c>
      <c r="K595" s="526"/>
      <c r="L595" s="526"/>
    </row>
    <row r="596" spans="1:12" ht="12.75" customHeight="1" x14ac:dyDescent="0.2">
      <c r="A596" s="517"/>
      <c r="B596" s="105" t="s">
        <v>155</v>
      </c>
      <c r="C596" s="95"/>
      <c r="D596" s="65"/>
      <c r="E596" s="65"/>
      <c r="F596" s="66"/>
      <c r="G596" s="100">
        <f t="shared" si="19"/>
        <v>0</v>
      </c>
      <c r="H596" s="100">
        <f>G596*'Catálogo Factores de Prod'!$B$1</f>
        <v>0</v>
      </c>
      <c r="I596" s="110"/>
      <c r="J596" s="98">
        <f t="shared" si="20"/>
        <v>0</v>
      </c>
      <c r="K596" s="524"/>
      <c r="L596" s="524"/>
    </row>
    <row r="597" spans="1:12" ht="12.75" customHeight="1" x14ac:dyDescent="0.2">
      <c r="A597" s="518"/>
      <c r="B597" s="107" t="s">
        <v>156</v>
      </c>
      <c r="C597" s="96"/>
      <c r="D597" s="73"/>
      <c r="E597" s="73"/>
      <c r="F597" s="74"/>
      <c r="G597" s="101">
        <f t="shared" si="19"/>
        <v>0</v>
      </c>
      <c r="H597" s="101">
        <f>G597*'Catálogo Factores de Prod'!$B$1</f>
        <v>0</v>
      </c>
      <c r="I597" s="68"/>
      <c r="J597" s="57">
        <f t="shared" si="20"/>
        <v>0</v>
      </c>
      <c r="K597" s="525"/>
      <c r="L597" s="525"/>
    </row>
    <row r="598" spans="1:12" ht="12.75" customHeight="1" thickBot="1" x14ac:dyDescent="0.25">
      <c r="A598" s="519"/>
      <c r="B598" s="106" t="s">
        <v>157</v>
      </c>
      <c r="C598" s="97"/>
      <c r="D598" s="51"/>
      <c r="E598" s="51"/>
      <c r="F598" s="52"/>
      <c r="G598" s="102">
        <f t="shared" si="19"/>
        <v>0</v>
      </c>
      <c r="H598" s="102">
        <f>G598*'Catálogo Factores de Prod'!$B$1</f>
        <v>0</v>
      </c>
      <c r="I598" s="68"/>
      <c r="J598" s="99">
        <f t="shared" si="20"/>
        <v>0</v>
      </c>
      <c r="K598" s="526"/>
      <c r="L598" s="526"/>
    </row>
    <row r="599" spans="1:12" ht="12.75" customHeight="1" x14ac:dyDescent="0.2">
      <c r="A599" s="517"/>
      <c r="B599" s="105" t="s">
        <v>155</v>
      </c>
      <c r="C599" s="95"/>
      <c r="D599" s="65"/>
      <c r="E599" s="65"/>
      <c r="F599" s="66"/>
      <c r="G599" s="100">
        <f t="shared" si="19"/>
        <v>0</v>
      </c>
      <c r="H599" s="100">
        <f>G599*'Catálogo Factores de Prod'!$B$1</f>
        <v>0</v>
      </c>
      <c r="I599" s="110"/>
      <c r="J599" s="98">
        <f t="shared" si="20"/>
        <v>0</v>
      </c>
      <c r="K599" s="524"/>
      <c r="L599" s="524"/>
    </row>
    <row r="600" spans="1:12" ht="12.75" customHeight="1" x14ac:dyDescent="0.2">
      <c r="A600" s="518"/>
      <c r="B600" s="107" t="s">
        <v>156</v>
      </c>
      <c r="C600" s="96"/>
      <c r="D600" s="73"/>
      <c r="E600" s="73"/>
      <c r="F600" s="74"/>
      <c r="G600" s="101">
        <f t="shared" si="19"/>
        <v>0</v>
      </c>
      <c r="H600" s="101">
        <f>G600*'Catálogo Factores de Prod'!$B$1</f>
        <v>0</v>
      </c>
      <c r="I600" s="68"/>
      <c r="J600" s="57">
        <f t="shared" si="20"/>
        <v>0</v>
      </c>
      <c r="K600" s="525"/>
      <c r="L600" s="525"/>
    </row>
    <row r="601" spans="1:12" ht="12.75" customHeight="1" thickBot="1" x14ac:dyDescent="0.25">
      <c r="A601" s="519"/>
      <c r="B601" s="106" t="s">
        <v>157</v>
      </c>
      <c r="C601" s="97"/>
      <c r="D601" s="51"/>
      <c r="E601" s="51"/>
      <c r="F601" s="52"/>
      <c r="G601" s="102">
        <f t="shared" si="19"/>
        <v>0</v>
      </c>
      <c r="H601" s="102">
        <f>G601*'Catálogo Factores de Prod'!$B$1</f>
        <v>0</v>
      </c>
      <c r="I601" s="68"/>
      <c r="J601" s="99">
        <f t="shared" si="20"/>
        <v>0</v>
      </c>
      <c r="K601" s="526"/>
      <c r="L601" s="526"/>
    </row>
    <row r="602" spans="1:12" ht="12.75" customHeight="1" x14ac:dyDescent="0.2">
      <c r="A602" s="517"/>
      <c r="B602" s="105" t="s">
        <v>155</v>
      </c>
      <c r="C602" s="95"/>
      <c r="D602" s="65"/>
      <c r="E602" s="65"/>
      <c r="F602" s="66"/>
      <c r="G602" s="100">
        <f t="shared" si="19"/>
        <v>0</v>
      </c>
      <c r="H602" s="100">
        <f>G602*'Catálogo Factores de Prod'!$B$1</f>
        <v>0</v>
      </c>
      <c r="I602" s="110"/>
      <c r="J602" s="98">
        <f t="shared" si="20"/>
        <v>0</v>
      </c>
      <c r="K602" s="524"/>
      <c r="L602" s="524"/>
    </row>
    <row r="603" spans="1:12" ht="12.75" customHeight="1" x14ac:dyDescent="0.2">
      <c r="A603" s="518"/>
      <c r="B603" s="107" t="s">
        <v>156</v>
      </c>
      <c r="C603" s="96"/>
      <c r="D603" s="73"/>
      <c r="E603" s="73"/>
      <c r="F603" s="74"/>
      <c r="G603" s="101">
        <f t="shared" si="19"/>
        <v>0</v>
      </c>
      <c r="H603" s="101">
        <f>G603*'Catálogo Factores de Prod'!$B$1</f>
        <v>0</v>
      </c>
      <c r="I603" s="68"/>
      <c r="J603" s="57">
        <f t="shared" si="20"/>
        <v>0</v>
      </c>
      <c r="K603" s="525"/>
      <c r="L603" s="525"/>
    </row>
    <row r="604" spans="1:12" ht="12.75" customHeight="1" thickBot="1" x14ac:dyDescent="0.25">
      <c r="A604" s="519"/>
      <c r="B604" s="106" t="s">
        <v>157</v>
      </c>
      <c r="C604" s="97"/>
      <c r="D604" s="51"/>
      <c r="E604" s="51"/>
      <c r="F604" s="52"/>
      <c r="G604" s="102">
        <f t="shared" si="19"/>
        <v>0</v>
      </c>
      <c r="H604" s="102">
        <f>G604*'Catálogo Factores de Prod'!$B$1</f>
        <v>0</v>
      </c>
      <c r="I604" s="68"/>
      <c r="J604" s="99">
        <f t="shared" si="20"/>
        <v>0</v>
      </c>
      <c r="K604" s="526"/>
      <c r="L604" s="526"/>
    </row>
    <row r="605" spans="1:12" ht="12.75" customHeight="1" x14ac:dyDescent="0.2">
      <c r="A605" s="517"/>
      <c r="B605" s="105" t="s">
        <v>155</v>
      </c>
      <c r="C605" s="95"/>
      <c r="D605" s="65"/>
      <c r="E605" s="65"/>
      <c r="F605" s="66"/>
      <c r="G605" s="100">
        <f t="shared" si="19"/>
        <v>0</v>
      </c>
      <c r="H605" s="100">
        <f>G605*'Catálogo Factores de Prod'!$B$1</f>
        <v>0</v>
      </c>
      <c r="I605" s="110"/>
      <c r="J605" s="98">
        <f t="shared" si="20"/>
        <v>0</v>
      </c>
      <c r="K605" s="524"/>
      <c r="L605" s="524"/>
    </row>
    <row r="606" spans="1:12" ht="12.75" customHeight="1" x14ac:dyDescent="0.2">
      <c r="A606" s="518"/>
      <c r="B606" s="107" t="s">
        <v>156</v>
      </c>
      <c r="C606" s="96"/>
      <c r="D606" s="73"/>
      <c r="E606" s="73"/>
      <c r="F606" s="74"/>
      <c r="G606" s="101">
        <f t="shared" si="19"/>
        <v>0</v>
      </c>
      <c r="H606" s="101">
        <f>G606*'Catálogo Factores de Prod'!$B$1</f>
        <v>0</v>
      </c>
      <c r="I606" s="68"/>
      <c r="J606" s="57">
        <f t="shared" si="20"/>
        <v>0</v>
      </c>
      <c r="K606" s="525"/>
      <c r="L606" s="525"/>
    </row>
    <row r="607" spans="1:12" ht="12.75" customHeight="1" thickBot="1" x14ac:dyDescent="0.25">
      <c r="A607" s="519"/>
      <c r="B607" s="106" t="s">
        <v>157</v>
      </c>
      <c r="C607" s="97"/>
      <c r="D607" s="51"/>
      <c r="E607" s="51"/>
      <c r="F607" s="52"/>
      <c r="G607" s="102">
        <f t="shared" si="19"/>
        <v>0</v>
      </c>
      <c r="H607" s="102">
        <f>G607*'Catálogo Factores de Prod'!$B$1</f>
        <v>0</v>
      </c>
      <c r="I607" s="68"/>
      <c r="J607" s="99">
        <f t="shared" si="20"/>
        <v>0</v>
      </c>
      <c r="K607" s="526"/>
      <c r="L607" s="526"/>
    </row>
    <row r="608" spans="1:12" ht="12.75" customHeight="1" x14ac:dyDescent="0.2">
      <c r="A608" s="517"/>
      <c r="B608" s="105" t="s">
        <v>155</v>
      </c>
      <c r="C608" s="95"/>
      <c r="D608" s="65"/>
      <c r="E608" s="65"/>
      <c r="F608" s="66"/>
      <c r="G608" s="98">
        <f>C608+D608+E608+F608</f>
        <v>0</v>
      </c>
      <c r="H608" s="98">
        <f>G608*'Catálogo Factores de Prod'!$B$1</f>
        <v>0</v>
      </c>
      <c r="I608" s="110"/>
      <c r="J608" s="98">
        <f t="shared" si="20"/>
        <v>0</v>
      </c>
      <c r="K608" s="524"/>
      <c r="L608" s="524"/>
    </row>
    <row r="609" spans="1:47" ht="12.75" customHeight="1" x14ac:dyDescent="0.2">
      <c r="A609" s="518"/>
      <c r="B609" s="107" t="s">
        <v>156</v>
      </c>
      <c r="C609" s="96"/>
      <c r="D609" s="73"/>
      <c r="E609" s="73"/>
      <c r="F609" s="74"/>
      <c r="G609" s="57">
        <f>C609+D609+E609+F609</f>
        <v>0</v>
      </c>
      <c r="H609" s="57">
        <f>G609*'Catálogo Factores de Prod'!$B$1</f>
        <v>0</v>
      </c>
      <c r="I609" s="68"/>
      <c r="J609" s="57">
        <f t="shared" si="20"/>
        <v>0</v>
      </c>
      <c r="K609" s="525"/>
      <c r="L609" s="525"/>
    </row>
    <row r="610" spans="1:47" ht="12.75" customHeight="1" thickBot="1" x14ac:dyDescent="0.25">
      <c r="A610" s="519"/>
      <c r="B610" s="106" t="s">
        <v>157</v>
      </c>
      <c r="C610" s="97"/>
      <c r="D610" s="51"/>
      <c r="E610" s="51"/>
      <c r="F610" s="52"/>
      <c r="G610" s="99">
        <f>C610+D610+E610+F610</f>
        <v>0</v>
      </c>
      <c r="H610" s="99">
        <f>G610*'Catálogo Factores de Prod'!$B$1</f>
        <v>0</v>
      </c>
      <c r="I610" s="68"/>
      <c r="J610" s="99">
        <f t="shared" si="20"/>
        <v>0</v>
      </c>
      <c r="K610" s="526"/>
      <c r="L610" s="526"/>
    </row>
    <row r="611" spans="1:47" s="5" customFormat="1" ht="12.75" customHeight="1" x14ac:dyDescent="0.2">
      <c r="A611" s="517"/>
      <c r="B611" s="105" t="s">
        <v>155</v>
      </c>
      <c r="C611" s="95"/>
      <c r="D611" s="65"/>
      <c r="E611" s="65"/>
      <c r="F611" s="66"/>
      <c r="G611" s="98">
        <f>C611+D611+E611+F611</f>
        <v>0</v>
      </c>
      <c r="H611" s="98">
        <f>G611*'Catálogo Factores de Prod'!$B$1</f>
        <v>0</v>
      </c>
      <c r="I611" s="110"/>
      <c r="J611" s="98">
        <f t="shared" si="20"/>
        <v>0</v>
      </c>
      <c r="K611" s="517"/>
      <c r="L611" s="517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</row>
    <row r="612" spans="1:47" ht="12.75" customHeight="1" x14ac:dyDescent="0.2">
      <c r="A612" s="518"/>
      <c r="B612" s="107" t="s">
        <v>156</v>
      </c>
      <c r="C612" s="96"/>
      <c r="D612" s="73"/>
      <c r="E612" s="73"/>
      <c r="F612" s="74"/>
      <c r="G612" s="57">
        <f t="shared" ref="G612:G675" si="21">C612+D612+E612+F612</f>
        <v>0</v>
      </c>
      <c r="H612" s="57">
        <f>G612*'Catálogo Factores de Prod'!$B$1</f>
        <v>0</v>
      </c>
      <c r="I612" s="68"/>
      <c r="J612" s="57">
        <f t="shared" si="20"/>
        <v>0</v>
      </c>
      <c r="K612" s="518"/>
      <c r="L612" s="518"/>
    </row>
    <row r="613" spans="1:47" ht="12.75" customHeight="1" thickBot="1" x14ac:dyDescent="0.25">
      <c r="A613" s="519"/>
      <c r="B613" s="106" t="s">
        <v>157</v>
      </c>
      <c r="C613" s="97"/>
      <c r="D613" s="51"/>
      <c r="E613" s="51"/>
      <c r="F613" s="52"/>
      <c r="G613" s="99">
        <f t="shared" si="21"/>
        <v>0</v>
      </c>
      <c r="H613" s="99">
        <f>G613*'Catálogo Factores de Prod'!$B$1</f>
        <v>0</v>
      </c>
      <c r="I613" s="68"/>
      <c r="J613" s="99">
        <f t="shared" si="20"/>
        <v>0</v>
      </c>
      <c r="K613" s="519"/>
      <c r="L613" s="519"/>
    </row>
    <row r="614" spans="1:47" ht="12.75" customHeight="1" x14ac:dyDescent="0.2">
      <c r="A614" s="517"/>
      <c r="B614" s="105" t="s">
        <v>155</v>
      </c>
      <c r="C614" s="95"/>
      <c r="D614" s="65"/>
      <c r="E614" s="65"/>
      <c r="F614" s="66"/>
      <c r="G614" s="100">
        <f t="shared" si="21"/>
        <v>0</v>
      </c>
      <c r="H614" s="100">
        <f>G614*'Catálogo Factores de Prod'!$B$1</f>
        <v>0</v>
      </c>
      <c r="I614" s="110"/>
      <c r="J614" s="100">
        <f t="shared" si="20"/>
        <v>0</v>
      </c>
      <c r="K614" s="524"/>
      <c r="L614" s="524"/>
    </row>
    <row r="615" spans="1:47" ht="12.75" customHeight="1" x14ac:dyDescent="0.2">
      <c r="A615" s="518"/>
      <c r="B615" s="107" t="s">
        <v>156</v>
      </c>
      <c r="C615" s="96"/>
      <c r="D615" s="73"/>
      <c r="E615" s="73"/>
      <c r="F615" s="74"/>
      <c r="G615" s="101">
        <f t="shared" si="21"/>
        <v>0</v>
      </c>
      <c r="H615" s="101">
        <f>G615*'Catálogo Factores de Prod'!$B$1</f>
        <v>0</v>
      </c>
      <c r="I615" s="68"/>
      <c r="J615" s="101">
        <f t="shared" si="20"/>
        <v>0</v>
      </c>
      <c r="K615" s="525"/>
      <c r="L615" s="525"/>
    </row>
    <row r="616" spans="1:47" ht="12.75" customHeight="1" thickBot="1" x14ac:dyDescent="0.25">
      <c r="A616" s="519"/>
      <c r="B616" s="106" t="s">
        <v>157</v>
      </c>
      <c r="C616" s="97"/>
      <c r="D616" s="51"/>
      <c r="E616" s="51"/>
      <c r="F616" s="52"/>
      <c r="G616" s="102">
        <f t="shared" si="21"/>
        <v>0</v>
      </c>
      <c r="H616" s="102">
        <f>G616*'Catálogo Factores de Prod'!$B$1</f>
        <v>0</v>
      </c>
      <c r="I616" s="68"/>
      <c r="J616" s="102">
        <f t="shared" si="20"/>
        <v>0</v>
      </c>
      <c r="K616" s="526"/>
      <c r="L616" s="526"/>
    </row>
    <row r="617" spans="1:47" ht="12.75" customHeight="1" x14ac:dyDescent="0.2">
      <c r="A617" s="517"/>
      <c r="B617" s="105" t="s">
        <v>155</v>
      </c>
      <c r="C617" s="95"/>
      <c r="D617" s="65"/>
      <c r="E617" s="65"/>
      <c r="F617" s="66"/>
      <c r="G617" s="100">
        <f t="shared" si="21"/>
        <v>0</v>
      </c>
      <c r="H617" s="100">
        <f>G617*'Catálogo Factores de Prod'!$B$1</f>
        <v>0</v>
      </c>
      <c r="I617" s="110"/>
      <c r="J617" s="57">
        <f t="shared" si="20"/>
        <v>0</v>
      </c>
      <c r="K617" s="524"/>
      <c r="L617" s="524"/>
    </row>
    <row r="618" spans="1:47" ht="12.75" customHeight="1" x14ac:dyDescent="0.2">
      <c r="A618" s="518"/>
      <c r="B618" s="107" t="s">
        <v>156</v>
      </c>
      <c r="C618" s="96"/>
      <c r="D618" s="73"/>
      <c r="E618" s="73"/>
      <c r="F618" s="74"/>
      <c r="G618" s="101">
        <f t="shared" si="21"/>
        <v>0</v>
      </c>
      <c r="H618" s="101">
        <f>G618*'Catálogo Factores de Prod'!$B$1</f>
        <v>0</v>
      </c>
      <c r="I618" s="68"/>
      <c r="J618" s="57">
        <f t="shared" si="20"/>
        <v>0</v>
      </c>
      <c r="K618" s="525"/>
      <c r="L618" s="525"/>
    </row>
    <row r="619" spans="1:47" ht="12.75" customHeight="1" thickBot="1" x14ac:dyDescent="0.25">
      <c r="A619" s="519"/>
      <c r="B619" s="106" t="s">
        <v>157</v>
      </c>
      <c r="C619" s="97"/>
      <c r="D619" s="51"/>
      <c r="E619" s="51"/>
      <c r="F619" s="52"/>
      <c r="G619" s="102">
        <f t="shared" si="21"/>
        <v>0</v>
      </c>
      <c r="H619" s="102">
        <f>G619*'Catálogo Factores de Prod'!$B$1</f>
        <v>0</v>
      </c>
      <c r="I619" s="68"/>
      <c r="J619" s="58">
        <f t="shared" si="20"/>
        <v>0</v>
      </c>
      <c r="K619" s="526"/>
      <c r="L619" s="526"/>
    </row>
    <row r="620" spans="1:47" ht="12.75" customHeight="1" x14ac:dyDescent="0.2">
      <c r="A620" s="517"/>
      <c r="B620" s="105" t="s">
        <v>155</v>
      </c>
      <c r="C620" s="95"/>
      <c r="D620" s="65"/>
      <c r="E620" s="65"/>
      <c r="F620" s="66"/>
      <c r="G620" s="100">
        <f t="shared" si="21"/>
        <v>0</v>
      </c>
      <c r="H620" s="100">
        <f>G620*'Catálogo Factores de Prod'!$B$1</f>
        <v>0</v>
      </c>
      <c r="I620" s="110"/>
      <c r="J620" s="100">
        <f t="shared" si="20"/>
        <v>0</v>
      </c>
      <c r="K620" s="524"/>
      <c r="L620" s="524"/>
    </row>
    <row r="621" spans="1:47" ht="12.75" customHeight="1" x14ac:dyDescent="0.2">
      <c r="A621" s="518"/>
      <c r="B621" s="107" t="s">
        <v>156</v>
      </c>
      <c r="C621" s="96"/>
      <c r="D621" s="73"/>
      <c r="E621" s="73"/>
      <c r="F621" s="74"/>
      <c r="G621" s="101">
        <f t="shared" si="21"/>
        <v>0</v>
      </c>
      <c r="H621" s="101">
        <f>G621*'Catálogo Factores de Prod'!$B$1</f>
        <v>0</v>
      </c>
      <c r="I621" s="68"/>
      <c r="J621" s="101">
        <f t="shared" si="20"/>
        <v>0</v>
      </c>
      <c r="K621" s="525"/>
      <c r="L621" s="525"/>
    </row>
    <row r="622" spans="1:47" ht="12.75" customHeight="1" thickBot="1" x14ac:dyDescent="0.25">
      <c r="A622" s="519"/>
      <c r="B622" s="106" t="s">
        <v>157</v>
      </c>
      <c r="C622" s="97"/>
      <c r="D622" s="51"/>
      <c r="E622" s="51"/>
      <c r="F622" s="52"/>
      <c r="G622" s="102">
        <f t="shared" si="21"/>
        <v>0</v>
      </c>
      <c r="H622" s="102">
        <f>G622*'Catálogo Factores de Prod'!$B$1</f>
        <v>0</v>
      </c>
      <c r="I622" s="68"/>
      <c r="J622" s="102">
        <f t="shared" si="20"/>
        <v>0</v>
      </c>
      <c r="K622" s="526"/>
      <c r="L622" s="526"/>
    </row>
    <row r="623" spans="1:47" ht="12.75" customHeight="1" x14ac:dyDescent="0.2">
      <c r="A623" s="517"/>
      <c r="B623" s="105" t="s">
        <v>155</v>
      </c>
      <c r="C623" s="95"/>
      <c r="D623" s="65"/>
      <c r="E623" s="65"/>
      <c r="F623" s="66"/>
      <c r="G623" s="100">
        <f t="shared" si="21"/>
        <v>0</v>
      </c>
      <c r="H623" s="100">
        <f>G623*'Catálogo Factores de Prod'!$B$1</f>
        <v>0</v>
      </c>
      <c r="I623" s="110"/>
      <c r="J623" s="98">
        <f t="shared" si="20"/>
        <v>0</v>
      </c>
      <c r="K623" s="524"/>
      <c r="L623" s="524"/>
    </row>
    <row r="624" spans="1:47" ht="12.75" customHeight="1" x14ac:dyDescent="0.2">
      <c r="A624" s="518"/>
      <c r="B624" s="107" t="s">
        <v>156</v>
      </c>
      <c r="C624" s="96"/>
      <c r="D624" s="73"/>
      <c r="E624" s="73"/>
      <c r="F624" s="74"/>
      <c r="G624" s="101">
        <f t="shared" si="21"/>
        <v>0</v>
      </c>
      <c r="H624" s="101">
        <f>G624*'Catálogo Factores de Prod'!$B$1</f>
        <v>0</v>
      </c>
      <c r="I624" s="68"/>
      <c r="J624" s="57">
        <f t="shared" si="20"/>
        <v>0</v>
      </c>
      <c r="K624" s="525"/>
      <c r="L624" s="525"/>
    </row>
    <row r="625" spans="1:12" ht="12.75" customHeight="1" thickBot="1" x14ac:dyDescent="0.25">
      <c r="A625" s="519"/>
      <c r="B625" s="106" t="s">
        <v>157</v>
      </c>
      <c r="C625" s="97"/>
      <c r="D625" s="51"/>
      <c r="E625" s="51"/>
      <c r="F625" s="52"/>
      <c r="G625" s="102">
        <f t="shared" si="21"/>
        <v>0</v>
      </c>
      <c r="H625" s="102">
        <f>G625*'Catálogo Factores de Prod'!$B$1</f>
        <v>0</v>
      </c>
      <c r="I625" s="68"/>
      <c r="J625" s="99">
        <f t="shared" si="20"/>
        <v>0</v>
      </c>
      <c r="K625" s="526"/>
      <c r="L625" s="526"/>
    </row>
    <row r="626" spans="1:12" ht="12.75" customHeight="1" x14ac:dyDescent="0.2">
      <c r="A626" s="517"/>
      <c r="B626" s="105" t="s">
        <v>155</v>
      </c>
      <c r="C626" s="95"/>
      <c r="D626" s="65"/>
      <c r="E626" s="65"/>
      <c r="F626" s="66"/>
      <c r="G626" s="100">
        <f t="shared" si="21"/>
        <v>0</v>
      </c>
      <c r="H626" s="100">
        <f>G626*'Catálogo Factores de Prod'!$B$1</f>
        <v>0</v>
      </c>
      <c r="I626" s="110"/>
      <c r="J626" s="98">
        <f t="shared" si="20"/>
        <v>0</v>
      </c>
      <c r="K626" s="524"/>
      <c r="L626" s="524"/>
    </row>
    <row r="627" spans="1:12" ht="12.75" customHeight="1" x14ac:dyDescent="0.2">
      <c r="A627" s="518"/>
      <c r="B627" s="107" t="s">
        <v>156</v>
      </c>
      <c r="C627" s="96"/>
      <c r="D627" s="73"/>
      <c r="E627" s="73"/>
      <c r="F627" s="74"/>
      <c r="G627" s="101">
        <f t="shared" si="21"/>
        <v>0</v>
      </c>
      <c r="H627" s="101">
        <f>G627*'Catálogo Factores de Prod'!$B$1</f>
        <v>0</v>
      </c>
      <c r="I627" s="68"/>
      <c r="J627" s="57">
        <f t="shared" si="20"/>
        <v>0</v>
      </c>
      <c r="K627" s="525"/>
      <c r="L627" s="525"/>
    </row>
    <row r="628" spans="1:12" ht="12.75" customHeight="1" thickBot="1" x14ac:dyDescent="0.25">
      <c r="A628" s="519"/>
      <c r="B628" s="106" t="s">
        <v>157</v>
      </c>
      <c r="C628" s="97"/>
      <c r="D628" s="51"/>
      <c r="E628" s="51"/>
      <c r="F628" s="52"/>
      <c r="G628" s="102">
        <f t="shared" si="21"/>
        <v>0</v>
      </c>
      <c r="H628" s="102">
        <f>G628*'Catálogo Factores de Prod'!$B$1</f>
        <v>0</v>
      </c>
      <c r="I628" s="68"/>
      <c r="J628" s="99">
        <f t="shared" si="20"/>
        <v>0</v>
      </c>
      <c r="K628" s="526"/>
      <c r="L628" s="526"/>
    </row>
    <row r="629" spans="1:12" ht="12.75" customHeight="1" x14ac:dyDescent="0.2">
      <c r="A629" s="517"/>
      <c r="B629" s="105" t="s">
        <v>155</v>
      </c>
      <c r="C629" s="95"/>
      <c r="D629" s="65"/>
      <c r="E629" s="65"/>
      <c r="F629" s="66"/>
      <c r="G629" s="100">
        <f t="shared" si="21"/>
        <v>0</v>
      </c>
      <c r="H629" s="100">
        <f>G629*'Catálogo Factores de Prod'!$B$1</f>
        <v>0</v>
      </c>
      <c r="I629" s="110"/>
      <c r="J629" s="98">
        <f t="shared" si="20"/>
        <v>0</v>
      </c>
      <c r="K629" s="524"/>
      <c r="L629" s="524"/>
    </row>
    <row r="630" spans="1:12" ht="12.75" customHeight="1" x14ac:dyDescent="0.2">
      <c r="A630" s="518"/>
      <c r="B630" s="107" t="s">
        <v>156</v>
      </c>
      <c r="C630" s="96"/>
      <c r="D630" s="73"/>
      <c r="E630" s="73"/>
      <c r="F630" s="74"/>
      <c r="G630" s="101">
        <f t="shared" si="21"/>
        <v>0</v>
      </c>
      <c r="H630" s="101">
        <f>G630*'Catálogo Factores de Prod'!$B$1</f>
        <v>0</v>
      </c>
      <c r="I630" s="68"/>
      <c r="J630" s="57">
        <f t="shared" si="20"/>
        <v>0</v>
      </c>
      <c r="K630" s="525"/>
      <c r="L630" s="525"/>
    </row>
    <row r="631" spans="1:12" ht="12.75" customHeight="1" thickBot="1" x14ac:dyDescent="0.25">
      <c r="A631" s="519"/>
      <c r="B631" s="106" t="s">
        <v>157</v>
      </c>
      <c r="C631" s="97"/>
      <c r="D631" s="51"/>
      <c r="E631" s="51"/>
      <c r="F631" s="52"/>
      <c r="G631" s="102">
        <f t="shared" si="21"/>
        <v>0</v>
      </c>
      <c r="H631" s="102">
        <f>G631*'Catálogo Factores de Prod'!$B$1</f>
        <v>0</v>
      </c>
      <c r="I631" s="68"/>
      <c r="J631" s="99">
        <f t="shared" si="20"/>
        <v>0</v>
      </c>
      <c r="K631" s="526"/>
      <c r="L631" s="526"/>
    </row>
    <row r="632" spans="1:12" ht="12.75" customHeight="1" x14ac:dyDescent="0.2">
      <c r="A632" s="517"/>
      <c r="B632" s="105" t="s">
        <v>155</v>
      </c>
      <c r="C632" s="95"/>
      <c r="D632" s="65"/>
      <c r="E632" s="65"/>
      <c r="F632" s="66"/>
      <c r="G632" s="100">
        <f t="shared" si="21"/>
        <v>0</v>
      </c>
      <c r="H632" s="100">
        <f>G632*'Catálogo Factores de Prod'!$B$1</f>
        <v>0</v>
      </c>
      <c r="I632" s="110"/>
      <c r="J632" s="98">
        <f t="shared" si="20"/>
        <v>0</v>
      </c>
      <c r="K632" s="524"/>
      <c r="L632" s="524"/>
    </row>
    <row r="633" spans="1:12" ht="12.75" customHeight="1" x14ac:dyDescent="0.2">
      <c r="A633" s="518"/>
      <c r="B633" s="107" t="s">
        <v>156</v>
      </c>
      <c r="C633" s="96"/>
      <c r="D633" s="73"/>
      <c r="E633" s="73"/>
      <c r="F633" s="74"/>
      <c r="G633" s="101">
        <f t="shared" si="21"/>
        <v>0</v>
      </c>
      <c r="H633" s="101">
        <f>G633*'Catálogo Factores de Prod'!$B$1</f>
        <v>0</v>
      </c>
      <c r="I633" s="68"/>
      <c r="J633" s="57">
        <f t="shared" si="20"/>
        <v>0</v>
      </c>
      <c r="K633" s="525"/>
      <c r="L633" s="525"/>
    </row>
    <row r="634" spans="1:12" ht="12.75" customHeight="1" thickBot="1" x14ac:dyDescent="0.25">
      <c r="A634" s="519"/>
      <c r="B634" s="106" t="s">
        <v>157</v>
      </c>
      <c r="C634" s="97"/>
      <c r="D634" s="51"/>
      <c r="E634" s="51"/>
      <c r="F634" s="52"/>
      <c r="G634" s="102">
        <f t="shared" si="21"/>
        <v>0</v>
      </c>
      <c r="H634" s="102">
        <f>G634*'Catálogo Factores de Prod'!$B$1</f>
        <v>0</v>
      </c>
      <c r="I634" s="68"/>
      <c r="J634" s="99">
        <f t="shared" si="20"/>
        <v>0</v>
      </c>
      <c r="K634" s="526"/>
      <c r="L634" s="526"/>
    </row>
    <row r="635" spans="1:12" ht="12.75" customHeight="1" x14ac:dyDescent="0.2">
      <c r="A635" s="517"/>
      <c r="B635" s="105" t="s">
        <v>155</v>
      </c>
      <c r="C635" s="95"/>
      <c r="D635" s="65"/>
      <c r="E635" s="65"/>
      <c r="F635" s="66"/>
      <c r="G635" s="100">
        <f t="shared" si="21"/>
        <v>0</v>
      </c>
      <c r="H635" s="100">
        <f>G635*'Catálogo Factores de Prod'!$B$1</f>
        <v>0</v>
      </c>
      <c r="I635" s="110"/>
      <c r="J635" s="98">
        <f t="shared" si="20"/>
        <v>0</v>
      </c>
      <c r="K635" s="524"/>
      <c r="L635" s="524"/>
    </row>
    <row r="636" spans="1:12" ht="12.75" customHeight="1" x14ac:dyDescent="0.2">
      <c r="A636" s="518"/>
      <c r="B636" s="107" t="s">
        <v>156</v>
      </c>
      <c r="C636" s="96"/>
      <c r="D636" s="73"/>
      <c r="E636" s="73"/>
      <c r="F636" s="74"/>
      <c r="G636" s="101">
        <f t="shared" si="21"/>
        <v>0</v>
      </c>
      <c r="H636" s="101">
        <f>G636*'Catálogo Factores de Prod'!$B$1</f>
        <v>0</v>
      </c>
      <c r="I636" s="68"/>
      <c r="J636" s="57">
        <f t="shared" si="20"/>
        <v>0</v>
      </c>
      <c r="K636" s="525"/>
      <c r="L636" s="525"/>
    </row>
    <row r="637" spans="1:12" ht="12.75" customHeight="1" thickBot="1" x14ac:dyDescent="0.25">
      <c r="A637" s="519"/>
      <c r="B637" s="106" t="s">
        <v>157</v>
      </c>
      <c r="C637" s="97"/>
      <c r="D637" s="51"/>
      <c r="E637" s="51"/>
      <c r="F637" s="52"/>
      <c r="G637" s="102">
        <f t="shared" si="21"/>
        <v>0</v>
      </c>
      <c r="H637" s="102">
        <f>G637*'Catálogo Factores de Prod'!$B$1</f>
        <v>0</v>
      </c>
      <c r="I637" s="68"/>
      <c r="J637" s="99">
        <f t="shared" si="20"/>
        <v>0</v>
      </c>
      <c r="K637" s="526"/>
      <c r="L637" s="526"/>
    </row>
    <row r="638" spans="1:12" ht="12.75" customHeight="1" x14ac:dyDescent="0.2">
      <c r="A638" s="517"/>
      <c r="B638" s="105" t="s">
        <v>155</v>
      </c>
      <c r="C638" s="95"/>
      <c r="D638" s="65"/>
      <c r="E638" s="65"/>
      <c r="F638" s="66"/>
      <c r="G638" s="100">
        <f t="shared" si="21"/>
        <v>0</v>
      </c>
      <c r="H638" s="100">
        <f>G638*'Catálogo Factores de Prod'!$B$1</f>
        <v>0</v>
      </c>
      <c r="I638" s="110"/>
      <c r="J638" s="98">
        <f t="shared" si="20"/>
        <v>0</v>
      </c>
      <c r="K638" s="524"/>
      <c r="L638" s="524"/>
    </row>
    <row r="639" spans="1:12" ht="12.75" customHeight="1" x14ac:dyDescent="0.2">
      <c r="A639" s="518"/>
      <c r="B639" s="107" t="s">
        <v>156</v>
      </c>
      <c r="C639" s="96"/>
      <c r="D639" s="73"/>
      <c r="E639" s="73"/>
      <c r="F639" s="74"/>
      <c r="G639" s="101">
        <f t="shared" si="21"/>
        <v>0</v>
      </c>
      <c r="H639" s="101">
        <f>G639*'Catálogo Factores de Prod'!$B$1</f>
        <v>0</v>
      </c>
      <c r="I639" s="68"/>
      <c r="J639" s="57">
        <f t="shared" si="20"/>
        <v>0</v>
      </c>
      <c r="K639" s="525"/>
      <c r="L639" s="525"/>
    </row>
    <row r="640" spans="1:12" ht="12.75" customHeight="1" thickBot="1" x14ac:dyDescent="0.25">
      <c r="A640" s="519"/>
      <c r="B640" s="106" t="s">
        <v>157</v>
      </c>
      <c r="C640" s="97"/>
      <c r="D640" s="51"/>
      <c r="E640" s="51"/>
      <c r="F640" s="52"/>
      <c r="G640" s="102">
        <f t="shared" si="21"/>
        <v>0</v>
      </c>
      <c r="H640" s="102">
        <f>G640*'Catálogo Factores de Prod'!$B$1</f>
        <v>0</v>
      </c>
      <c r="I640" s="68"/>
      <c r="J640" s="99">
        <f t="shared" si="20"/>
        <v>0</v>
      </c>
      <c r="K640" s="526"/>
      <c r="L640" s="526"/>
    </row>
    <row r="641" spans="1:12" ht="12.75" customHeight="1" x14ac:dyDescent="0.2">
      <c r="A641" s="517"/>
      <c r="B641" s="105" t="s">
        <v>155</v>
      </c>
      <c r="C641" s="95"/>
      <c r="D641" s="65"/>
      <c r="E641" s="65"/>
      <c r="F641" s="66"/>
      <c r="G641" s="100">
        <f t="shared" si="21"/>
        <v>0</v>
      </c>
      <c r="H641" s="100">
        <f>G641*'Catálogo Factores de Prod'!$B$1</f>
        <v>0</v>
      </c>
      <c r="I641" s="110"/>
      <c r="J641" s="98">
        <f t="shared" si="20"/>
        <v>0</v>
      </c>
      <c r="K641" s="524"/>
      <c r="L641" s="524"/>
    </row>
    <row r="642" spans="1:12" ht="12.75" customHeight="1" x14ac:dyDescent="0.2">
      <c r="A642" s="518"/>
      <c r="B642" s="107" t="s">
        <v>156</v>
      </c>
      <c r="C642" s="96"/>
      <c r="D642" s="73"/>
      <c r="E642" s="73"/>
      <c r="F642" s="74"/>
      <c r="G642" s="101">
        <f t="shared" si="21"/>
        <v>0</v>
      </c>
      <c r="H642" s="101">
        <f>G642*'Catálogo Factores de Prod'!$B$1</f>
        <v>0</v>
      </c>
      <c r="I642" s="68"/>
      <c r="J642" s="57">
        <f t="shared" si="20"/>
        <v>0</v>
      </c>
      <c r="K642" s="525"/>
      <c r="L642" s="525"/>
    </row>
    <row r="643" spans="1:12" ht="12.75" customHeight="1" thickBot="1" x14ac:dyDescent="0.25">
      <c r="A643" s="519"/>
      <c r="B643" s="106" t="s">
        <v>157</v>
      </c>
      <c r="C643" s="97"/>
      <c r="D643" s="51"/>
      <c r="E643" s="51"/>
      <c r="F643" s="52"/>
      <c r="G643" s="102">
        <f t="shared" si="21"/>
        <v>0</v>
      </c>
      <c r="H643" s="102">
        <f>G643*'Catálogo Factores de Prod'!$B$1</f>
        <v>0</v>
      </c>
      <c r="I643" s="68"/>
      <c r="J643" s="99">
        <f t="shared" si="20"/>
        <v>0</v>
      </c>
      <c r="K643" s="526"/>
      <c r="L643" s="526"/>
    </row>
    <row r="644" spans="1:12" ht="12.75" customHeight="1" x14ac:dyDescent="0.2">
      <c r="A644" s="517"/>
      <c r="B644" s="105" t="s">
        <v>155</v>
      </c>
      <c r="C644" s="95"/>
      <c r="D644" s="65"/>
      <c r="E644" s="65"/>
      <c r="F644" s="66"/>
      <c r="G644" s="100">
        <f t="shared" si="21"/>
        <v>0</v>
      </c>
      <c r="H644" s="100">
        <f>G644*'Catálogo Factores de Prod'!$B$1</f>
        <v>0</v>
      </c>
      <c r="I644" s="110"/>
      <c r="J644" s="98">
        <f t="shared" si="20"/>
        <v>0</v>
      </c>
      <c r="K644" s="524"/>
      <c r="L644" s="524"/>
    </row>
    <row r="645" spans="1:12" ht="12.75" customHeight="1" x14ac:dyDescent="0.2">
      <c r="A645" s="518"/>
      <c r="B645" s="107" t="s">
        <v>156</v>
      </c>
      <c r="C645" s="96"/>
      <c r="D645" s="73"/>
      <c r="E645" s="73"/>
      <c r="F645" s="74"/>
      <c r="G645" s="101">
        <f t="shared" si="21"/>
        <v>0</v>
      </c>
      <c r="H645" s="101">
        <f>G645*'Catálogo Factores de Prod'!$B$1</f>
        <v>0</v>
      </c>
      <c r="I645" s="68"/>
      <c r="J645" s="57">
        <f t="shared" si="20"/>
        <v>0</v>
      </c>
      <c r="K645" s="525"/>
      <c r="L645" s="525"/>
    </row>
    <row r="646" spans="1:12" ht="12.75" customHeight="1" thickBot="1" x14ac:dyDescent="0.25">
      <c r="A646" s="519"/>
      <c r="B646" s="106" t="s">
        <v>157</v>
      </c>
      <c r="C646" s="97"/>
      <c r="D646" s="51"/>
      <c r="E646" s="51"/>
      <c r="F646" s="52"/>
      <c r="G646" s="102">
        <f t="shared" si="21"/>
        <v>0</v>
      </c>
      <c r="H646" s="102">
        <f>G646*'Catálogo Factores de Prod'!$B$1</f>
        <v>0</v>
      </c>
      <c r="I646" s="68"/>
      <c r="J646" s="99">
        <f t="shared" si="20"/>
        <v>0</v>
      </c>
      <c r="K646" s="526"/>
      <c r="L646" s="526"/>
    </row>
    <row r="647" spans="1:12" ht="12.75" customHeight="1" x14ac:dyDescent="0.2">
      <c r="A647" s="517"/>
      <c r="B647" s="105" t="s">
        <v>155</v>
      </c>
      <c r="C647" s="95"/>
      <c r="D647" s="65"/>
      <c r="E647" s="65"/>
      <c r="F647" s="66"/>
      <c r="G647" s="100">
        <f t="shared" si="21"/>
        <v>0</v>
      </c>
      <c r="H647" s="100">
        <f>G647*'Catálogo Factores de Prod'!$B$1</f>
        <v>0</v>
      </c>
      <c r="I647" s="110"/>
      <c r="J647" s="98">
        <f t="shared" si="20"/>
        <v>0</v>
      </c>
      <c r="K647" s="524"/>
      <c r="L647" s="524"/>
    </row>
    <row r="648" spans="1:12" ht="12.75" customHeight="1" x14ac:dyDescent="0.2">
      <c r="A648" s="518"/>
      <c r="B648" s="107" t="s">
        <v>156</v>
      </c>
      <c r="C648" s="96"/>
      <c r="D648" s="73"/>
      <c r="E648" s="73"/>
      <c r="F648" s="74"/>
      <c r="G648" s="101">
        <f t="shared" si="21"/>
        <v>0</v>
      </c>
      <c r="H648" s="101">
        <f>G648*'Catálogo Factores de Prod'!$B$1</f>
        <v>0</v>
      </c>
      <c r="I648" s="68"/>
      <c r="J648" s="57">
        <f t="shared" si="20"/>
        <v>0</v>
      </c>
      <c r="K648" s="525"/>
      <c r="L648" s="525"/>
    </row>
    <row r="649" spans="1:12" ht="12.75" customHeight="1" thickBot="1" x14ac:dyDescent="0.25">
      <c r="A649" s="519"/>
      <c r="B649" s="106" t="s">
        <v>157</v>
      </c>
      <c r="C649" s="97"/>
      <c r="D649" s="51"/>
      <c r="E649" s="51"/>
      <c r="F649" s="52"/>
      <c r="G649" s="102">
        <f t="shared" si="21"/>
        <v>0</v>
      </c>
      <c r="H649" s="102">
        <f>G649*'Catálogo Factores de Prod'!$B$1</f>
        <v>0</v>
      </c>
      <c r="I649" s="68"/>
      <c r="J649" s="99">
        <f t="shared" si="20"/>
        <v>0</v>
      </c>
      <c r="K649" s="526"/>
      <c r="L649" s="526"/>
    </row>
    <row r="650" spans="1:12" ht="12.75" customHeight="1" x14ac:dyDescent="0.2">
      <c r="A650" s="517"/>
      <c r="B650" s="105" t="s">
        <v>155</v>
      </c>
      <c r="C650" s="95"/>
      <c r="D650" s="65"/>
      <c r="E650" s="65"/>
      <c r="F650" s="66"/>
      <c r="G650" s="100">
        <f t="shared" si="21"/>
        <v>0</v>
      </c>
      <c r="H650" s="100">
        <f>G650*'Catálogo Factores de Prod'!$B$1</f>
        <v>0</v>
      </c>
      <c r="I650" s="110"/>
      <c r="J650" s="98">
        <f t="shared" si="20"/>
        <v>0</v>
      </c>
      <c r="K650" s="524"/>
      <c r="L650" s="524"/>
    </row>
    <row r="651" spans="1:12" ht="12.75" customHeight="1" x14ac:dyDescent="0.2">
      <c r="A651" s="518"/>
      <c r="B651" s="107" t="s">
        <v>156</v>
      </c>
      <c r="C651" s="96"/>
      <c r="D651" s="73"/>
      <c r="E651" s="73"/>
      <c r="F651" s="74"/>
      <c r="G651" s="101">
        <f t="shared" si="21"/>
        <v>0</v>
      </c>
      <c r="H651" s="101">
        <f>G651*'Catálogo Factores de Prod'!$B$1</f>
        <v>0</v>
      </c>
      <c r="I651" s="68"/>
      <c r="J651" s="57">
        <f t="shared" ref="J651:J714" si="22">IF(I$912&gt;0, H651-(H651*I651),0)</f>
        <v>0</v>
      </c>
      <c r="K651" s="525"/>
      <c r="L651" s="525"/>
    </row>
    <row r="652" spans="1:12" ht="12.75" customHeight="1" thickBot="1" x14ac:dyDescent="0.25">
      <c r="A652" s="519"/>
      <c r="B652" s="106" t="s">
        <v>157</v>
      </c>
      <c r="C652" s="97"/>
      <c r="D652" s="51"/>
      <c r="E652" s="51"/>
      <c r="F652" s="52"/>
      <c r="G652" s="102">
        <f t="shared" si="21"/>
        <v>0</v>
      </c>
      <c r="H652" s="102">
        <f>G652*'Catálogo Factores de Prod'!$B$1</f>
        <v>0</v>
      </c>
      <c r="I652" s="68"/>
      <c r="J652" s="99">
        <f t="shared" si="22"/>
        <v>0</v>
      </c>
      <c r="K652" s="526"/>
      <c r="L652" s="526"/>
    </row>
    <row r="653" spans="1:12" ht="12.75" customHeight="1" x14ac:dyDescent="0.2">
      <c r="A653" s="517"/>
      <c r="B653" s="105" t="s">
        <v>155</v>
      </c>
      <c r="C653" s="95"/>
      <c r="D653" s="65"/>
      <c r="E653" s="65"/>
      <c r="F653" s="66"/>
      <c r="G653" s="100">
        <f t="shared" si="21"/>
        <v>0</v>
      </c>
      <c r="H653" s="100">
        <f>G653*'Catálogo Factores de Prod'!$B$1</f>
        <v>0</v>
      </c>
      <c r="I653" s="110"/>
      <c r="J653" s="98">
        <f t="shared" si="22"/>
        <v>0</v>
      </c>
      <c r="K653" s="524"/>
      <c r="L653" s="524"/>
    </row>
    <row r="654" spans="1:12" ht="12.75" customHeight="1" x14ac:dyDescent="0.2">
      <c r="A654" s="518"/>
      <c r="B654" s="107" t="s">
        <v>156</v>
      </c>
      <c r="C654" s="96"/>
      <c r="D654" s="73"/>
      <c r="E654" s="73"/>
      <c r="F654" s="74"/>
      <c r="G654" s="101">
        <f t="shared" si="21"/>
        <v>0</v>
      </c>
      <c r="H654" s="101">
        <f>G654*'Catálogo Factores de Prod'!$B$1</f>
        <v>0</v>
      </c>
      <c r="I654" s="68"/>
      <c r="J654" s="57">
        <f t="shared" si="22"/>
        <v>0</v>
      </c>
      <c r="K654" s="525"/>
      <c r="L654" s="525"/>
    </row>
    <row r="655" spans="1:12" ht="12.75" customHeight="1" thickBot="1" x14ac:dyDescent="0.25">
      <c r="A655" s="519"/>
      <c r="B655" s="106" t="s">
        <v>157</v>
      </c>
      <c r="C655" s="97"/>
      <c r="D655" s="51"/>
      <c r="E655" s="51"/>
      <c r="F655" s="52"/>
      <c r="G655" s="102">
        <f t="shared" si="21"/>
        <v>0</v>
      </c>
      <c r="H655" s="102">
        <f>G655*'Catálogo Factores de Prod'!$B$1</f>
        <v>0</v>
      </c>
      <c r="I655" s="68"/>
      <c r="J655" s="99">
        <f t="shared" si="22"/>
        <v>0</v>
      </c>
      <c r="K655" s="526"/>
      <c r="L655" s="526"/>
    </row>
    <row r="656" spans="1:12" ht="12.75" customHeight="1" x14ac:dyDescent="0.2">
      <c r="A656" s="517"/>
      <c r="B656" s="105" t="s">
        <v>155</v>
      </c>
      <c r="C656" s="95"/>
      <c r="D656" s="65"/>
      <c r="E656" s="65"/>
      <c r="F656" s="66"/>
      <c r="G656" s="100">
        <f t="shared" si="21"/>
        <v>0</v>
      </c>
      <c r="H656" s="100">
        <f>G656*'Catálogo Factores de Prod'!$B$1</f>
        <v>0</v>
      </c>
      <c r="I656" s="110"/>
      <c r="J656" s="98">
        <f t="shared" si="22"/>
        <v>0</v>
      </c>
      <c r="K656" s="524"/>
      <c r="L656" s="524"/>
    </row>
    <row r="657" spans="1:12" ht="12.75" customHeight="1" x14ac:dyDescent="0.2">
      <c r="A657" s="518"/>
      <c r="B657" s="107" t="s">
        <v>156</v>
      </c>
      <c r="C657" s="96"/>
      <c r="D657" s="73"/>
      <c r="E657" s="73"/>
      <c r="F657" s="74"/>
      <c r="G657" s="101">
        <f t="shared" si="21"/>
        <v>0</v>
      </c>
      <c r="H657" s="101">
        <f>G657*'Catálogo Factores de Prod'!$B$1</f>
        <v>0</v>
      </c>
      <c r="I657" s="68"/>
      <c r="J657" s="57">
        <f t="shared" si="22"/>
        <v>0</v>
      </c>
      <c r="K657" s="525"/>
      <c r="L657" s="525"/>
    </row>
    <row r="658" spans="1:12" ht="12.75" customHeight="1" thickBot="1" x14ac:dyDescent="0.25">
      <c r="A658" s="519"/>
      <c r="B658" s="106" t="s">
        <v>157</v>
      </c>
      <c r="C658" s="97"/>
      <c r="D658" s="51"/>
      <c r="E658" s="51"/>
      <c r="F658" s="52"/>
      <c r="G658" s="102">
        <f t="shared" si="21"/>
        <v>0</v>
      </c>
      <c r="H658" s="102">
        <f>G658*'Catálogo Factores de Prod'!$B$1</f>
        <v>0</v>
      </c>
      <c r="I658" s="68"/>
      <c r="J658" s="99">
        <f t="shared" si="22"/>
        <v>0</v>
      </c>
      <c r="K658" s="526"/>
      <c r="L658" s="526"/>
    </row>
    <row r="659" spans="1:12" ht="12.75" customHeight="1" x14ac:dyDescent="0.2">
      <c r="A659" s="517"/>
      <c r="B659" s="105" t="s">
        <v>155</v>
      </c>
      <c r="C659" s="95"/>
      <c r="D659" s="65"/>
      <c r="E659" s="65"/>
      <c r="F659" s="66"/>
      <c r="G659" s="100">
        <f t="shared" si="21"/>
        <v>0</v>
      </c>
      <c r="H659" s="100">
        <f>G659*'Catálogo Factores de Prod'!$B$1</f>
        <v>0</v>
      </c>
      <c r="I659" s="110"/>
      <c r="J659" s="98">
        <f t="shared" si="22"/>
        <v>0</v>
      </c>
      <c r="K659" s="524"/>
      <c r="L659" s="524"/>
    </row>
    <row r="660" spans="1:12" ht="12.75" customHeight="1" x14ac:dyDescent="0.2">
      <c r="A660" s="518"/>
      <c r="B660" s="107" t="s">
        <v>156</v>
      </c>
      <c r="C660" s="96"/>
      <c r="D660" s="73"/>
      <c r="E660" s="73"/>
      <c r="F660" s="74"/>
      <c r="G660" s="101">
        <f t="shared" si="21"/>
        <v>0</v>
      </c>
      <c r="H660" s="101">
        <f>G660*'Catálogo Factores de Prod'!$B$1</f>
        <v>0</v>
      </c>
      <c r="I660" s="68"/>
      <c r="J660" s="57">
        <f t="shared" si="22"/>
        <v>0</v>
      </c>
      <c r="K660" s="525"/>
      <c r="L660" s="525"/>
    </row>
    <row r="661" spans="1:12" ht="12.75" customHeight="1" thickBot="1" x14ac:dyDescent="0.25">
      <c r="A661" s="519"/>
      <c r="B661" s="106" t="s">
        <v>157</v>
      </c>
      <c r="C661" s="97"/>
      <c r="D661" s="51"/>
      <c r="E661" s="51"/>
      <c r="F661" s="52"/>
      <c r="G661" s="102">
        <f t="shared" si="21"/>
        <v>0</v>
      </c>
      <c r="H661" s="102">
        <f>G661*'Catálogo Factores de Prod'!$B$1</f>
        <v>0</v>
      </c>
      <c r="I661" s="68"/>
      <c r="J661" s="99">
        <f t="shared" si="22"/>
        <v>0</v>
      </c>
      <c r="K661" s="526"/>
      <c r="L661" s="526"/>
    </row>
    <row r="662" spans="1:12" ht="12.75" customHeight="1" x14ac:dyDescent="0.2">
      <c r="A662" s="517"/>
      <c r="B662" s="105" t="s">
        <v>155</v>
      </c>
      <c r="C662" s="95"/>
      <c r="D662" s="65"/>
      <c r="E662" s="65"/>
      <c r="F662" s="66"/>
      <c r="G662" s="100">
        <f t="shared" si="21"/>
        <v>0</v>
      </c>
      <c r="H662" s="100">
        <f>G662*'Catálogo Factores de Prod'!$B$1</f>
        <v>0</v>
      </c>
      <c r="I662" s="110"/>
      <c r="J662" s="98">
        <f t="shared" si="22"/>
        <v>0</v>
      </c>
      <c r="K662" s="524"/>
      <c r="L662" s="524"/>
    </row>
    <row r="663" spans="1:12" ht="12.75" customHeight="1" x14ac:dyDescent="0.2">
      <c r="A663" s="518"/>
      <c r="B663" s="107" t="s">
        <v>156</v>
      </c>
      <c r="C663" s="96"/>
      <c r="D663" s="73"/>
      <c r="E663" s="73"/>
      <c r="F663" s="74"/>
      <c r="G663" s="101">
        <f t="shared" si="21"/>
        <v>0</v>
      </c>
      <c r="H663" s="101">
        <f>G663*'Catálogo Factores de Prod'!$B$1</f>
        <v>0</v>
      </c>
      <c r="I663" s="68"/>
      <c r="J663" s="57">
        <f t="shared" si="22"/>
        <v>0</v>
      </c>
      <c r="K663" s="525"/>
      <c r="L663" s="525"/>
    </row>
    <row r="664" spans="1:12" ht="12.75" customHeight="1" thickBot="1" x14ac:dyDescent="0.25">
      <c r="A664" s="519"/>
      <c r="B664" s="106" t="s">
        <v>157</v>
      </c>
      <c r="C664" s="97"/>
      <c r="D664" s="51"/>
      <c r="E664" s="51"/>
      <c r="F664" s="52"/>
      <c r="G664" s="102">
        <f t="shared" si="21"/>
        <v>0</v>
      </c>
      <c r="H664" s="102">
        <f>G664*'Catálogo Factores de Prod'!$B$1</f>
        <v>0</v>
      </c>
      <c r="I664" s="68"/>
      <c r="J664" s="99">
        <f t="shared" si="22"/>
        <v>0</v>
      </c>
      <c r="K664" s="526"/>
      <c r="L664" s="526"/>
    </row>
    <row r="665" spans="1:12" ht="12.75" customHeight="1" x14ac:dyDescent="0.2">
      <c r="A665" s="517"/>
      <c r="B665" s="105" t="s">
        <v>155</v>
      </c>
      <c r="C665" s="95"/>
      <c r="D665" s="65"/>
      <c r="E665" s="65"/>
      <c r="F665" s="66"/>
      <c r="G665" s="100">
        <f t="shared" si="21"/>
        <v>0</v>
      </c>
      <c r="H665" s="100">
        <f>G665*'Catálogo Factores de Prod'!$B$1</f>
        <v>0</v>
      </c>
      <c r="I665" s="110"/>
      <c r="J665" s="98">
        <f t="shared" si="22"/>
        <v>0</v>
      </c>
      <c r="K665" s="524"/>
      <c r="L665" s="524"/>
    </row>
    <row r="666" spans="1:12" ht="12.75" customHeight="1" x14ac:dyDescent="0.2">
      <c r="A666" s="518"/>
      <c r="B666" s="107" t="s">
        <v>156</v>
      </c>
      <c r="C666" s="96"/>
      <c r="D666" s="73"/>
      <c r="E666" s="73"/>
      <c r="F666" s="74"/>
      <c r="G666" s="101">
        <f t="shared" si="21"/>
        <v>0</v>
      </c>
      <c r="H666" s="101">
        <f>G666*'Catálogo Factores de Prod'!$B$1</f>
        <v>0</v>
      </c>
      <c r="I666" s="68"/>
      <c r="J666" s="57">
        <f t="shared" si="22"/>
        <v>0</v>
      </c>
      <c r="K666" s="525"/>
      <c r="L666" s="525"/>
    </row>
    <row r="667" spans="1:12" ht="12.75" customHeight="1" thickBot="1" x14ac:dyDescent="0.25">
      <c r="A667" s="519"/>
      <c r="B667" s="106" t="s">
        <v>157</v>
      </c>
      <c r="C667" s="97"/>
      <c r="D667" s="51"/>
      <c r="E667" s="51"/>
      <c r="F667" s="52"/>
      <c r="G667" s="102">
        <f t="shared" si="21"/>
        <v>0</v>
      </c>
      <c r="H667" s="102">
        <f>G667*'Catálogo Factores de Prod'!$B$1</f>
        <v>0</v>
      </c>
      <c r="I667" s="68"/>
      <c r="J667" s="99">
        <f t="shared" si="22"/>
        <v>0</v>
      </c>
      <c r="K667" s="526"/>
      <c r="L667" s="526"/>
    </row>
    <row r="668" spans="1:12" ht="12.75" customHeight="1" x14ac:dyDescent="0.2">
      <c r="A668" s="517"/>
      <c r="B668" s="105" t="s">
        <v>155</v>
      </c>
      <c r="C668" s="95"/>
      <c r="D668" s="65"/>
      <c r="E668" s="65"/>
      <c r="F668" s="66"/>
      <c r="G668" s="100">
        <f t="shared" si="21"/>
        <v>0</v>
      </c>
      <c r="H668" s="100">
        <f>G668*'Catálogo Factores de Prod'!$B$1</f>
        <v>0</v>
      </c>
      <c r="I668" s="110"/>
      <c r="J668" s="98">
        <f t="shared" si="22"/>
        <v>0</v>
      </c>
      <c r="K668" s="524"/>
      <c r="L668" s="524"/>
    </row>
    <row r="669" spans="1:12" ht="12.75" customHeight="1" x14ac:dyDescent="0.2">
      <c r="A669" s="518"/>
      <c r="B669" s="107" t="s">
        <v>156</v>
      </c>
      <c r="C669" s="96"/>
      <c r="D669" s="73"/>
      <c r="E669" s="73"/>
      <c r="F669" s="74"/>
      <c r="G669" s="101">
        <f t="shared" si="21"/>
        <v>0</v>
      </c>
      <c r="H669" s="101">
        <f>G669*'Catálogo Factores de Prod'!$B$1</f>
        <v>0</v>
      </c>
      <c r="I669" s="68"/>
      <c r="J669" s="57">
        <f t="shared" si="22"/>
        <v>0</v>
      </c>
      <c r="K669" s="525"/>
      <c r="L669" s="525"/>
    </row>
    <row r="670" spans="1:12" ht="12.75" customHeight="1" thickBot="1" x14ac:dyDescent="0.25">
      <c r="A670" s="519"/>
      <c r="B670" s="106" t="s">
        <v>157</v>
      </c>
      <c r="C670" s="97"/>
      <c r="D670" s="51"/>
      <c r="E670" s="51"/>
      <c r="F670" s="52"/>
      <c r="G670" s="102">
        <f t="shared" si="21"/>
        <v>0</v>
      </c>
      <c r="H670" s="102">
        <f>G670*'Catálogo Factores de Prod'!$B$1</f>
        <v>0</v>
      </c>
      <c r="I670" s="68"/>
      <c r="J670" s="99">
        <f t="shared" si="22"/>
        <v>0</v>
      </c>
      <c r="K670" s="526"/>
      <c r="L670" s="526"/>
    </row>
    <row r="671" spans="1:12" ht="12.75" customHeight="1" x14ac:dyDescent="0.2">
      <c r="A671" s="517"/>
      <c r="B671" s="105" t="s">
        <v>155</v>
      </c>
      <c r="C671" s="95"/>
      <c r="D671" s="65"/>
      <c r="E671" s="65"/>
      <c r="F671" s="66"/>
      <c r="G671" s="100">
        <f t="shared" si="21"/>
        <v>0</v>
      </c>
      <c r="H671" s="100">
        <f>G671*'Catálogo Factores de Prod'!$B$1</f>
        <v>0</v>
      </c>
      <c r="I671" s="110"/>
      <c r="J671" s="98">
        <f t="shared" si="22"/>
        <v>0</v>
      </c>
      <c r="K671" s="524"/>
      <c r="L671" s="524"/>
    </row>
    <row r="672" spans="1:12" ht="12.75" customHeight="1" x14ac:dyDescent="0.2">
      <c r="A672" s="518"/>
      <c r="B672" s="107" t="s">
        <v>156</v>
      </c>
      <c r="C672" s="96"/>
      <c r="D672" s="73"/>
      <c r="E672" s="73"/>
      <c r="F672" s="74"/>
      <c r="G672" s="101">
        <f t="shared" si="21"/>
        <v>0</v>
      </c>
      <c r="H672" s="101">
        <f>G672*'Catálogo Factores de Prod'!$B$1</f>
        <v>0</v>
      </c>
      <c r="I672" s="68"/>
      <c r="J672" s="57">
        <f t="shared" si="22"/>
        <v>0</v>
      </c>
      <c r="K672" s="525"/>
      <c r="L672" s="525"/>
    </row>
    <row r="673" spans="1:12" ht="12.75" customHeight="1" thickBot="1" x14ac:dyDescent="0.25">
      <c r="A673" s="519"/>
      <c r="B673" s="106" t="s">
        <v>157</v>
      </c>
      <c r="C673" s="97"/>
      <c r="D673" s="51"/>
      <c r="E673" s="51"/>
      <c r="F673" s="52"/>
      <c r="G673" s="102">
        <f t="shared" si="21"/>
        <v>0</v>
      </c>
      <c r="H673" s="102">
        <f>G673*'Catálogo Factores de Prod'!$B$1</f>
        <v>0</v>
      </c>
      <c r="I673" s="68"/>
      <c r="J673" s="99">
        <f t="shared" si="22"/>
        <v>0</v>
      </c>
      <c r="K673" s="526"/>
      <c r="L673" s="526"/>
    </row>
    <row r="674" spans="1:12" ht="12.75" customHeight="1" x14ac:dyDescent="0.2">
      <c r="A674" s="517"/>
      <c r="B674" s="105" t="s">
        <v>155</v>
      </c>
      <c r="C674" s="95"/>
      <c r="D674" s="65"/>
      <c r="E674" s="65"/>
      <c r="F674" s="66"/>
      <c r="G674" s="100">
        <f t="shared" si="21"/>
        <v>0</v>
      </c>
      <c r="H674" s="100">
        <f>G674*'Catálogo Factores de Prod'!$B$1</f>
        <v>0</v>
      </c>
      <c r="I674" s="110"/>
      <c r="J674" s="98">
        <f t="shared" si="22"/>
        <v>0</v>
      </c>
      <c r="K674" s="524"/>
      <c r="L674" s="524"/>
    </row>
    <row r="675" spans="1:12" ht="12.75" customHeight="1" x14ac:dyDescent="0.2">
      <c r="A675" s="518"/>
      <c r="B675" s="107" t="s">
        <v>156</v>
      </c>
      <c r="C675" s="96"/>
      <c r="D675" s="73"/>
      <c r="E675" s="73"/>
      <c r="F675" s="74"/>
      <c r="G675" s="101">
        <f t="shared" si="21"/>
        <v>0</v>
      </c>
      <c r="H675" s="101">
        <f>G675*'Catálogo Factores de Prod'!$B$1</f>
        <v>0</v>
      </c>
      <c r="I675" s="68"/>
      <c r="J675" s="57">
        <f t="shared" si="22"/>
        <v>0</v>
      </c>
      <c r="K675" s="525"/>
      <c r="L675" s="525"/>
    </row>
    <row r="676" spans="1:12" ht="12.75" customHeight="1" thickBot="1" x14ac:dyDescent="0.25">
      <c r="A676" s="519"/>
      <c r="B676" s="106" t="s">
        <v>157</v>
      </c>
      <c r="C676" s="97"/>
      <c r="D676" s="51"/>
      <c r="E676" s="51"/>
      <c r="F676" s="52"/>
      <c r="G676" s="102">
        <f t="shared" ref="G676:G739" si="23">C676+D676+E676+F676</f>
        <v>0</v>
      </c>
      <c r="H676" s="102">
        <f>G676*'Catálogo Factores de Prod'!$B$1</f>
        <v>0</v>
      </c>
      <c r="I676" s="68"/>
      <c r="J676" s="99">
        <f t="shared" si="22"/>
        <v>0</v>
      </c>
      <c r="K676" s="526"/>
      <c r="L676" s="526"/>
    </row>
    <row r="677" spans="1:12" ht="12.75" customHeight="1" x14ac:dyDescent="0.2">
      <c r="A677" s="517"/>
      <c r="B677" s="105" t="s">
        <v>155</v>
      </c>
      <c r="C677" s="95"/>
      <c r="D677" s="65"/>
      <c r="E677" s="65"/>
      <c r="F677" s="66"/>
      <c r="G677" s="100">
        <f t="shared" si="23"/>
        <v>0</v>
      </c>
      <c r="H677" s="100">
        <f>G677*'Catálogo Factores de Prod'!$B$1</f>
        <v>0</v>
      </c>
      <c r="I677" s="110"/>
      <c r="J677" s="98">
        <f t="shared" si="22"/>
        <v>0</v>
      </c>
      <c r="K677" s="524"/>
      <c r="L677" s="524"/>
    </row>
    <row r="678" spans="1:12" ht="12.75" customHeight="1" x14ac:dyDescent="0.2">
      <c r="A678" s="518"/>
      <c r="B678" s="107" t="s">
        <v>156</v>
      </c>
      <c r="C678" s="96"/>
      <c r="D678" s="73"/>
      <c r="E678" s="73"/>
      <c r="F678" s="74"/>
      <c r="G678" s="101">
        <f t="shared" si="23"/>
        <v>0</v>
      </c>
      <c r="H678" s="101">
        <f>G678*'Catálogo Factores de Prod'!$B$1</f>
        <v>0</v>
      </c>
      <c r="I678" s="68"/>
      <c r="J678" s="57">
        <f t="shared" si="22"/>
        <v>0</v>
      </c>
      <c r="K678" s="525"/>
      <c r="L678" s="525"/>
    </row>
    <row r="679" spans="1:12" ht="12.75" customHeight="1" thickBot="1" x14ac:dyDescent="0.25">
      <c r="A679" s="519"/>
      <c r="B679" s="106" t="s">
        <v>157</v>
      </c>
      <c r="C679" s="97"/>
      <c r="D679" s="51"/>
      <c r="E679" s="51"/>
      <c r="F679" s="52"/>
      <c r="G679" s="102">
        <f t="shared" si="23"/>
        <v>0</v>
      </c>
      <c r="H679" s="102">
        <f>G679*'Catálogo Factores de Prod'!$B$1</f>
        <v>0</v>
      </c>
      <c r="I679" s="68"/>
      <c r="J679" s="99">
        <f t="shared" si="22"/>
        <v>0</v>
      </c>
      <c r="K679" s="526"/>
      <c r="L679" s="526"/>
    </row>
    <row r="680" spans="1:12" ht="12.75" customHeight="1" x14ac:dyDescent="0.2">
      <c r="A680" s="517"/>
      <c r="B680" s="105" t="s">
        <v>155</v>
      </c>
      <c r="C680" s="95"/>
      <c r="D680" s="65"/>
      <c r="E680" s="65"/>
      <c r="F680" s="66"/>
      <c r="G680" s="100">
        <f t="shared" si="23"/>
        <v>0</v>
      </c>
      <c r="H680" s="100">
        <f>G680*'Catálogo Factores de Prod'!$B$1</f>
        <v>0</v>
      </c>
      <c r="I680" s="110"/>
      <c r="J680" s="98">
        <f t="shared" si="22"/>
        <v>0</v>
      </c>
      <c r="K680" s="524"/>
      <c r="L680" s="524"/>
    </row>
    <row r="681" spans="1:12" ht="12.75" customHeight="1" x14ac:dyDescent="0.2">
      <c r="A681" s="518"/>
      <c r="B681" s="107" t="s">
        <v>156</v>
      </c>
      <c r="C681" s="96"/>
      <c r="D681" s="73"/>
      <c r="E681" s="73"/>
      <c r="F681" s="74"/>
      <c r="G681" s="101">
        <f t="shared" si="23"/>
        <v>0</v>
      </c>
      <c r="H681" s="101">
        <f>G681*'Catálogo Factores de Prod'!$B$1</f>
        <v>0</v>
      </c>
      <c r="I681" s="68"/>
      <c r="J681" s="57">
        <f t="shared" si="22"/>
        <v>0</v>
      </c>
      <c r="K681" s="525"/>
      <c r="L681" s="525"/>
    </row>
    <row r="682" spans="1:12" ht="12.75" customHeight="1" thickBot="1" x14ac:dyDescent="0.25">
      <c r="A682" s="519"/>
      <c r="B682" s="106" t="s">
        <v>157</v>
      </c>
      <c r="C682" s="97"/>
      <c r="D682" s="51"/>
      <c r="E682" s="51"/>
      <c r="F682" s="52"/>
      <c r="G682" s="102">
        <f t="shared" si="23"/>
        <v>0</v>
      </c>
      <c r="H682" s="102">
        <f>G682*'Catálogo Factores de Prod'!$B$1</f>
        <v>0</v>
      </c>
      <c r="I682" s="68"/>
      <c r="J682" s="99">
        <f t="shared" si="22"/>
        <v>0</v>
      </c>
      <c r="K682" s="526"/>
      <c r="L682" s="526"/>
    </row>
    <row r="683" spans="1:12" ht="12.75" customHeight="1" x14ac:dyDescent="0.2">
      <c r="A683" s="517"/>
      <c r="B683" s="105" t="s">
        <v>155</v>
      </c>
      <c r="C683" s="95"/>
      <c r="D683" s="65"/>
      <c r="E683" s="65"/>
      <c r="F683" s="66"/>
      <c r="G683" s="100">
        <f t="shared" si="23"/>
        <v>0</v>
      </c>
      <c r="H683" s="100">
        <f>G683*'Catálogo Factores de Prod'!$B$1</f>
        <v>0</v>
      </c>
      <c r="I683" s="110"/>
      <c r="J683" s="98">
        <f t="shared" si="22"/>
        <v>0</v>
      </c>
      <c r="K683" s="524"/>
      <c r="L683" s="524"/>
    </row>
    <row r="684" spans="1:12" ht="12.75" customHeight="1" x14ac:dyDescent="0.2">
      <c r="A684" s="518"/>
      <c r="B684" s="107" t="s">
        <v>156</v>
      </c>
      <c r="C684" s="96"/>
      <c r="D684" s="73"/>
      <c r="E684" s="73"/>
      <c r="F684" s="74"/>
      <c r="G684" s="101">
        <f t="shared" si="23"/>
        <v>0</v>
      </c>
      <c r="H684" s="101">
        <f>G684*'Catálogo Factores de Prod'!$B$1</f>
        <v>0</v>
      </c>
      <c r="I684" s="68"/>
      <c r="J684" s="57">
        <f t="shared" si="22"/>
        <v>0</v>
      </c>
      <c r="K684" s="525"/>
      <c r="L684" s="525"/>
    </row>
    <row r="685" spans="1:12" ht="12.75" customHeight="1" thickBot="1" x14ac:dyDescent="0.25">
      <c r="A685" s="519"/>
      <c r="B685" s="106" t="s">
        <v>157</v>
      </c>
      <c r="C685" s="97"/>
      <c r="D685" s="51"/>
      <c r="E685" s="51"/>
      <c r="F685" s="52"/>
      <c r="G685" s="102">
        <f t="shared" si="23"/>
        <v>0</v>
      </c>
      <c r="H685" s="102">
        <f>G685*'Catálogo Factores de Prod'!$B$1</f>
        <v>0</v>
      </c>
      <c r="I685" s="68"/>
      <c r="J685" s="99">
        <f t="shared" si="22"/>
        <v>0</v>
      </c>
      <c r="K685" s="526"/>
      <c r="L685" s="526"/>
    </row>
    <row r="686" spans="1:12" ht="12.75" customHeight="1" x14ac:dyDescent="0.2">
      <c r="A686" s="517"/>
      <c r="B686" s="105" t="s">
        <v>155</v>
      </c>
      <c r="C686" s="95"/>
      <c r="D686" s="65"/>
      <c r="E686" s="65"/>
      <c r="F686" s="66"/>
      <c r="G686" s="100">
        <f t="shared" si="23"/>
        <v>0</v>
      </c>
      <c r="H686" s="100">
        <f>G686*'Catálogo Factores de Prod'!$B$1</f>
        <v>0</v>
      </c>
      <c r="I686" s="110"/>
      <c r="J686" s="98">
        <f t="shared" si="22"/>
        <v>0</v>
      </c>
      <c r="K686" s="524"/>
      <c r="L686" s="524"/>
    </row>
    <row r="687" spans="1:12" ht="12.75" customHeight="1" x14ac:dyDescent="0.2">
      <c r="A687" s="518"/>
      <c r="B687" s="107" t="s">
        <v>156</v>
      </c>
      <c r="C687" s="96"/>
      <c r="D687" s="73"/>
      <c r="E687" s="73"/>
      <c r="F687" s="74"/>
      <c r="G687" s="101">
        <f t="shared" si="23"/>
        <v>0</v>
      </c>
      <c r="H687" s="101">
        <f>G687*'Catálogo Factores de Prod'!$B$1</f>
        <v>0</v>
      </c>
      <c r="I687" s="68"/>
      <c r="J687" s="57">
        <f t="shared" si="22"/>
        <v>0</v>
      </c>
      <c r="K687" s="525"/>
      <c r="L687" s="525"/>
    </row>
    <row r="688" spans="1:12" ht="12.75" customHeight="1" thickBot="1" x14ac:dyDescent="0.25">
      <c r="A688" s="519"/>
      <c r="B688" s="106" t="s">
        <v>157</v>
      </c>
      <c r="C688" s="97"/>
      <c r="D688" s="51"/>
      <c r="E688" s="51"/>
      <c r="F688" s="52"/>
      <c r="G688" s="102">
        <f t="shared" si="23"/>
        <v>0</v>
      </c>
      <c r="H688" s="102">
        <f>G688*'Catálogo Factores de Prod'!$B$1</f>
        <v>0</v>
      </c>
      <c r="I688" s="68"/>
      <c r="J688" s="99">
        <f t="shared" si="22"/>
        <v>0</v>
      </c>
      <c r="K688" s="526"/>
      <c r="L688" s="526"/>
    </row>
    <row r="689" spans="1:12" ht="12.75" customHeight="1" x14ac:dyDescent="0.2">
      <c r="A689" s="517"/>
      <c r="B689" s="105" t="s">
        <v>155</v>
      </c>
      <c r="C689" s="95"/>
      <c r="D689" s="65"/>
      <c r="E689" s="65"/>
      <c r="F689" s="66"/>
      <c r="G689" s="100">
        <f t="shared" si="23"/>
        <v>0</v>
      </c>
      <c r="H689" s="100">
        <f>G689*'Catálogo Factores de Prod'!$B$1</f>
        <v>0</v>
      </c>
      <c r="I689" s="110"/>
      <c r="J689" s="98">
        <f t="shared" si="22"/>
        <v>0</v>
      </c>
      <c r="K689" s="524"/>
      <c r="L689" s="524"/>
    </row>
    <row r="690" spans="1:12" ht="12.75" customHeight="1" x14ac:dyDescent="0.2">
      <c r="A690" s="518"/>
      <c r="B690" s="107" t="s">
        <v>156</v>
      </c>
      <c r="C690" s="96"/>
      <c r="D690" s="73"/>
      <c r="E690" s="73"/>
      <c r="F690" s="74"/>
      <c r="G690" s="101">
        <f t="shared" si="23"/>
        <v>0</v>
      </c>
      <c r="H690" s="101">
        <f>G690*'Catálogo Factores de Prod'!$B$1</f>
        <v>0</v>
      </c>
      <c r="I690" s="68"/>
      <c r="J690" s="57">
        <f t="shared" si="22"/>
        <v>0</v>
      </c>
      <c r="K690" s="525"/>
      <c r="L690" s="525"/>
    </row>
    <row r="691" spans="1:12" ht="12.75" customHeight="1" thickBot="1" x14ac:dyDescent="0.25">
      <c r="A691" s="519"/>
      <c r="B691" s="106" t="s">
        <v>157</v>
      </c>
      <c r="C691" s="97"/>
      <c r="D691" s="51"/>
      <c r="E691" s="51"/>
      <c r="F691" s="52"/>
      <c r="G691" s="102">
        <f t="shared" si="23"/>
        <v>0</v>
      </c>
      <c r="H691" s="102">
        <f>G691*'Catálogo Factores de Prod'!$B$1</f>
        <v>0</v>
      </c>
      <c r="I691" s="68"/>
      <c r="J691" s="99">
        <f t="shared" si="22"/>
        <v>0</v>
      </c>
      <c r="K691" s="526"/>
      <c r="L691" s="526"/>
    </row>
    <row r="692" spans="1:12" ht="12.75" customHeight="1" x14ac:dyDescent="0.2">
      <c r="A692" s="517"/>
      <c r="B692" s="105" t="s">
        <v>155</v>
      </c>
      <c r="C692" s="95"/>
      <c r="D692" s="65"/>
      <c r="E692" s="65"/>
      <c r="F692" s="66"/>
      <c r="G692" s="100">
        <f t="shared" si="23"/>
        <v>0</v>
      </c>
      <c r="H692" s="100">
        <f>G692*'Catálogo Factores de Prod'!$B$1</f>
        <v>0</v>
      </c>
      <c r="I692" s="110"/>
      <c r="J692" s="98">
        <f t="shared" si="22"/>
        <v>0</v>
      </c>
      <c r="K692" s="524"/>
      <c r="L692" s="524"/>
    </row>
    <row r="693" spans="1:12" ht="12.75" customHeight="1" x14ac:dyDescent="0.2">
      <c r="A693" s="518"/>
      <c r="B693" s="107" t="s">
        <v>156</v>
      </c>
      <c r="C693" s="96"/>
      <c r="D693" s="73"/>
      <c r="E693" s="73"/>
      <c r="F693" s="74"/>
      <c r="G693" s="101">
        <f t="shared" si="23"/>
        <v>0</v>
      </c>
      <c r="H693" s="101">
        <f>G693*'Catálogo Factores de Prod'!$B$1</f>
        <v>0</v>
      </c>
      <c r="I693" s="68"/>
      <c r="J693" s="57">
        <f t="shared" si="22"/>
        <v>0</v>
      </c>
      <c r="K693" s="525"/>
      <c r="L693" s="525"/>
    </row>
    <row r="694" spans="1:12" ht="12.75" customHeight="1" thickBot="1" x14ac:dyDescent="0.25">
      <c r="A694" s="519"/>
      <c r="B694" s="106" t="s">
        <v>157</v>
      </c>
      <c r="C694" s="97"/>
      <c r="D694" s="51"/>
      <c r="E694" s="51"/>
      <c r="F694" s="52"/>
      <c r="G694" s="102">
        <f t="shared" si="23"/>
        <v>0</v>
      </c>
      <c r="H694" s="102">
        <f>G694*'Catálogo Factores de Prod'!$B$1</f>
        <v>0</v>
      </c>
      <c r="I694" s="68"/>
      <c r="J694" s="99">
        <f t="shared" si="22"/>
        <v>0</v>
      </c>
      <c r="K694" s="526"/>
      <c r="L694" s="526"/>
    </row>
    <row r="695" spans="1:12" ht="12.75" customHeight="1" x14ac:dyDescent="0.2">
      <c r="A695" s="517"/>
      <c r="B695" s="105" t="s">
        <v>155</v>
      </c>
      <c r="C695" s="95"/>
      <c r="D695" s="65"/>
      <c r="E695" s="65"/>
      <c r="F695" s="66"/>
      <c r="G695" s="100">
        <f t="shared" si="23"/>
        <v>0</v>
      </c>
      <c r="H695" s="100">
        <f>G695*'Catálogo Factores de Prod'!$B$1</f>
        <v>0</v>
      </c>
      <c r="I695" s="110"/>
      <c r="J695" s="98">
        <f t="shared" si="22"/>
        <v>0</v>
      </c>
      <c r="K695" s="524"/>
      <c r="L695" s="524"/>
    </row>
    <row r="696" spans="1:12" ht="12.75" customHeight="1" x14ac:dyDescent="0.2">
      <c r="A696" s="518"/>
      <c r="B696" s="107" t="s">
        <v>156</v>
      </c>
      <c r="C696" s="96"/>
      <c r="D696" s="73"/>
      <c r="E696" s="73"/>
      <c r="F696" s="74"/>
      <c r="G696" s="101">
        <f t="shared" si="23"/>
        <v>0</v>
      </c>
      <c r="H696" s="101">
        <f>G696*'Catálogo Factores de Prod'!$B$1</f>
        <v>0</v>
      </c>
      <c r="I696" s="68"/>
      <c r="J696" s="57">
        <f t="shared" si="22"/>
        <v>0</v>
      </c>
      <c r="K696" s="525"/>
      <c r="L696" s="525"/>
    </row>
    <row r="697" spans="1:12" ht="12.75" customHeight="1" thickBot="1" x14ac:dyDescent="0.25">
      <c r="A697" s="519"/>
      <c r="B697" s="106" t="s">
        <v>157</v>
      </c>
      <c r="C697" s="97"/>
      <c r="D697" s="51"/>
      <c r="E697" s="51"/>
      <c r="F697" s="52"/>
      <c r="G697" s="102">
        <f t="shared" si="23"/>
        <v>0</v>
      </c>
      <c r="H697" s="102">
        <f>G697*'Catálogo Factores de Prod'!$B$1</f>
        <v>0</v>
      </c>
      <c r="I697" s="68"/>
      <c r="J697" s="99">
        <f t="shared" si="22"/>
        <v>0</v>
      </c>
      <c r="K697" s="526"/>
      <c r="L697" s="526"/>
    </row>
    <row r="698" spans="1:12" ht="12.75" customHeight="1" x14ac:dyDescent="0.2">
      <c r="A698" s="517"/>
      <c r="B698" s="105" t="s">
        <v>155</v>
      </c>
      <c r="C698" s="95"/>
      <c r="D698" s="65"/>
      <c r="E698" s="65"/>
      <c r="F698" s="66"/>
      <c r="G698" s="100">
        <f t="shared" si="23"/>
        <v>0</v>
      </c>
      <c r="H698" s="100">
        <f>G698*'Catálogo Factores de Prod'!$B$1</f>
        <v>0</v>
      </c>
      <c r="I698" s="110"/>
      <c r="J698" s="98">
        <f t="shared" si="22"/>
        <v>0</v>
      </c>
      <c r="K698" s="524"/>
      <c r="L698" s="524"/>
    </row>
    <row r="699" spans="1:12" ht="12.75" customHeight="1" x14ac:dyDescent="0.2">
      <c r="A699" s="518"/>
      <c r="B699" s="107" t="s">
        <v>156</v>
      </c>
      <c r="C699" s="96"/>
      <c r="D699" s="73"/>
      <c r="E699" s="73"/>
      <c r="F699" s="74"/>
      <c r="G699" s="101">
        <f t="shared" si="23"/>
        <v>0</v>
      </c>
      <c r="H699" s="101">
        <f>G699*'Catálogo Factores de Prod'!$B$1</f>
        <v>0</v>
      </c>
      <c r="I699" s="68"/>
      <c r="J699" s="57">
        <f t="shared" si="22"/>
        <v>0</v>
      </c>
      <c r="K699" s="525"/>
      <c r="L699" s="525"/>
    </row>
    <row r="700" spans="1:12" ht="12.75" customHeight="1" thickBot="1" x14ac:dyDescent="0.25">
      <c r="A700" s="519"/>
      <c r="B700" s="106" t="s">
        <v>157</v>
      </c>
      <c r="C700" s="97"/>
      <c r="D700" s="51"/>
      <c r="E700" s="51"/>
      <c r="F700" s="52"/>
      <c r="G700" s="102">
        <f t="shared" si="23"/>
        <v>0</v>
      </c>
      <c r="H700" s="102">
        <f>G700*'Catálogo Factores de Prod'!$B$1</f>
        <v>0</v>
      </c>
      <c r="I700" s="68"/>
      <c r="J700" s="99">
        <f t="shared" si="22"/>
        <v>0</v>
      </c>
      <c r="K700" s="526"/>
      <c r="L700" s="526"/>
    </row>
    <row r="701" spans="1:12" ht="12.75" customHeight="1" x14ac:dyDescent="0.2">
      <c r="A701" s="517"/>
      <c r="B701" s="105" t="s">
        <v>155</v>
      </c>
      <c r="C701" s="95"/>
      <c r="D701" s="65"/>
      <c r="E701" s="65"/>
      <c r="F701" s="66"/>
      <c r="G701" s="100">
        <f t="shared" si="23"/>
        <v>0</v>
      </c>
      <c r="H701" s="100">
        <f>G701*'Catálogo Factores de Prod'!$B$1</f>
        <v>0</v>
      </c>
      <c r="I701" s="110"/>
      <c r="J701" s="98">
        <f t="shared" si="22"/>
        <v>0</v>
      </c>
      <c r="K701" s="524"/>
      <c r="L701" s="524"/>
    </row>
    <row r="702" spans="1:12" ht="12.75" customHeight="1" x14ac:dyDescent="0.2">
      <c r="A702" s="518"/>
      <c r="B702" s="107" t="s">
        <v>156</v>
      </c>
      <c r="C702" s="96"/>
      <c r="D702" s="73"/>
      <c r="E702" s="73"/>
      <c r="F702" s="74"/>
      <c r="G702" s="101">
        <f t="shared" si="23"/>
        <v>0</v>
      </c>
      <c r="H702" s="101">
        <f>G702*'Catálogo Factores de Prod'!$B$1</f>
        <v>0</v>
      </c>
      <c r="I702" s="68"/>
      <c r="J702" s="57">
        <f t="shared" si="22"/>
        <v>0</v>
      </c>
      <c r="K702" s="525"/>
      <c r="L702" s="525"/>
    </row>
    <row r="703" spans="1:12" ht="12.75" customHeight="1" thickBot="1" x14ac:dyDescent="0.25">
      <c r="A703" s="519"/>
      <c r="B703" s="106" t="s">
        <v>157</v>
      </c>
      <c r="C703" s="97"/>
      <c r="D703" s="51"/>
      <c r="E703" s="51"/>
      <c r="F703" s="52"/>
      <c r="G703" s="102">
        <f t="shared" si="23"/>
        <v>0</v>
      </c>
      <c r="H703" s="102">
        <f>G703*'Catálogo Factores de Prod'!$B$1</f>
        <v>0</v>
      </c>
      <c r="I703" s="68"/>
      <c r="J703" s="99">
        <f t="shared" si="22"/>
        <v>0</v>
      </c>
      <c r="K703" s="526"/>
      <c r="L703" s="526"/>
    </row>
    <row r="704" spans="1:12" ht="12.75" customHeight="1" x14ac:dyDescent="0.2">
      <c r="A704" s="517"/>
      <c r="B704" s="105" t="s">
        <v>155</v>
      </c>
      <c r="C704" s="95"/>
      <c r="D704" s="65"/>
      <c r="E704" s="65"/>
      <c r="F704" s="66"/>
      <c r="G704" s="100">
        <f t="shared" si="23"/>
        <v>0</v>
      </c>
      <c r="H704" s="100">
        <f>G704*'Catálogo Factores de Prod'!$B$1</f>
        <v>0</v>
      </c>
      <c r="I704" s="110"/>
      <c r="J704" s="98">
        <f t="shared" si="22"/>
        <v>0</v>
      </c>
      <c r="K704" s="524"/>
      <c r="L704" s="524"/>
    </row>
    <row r="705" spans="1:12" ht="12.75" customHeight="1" x14ac:dyDescent="0.2">
      <c r="A705" s="518"/>
      <c r="B705" s="107" t="s">
        <v>156</v>
      </c>
      <c r="C705" s="96"/>
      <c r="D705" s="73"/>
      <c r="E705" s="73"/>
      <c r="F705" s="74"/>
      <c r="G705" s="101">
        <f t="shared" si="23"/>
        <v>0</v>
      </c>
      <c r="H705" s="101">
        <f>G705*'Catálogo Factores de Prod'!$B$1</f>
        <v>0</v>
      </c>
      <c r="I705" s="68"/>
      <c r="J705" s="57">
        <f t="shared" si="22"/>
        <v>0</v>
      </c>
      <c r="K705" s="525"/>
      <c r="L705" s="525"/>
    </row>
    <row r="706" spans="1:12" ht="12.75" customHeight="1" thickBot="1" x14ac:dyDescent="0.25">
      <c r="A706" s="519"/>
      <c r="B706" s="106" t="s">
        <v>157</v>
      </c>
      <c r="C706" s="97"/>
      <c r="D706" s="51"/>
      <c r="E706" s="51"/>
      <c r="F706" s="52"/>
      <c r="G706" s="102">
        <f t="shared" si="23"/>
        <v>0</v>
      </c>
      <c r="H706" s="102">
        <f>G706*'Catálogo Factores de Prod'!$B$1</f>
        <v>0</v>
      </c>
      <c r="I706" s="68"/>
      <c r="J706" s="99">
        <f t="shared" si="22"/>
        <v>0</v>
      </c>
      <c r="K706" s="526"/>
      <c r="L706" s="526"/>
    </row>
    <row r="707" spans="1:12" ht="12.75" customHeight="1" x14ac:dyDescent="0.2">
      <c r="A707" s="517"/>
      <c r="B707" s="105" t="s">
        <v>155</v>
      </c>
      <c r="C707" s="95"/>
      <c r="D707" s="65"/>
      <c r="E707" s="65"/>
      <c r="F707" s="66"/>
      <c r="G707" s="100">
        <f t="shared" si="23"/>
        <v>0</v>
      </c>
      <c r="H707" s="100">
        <f>G707*'Catálogo Factores de Prod'!$B$1</f>
        <v>0</v>
      </c>
      <c r="I707" s="110"/>
      <c r="J707" s="98">
        <f t="shared" si="22"/>
        <v>0</v>
      </c>
      <c r="K707" s="524"/>
      <c r="L707" s="524"/>
    </row>
    <row r="708" spans="1:12" ht="12.75" customHeight="1" x14ac:dyDescent="0.2">
      <c r="A708" s="518"/>
      <c r="B708" s="107" t="s">
        <v>156</v>
      </c>
      <c r="C708" s="96"/>
      <c r="D708" s="73"/>
      <c r="E708" s="73"/>
      <c r="F708" s="74"/>
      <c r="G708" s="101">
        <f t="shared" si="23"/>
        <v>0</v>
      </c>
      <c r="H708" s="101">
        <f>G708*'Catálogo Factores de Prod'!$B$1</f>
        <v>0</v>
      </c>
      <c r="I708" s="68"/>
      <c r="J708" s="57">
        <f t="shared" si="22"/>
        <v>0</v>
      </c>
      <c r="K708" s="525"/>
      <c r="L708" s="525"/>
    </row>
    <row r="709" spans="1:12" ht="12.75" customHeight="1" thickBot="1" x14ac:dyDescent="0.25">
      <c r="A709" s="519"/>
      <c r="B709" s="106" t="s">
        <v>157</v>
      </c>
      <c r="C709" s="97"/>
      <c r="D709" s="51"/>
      <c r="E709" s="51"/>
      <c r="F709" s="52"/>
      <c r="G709" s="102">
        <f t="shared" si="23"/>
        <v>0</v>
      </c>
      <c r="H709" s="102">
        <f>G709*'Catálogo Factores de Prod'!$B$1</f>
        <v>0</v>
      </c>
      <c r="I709" s="68"/>
      <c r="J709" s="99">
        <f t="shared" si="22"/>
        <v>0</v>
      </c>
      <c r="K709" s="526"/>
      <c r="L709" s="526"/>
    </row>
    <row r="710" spans="1:12" ht="12.75" customHeight="1" x14ac:dyDescent="0.2">
      <c r="A710" s="517"/>
      <c r="B710" s="105" t="s">
        <v>155</v>
      </c>
      <c r="C710" s="95"/>
      <c r="D710" s="65"/>
      <c r="E710" s="65"/>
      <c r="F710" s="66"/>
      <c r="G710" s="100">
        <f t="shared" si="23"/>
        <v>0</v>
      </c>
      <c r="H710" s="100">
        <f>G710*'Catálogo Factores de Prod'!$B$1</f>
        <v>0</v>
      </c>
      <c r="I710" s="110"/>
      <c r="J710" s="98">
        <f t="shared" si="22"/>
        <v>0</v>
      </c>
      <c r="K710" s="524"/>
      <c r="L710" s="524"/>
    </row>
    <row r="711" spans="1:12" ht="12.75" customHeight="1" x14ac:dyDescent="0.2">
      <c r="A711" s="518"/>
      <c r="B711" s="107" t="s">
        <v>156</v>
      </c>
      <c r="C711" s="96"/>
      <c r="D711" s="73"/>
      <c r="E711" s="73"/>
      <c r="F711" s="74"/>
      <c r="G711" s="101">
        <f t="shared" si="23"/>
        <v>0</v>
      </c>
      <c r="H711" s="101">
        <f>G711*'Catálogo Factores de Prod'!$B$1</f>
        <v>0</v>
      </c>
      <c r="I711" s="68"/>
      <c r="J711" s="57">
        <f t="shared" si="22"/>
        <v>0</v>
      </c>
      <c r="K711" s="525"/>
      <c r="L711" s="525"/>
    </row>
    <row r="712" spans="1:12" ht="12.75" customHeight="1" thickBot="1" x14ac:dyDescent="0.25">
      <c r="A712" s="519"/>
      <c r="B712" s="106" t="s">
        <v>157</v>
      </c>
      <c r="C712" s="97"/>
      <c r="D712" s="51"/>
      <c r="E712" s="51"/>
      <c r="F712" s="52"/>
      <c r="G712" s="102">
        <f t="shared" si="23"/>
        <v>0</v>
      </c>
      <c r="H712" s="102">
        <f>G712*'Catálogo Factores de Prod'!$B$1</f>
        <v>0</v>
      </c>
      <c r="I712" s="68"/>
      <c r="J712" s="99">
        <f t="shared" si="22"/>
        <v>0</v>
      </c>
      <c r="K712" s="526"/>
      <c r="L712" s="526"/>
    </row>
    <row r="713" spans="1:12" ht="12.75" customHeight="1" x14ac:dyDescent="0.2">
      <c r="A713" s="517"/>
      <c r="B713" s="105" t="s">
        <v>155</v>
      </c>
      <c r="C713" s="95"/>
      <c r="D713" s="65"/>
      <c r="E713" s="65"/>
      <c r="F713" s="66"/>
      <c r="G713" s="100">
        <f t="shared" si="23"/>
        <v>0</v>
      </c>
      <c r="H713" s="100">
        <f>G713*'Catálogo Factores de Prod'!$B$1</f>
        <v>0</v>
      </c>
      <c r="I713" s="110"/>
      <c r="J713" s="98">
        <f t="shared" si="22"/>
        <v>0</v>
      </c>
      <c r="K713" s="524"/>
      <c r="L713" s="524"/>
    </row>
    <row r="714" spans="1:12" ht="12.75" customHeight="1" x14ac:dyDescent="0.2">
      <c r="A714" s="518"/>
      <c r="B714" s="107" t="s">
        <v>156</v>
      </c>
      <c r="C714" s="96"/>
      <c r="D714" s="73"/>
      <c r="E714" s="73"/>
      <c r="F714" s="74"/>
      <c r="G714" s="101">
        <f t="shared" si="23"/>
        <v>0</v>
      </c>
      <c r="H714" s="101">
        <f>G714*'Catálogo Factores de Prod'!$B$1</f>
        <v>0</v>
      </c>
      <c r="I714" s="68"/>
      <c r="J714" s="57">
        <f t="shared" si="22"/>
        <v>0</v>
      </c>
      <c r="K714" s="525"/>
      <c r="L714" s="525"/>
    </row>
    <row r="715" spans="1:12" ht="12.75" customHeight="1" thickBot="1" x14ac:dyDescent="0.25">
      <c r="A715" s="519"/>
      <c r="B715" s="106" t="s">
        <v>157</v>
      </c>
      <c r="C715" s="97"/>
      <c r="D715" s="51"/>
      <c r="E715" s="51"/>
      <c r="F715" s="52"/>
      <c r="G715" s="102">
        <f t="shared" si="23"/>
        <v>0</v>
      </c>
      <c r="H715" s="102">
        <f>G715*'Catálogo Factores de Prod'!$B$1</f>
        <v>0</v>
      </c>
      <c r="I715" s="68"/>
      <c r="J715" s="99">
        <f t="shared" ref="J715:J778" si="24">IF(I$912&gt;0, H715-(H715*I715),0)</f>
        <v>0</v>
      </c>
      <c r="K715" s="526"/>
      <c r="L715" s="526"/>
    </row>
    <row r="716" spans="1:12" ht="12.75" customHeight="1" x14ac:dyDescent="0.2">
      <c r="A716" s="517"/>
      <c r="B716" s="105" t="s">
        <v>155</v>
      </c>
      <c r="C716" s="95"/>
      <c r="D716" s="65"/>
      <c r="E716" s="65"/>
      <c r="F716" s="66"/>
      <c r="G716" s="100">
        <f t="shared" si="23"/>
        <v>0</v>
      </c>
      <c r="H716" s="100">
        <f>G716*'Catálogo Factores de Prod'!$B$1</f>
        <v>0</v>
      </c>
      <c r="I716" s="110"/>
      <c r="J716" s="98">
        <f t="shared" si="24"/>
        <v>0</v>
      </c>
      <c r="K716" s="524"/>
      <c r="L716" s="524"/>
    </row>
    <row r="717" spans="1:12" ht="12.75" customHeight="1" x14ac:dyDescent="0.2">
      <c r="A717" s="518"/>
      <c r="B717" s="107" t="s">
        <v>156</v>
      </c>
      <c r="C717" s="96"/>
      <c r="D717" s="73"/>
      <c r="E717" s="73"/>
      <c r="F717" s="74"/>
      <c r="G717" s="101">
        <f t="shared" si="23"/>
        <v>0</v>
      </c>
      <c r="H717" s="101">
        <f>G717*'Catálogo Factores de Prod'!$B$1</f>
        <v>0</v>
      </c>
      <c r="I717" s="68"/>
      <c r="J717" s="57">
        <f t="shared" si="24"/>
        <v>0</v>
      </c>
      <c r="K717" s="525"/>
      <c r="L717" s="525"/>
    </row>
    <row r="718" spans="1:12" ht="12.75" customHeight="1" thickBot="1" x14ac:dyDescent="0.25">
      <c r="A718" s="519"/>
      <c r="B718" s="106" t="s">
        <v>157</v>
      </c>
      <c r="C718" s="97"/>
      <c r="D718" s="51"/>
      <c r="E718" s="51"/>
      <c r="F718" s="52"/>
      <c r="G718" s="102">
        <f t="shared" si="23"/>
        <v>0</v>
      </c>
      <c r="H718" s="102">
        <f>G718*'Catálogo Factores de Prod'!$B$1</f>
        <v>0</v>
      </c>
      <c r="I718" s="68"/>
      <c r="J718" s="99">
        <f t="shared" si="24"/>
        <v>0</v>
      </c>
      <c r="K718" s="526"/>
      <c r="L718" s="526"/>
    </row>
    <row r="719" spans="1:12" ht="12.75" customHeight="1" x14ac:dyDescent="0.2">
      <c r="A719" s="517"/>
      <c r="B719" s="105" t="s">
        <v>155</v>
      </c>
      <c r="C719" s="95"/>
      <c r="D719" s="65"/>
      <c r="E719" s="65"/>
      <c r="F719" s="66"/>
      <c r="G719" s="100">
        <f t="shared" si="23"/>
        <v>0</v>
      </c>
      <c r="H719" s="100">
        <f>G719*'Catálogo Factores de Prod'!$B$1</f>
        <v>0</v>
      </c>
      <c r="I719" s="110"/>
      <c r="J719" s="98">
        <f t="shared" si="24"/>
        <v>0</v>
      </c>
      <c r="K719" s="524"/>
      <c r="L719" s="524"/>
    </row>
    <row r="720" spans="1:12" ht="12.75" customHeight="1" x14ac:dyDescent="0.2">
      <c r="A720" s="518"/>
      <c r="B720" s="107" t="s">
        <v>156</v>
      </c>
      <c r="C720" s="96"/>
      <c r="D720" s="73"/>
      <c r="E720" s="73"/>
      <c r="F720" s="74"/>
      <c r="G720" s="101">
        <f t="shared" si="23"/>
        <v>0</v>
      </c>
      <c r="H720" s="101">
        <f>G720*'Catálogo Factores de Prod'!$B$1</f>
        <v>0</v>
      </c>
      <c r="I720" s="68"/>
      <c r="J720" s="57">
        <f t="shared" si="24"/>
        <v>0</v>
      </c>
      <c r="K720" s="525"/>
      <c r="L720" s="525"/>
    </row>
    <row r="721" spans="1:12" ht="12.75" customHeight="1" thickBot="1" x14ac:dyDescent="0.25">
      <c r="A721" s="519"/>
      <c r="B721" s="106" t="s">
        <v>157</v>
      </c>
      <c r="C721" s="97"/>
      <c r="D721" s="51"/>
      <c r="E721" s="51"/>
      <c r="F721" s="52"/>
      <c r="G721" s="102">
        <f t="shared" si="23"/>
        <v>0</v>
      </c>
      <c r="H721" s="102">
        <f>G721*'Catálogo Factores de Prod'!$B$1</f>
        <v>0</v>
      </c>
      <c r="I721" s="68"/>
      <c r="J721" s="99">
        <f t="shared" si="24"/>
        <v>0</v>
      </c>
      <c r="K721" s="526"/>
      <c r="L721" s="526"/>
    </row>
    <row r="722" spans="1:12" ht="12.75" customHeight="1" x14ac:dyDescent="0.2">
      <c r="A722" s="517"/>
      <c r="B722" s="105" t="s">
        <v>155</v>
      </c>
      <c r="C722" s="95"/>
      <c r="D722" s="65"/>
      <c r="E722" s="65"/>
      <c r="F722" s="66"/>
      <c r="G722" s="100">
        <f t="shared" si="23"/>
        <v>0</v>
      </c>
      <c r="H722" s="100">
        <f>G722*'Catálogo Factores de Prod'!$B$1</f>
        <v>0</v>
      </c>
      <c r="I722" s="110"/>
      <c r="J722" s="98">
        <f t="shared" si="24"/>
        <v>0</v>
      </c>
      <c r="K722" s="524"/>
      <c r="L722" s="524"/>
    </row>
    <row r="723" spans="1:12" ht="12.75" customHeight="1" x14ac:dyDescent="0.2">
      <c r="A723" s="518"/>
      <c r="B723" s="107" t="s">
        <v>156</v>
      </c>
      <c r="C723" s="96"/>
      <c r="D723" s="73"/>
      <c r="E723" s="73"/>
      <c r="F723" s="74"/>
      <c r="G723" s="101">
        <f t="shared" si="23"/>
        <v>0</v>
      </c>
      <c r="H723" s="101">
        <f>G723*'Catálogo Factores de Prod'!$B$1</f>
        <v>0</v>
      </c>
      <c r="I723" s="68"/>
      <c r="J723" s="57">
        <f t="shared" si="24"/>
        <v>0</v>
      </c>
      <c r="K723" s="525"/>
      <c r="L723" s="525"/>
    </row>
    <row r="724" spans="1:12" ht="12.75" customHeight="1" thickBot="1" x14ac:dyDescent="0.25">
      <c r="A724" s="519"/>
      <c r="B724" s="106" t="s">
        <v>157</v>
      </c>
      <c r="C724" s="97"/>
      <c r="D724" s="51"/>
      <c r="E724" s="51"/>
      <c r="F724" s="52"/>
      <c r="G724" s="102">
        <f t="shared" si="23"/>
        <v>0</v>
      </c>
      <c r="H724" s="102">
        <f>G724*'Catálogo Factores de Prod'!$B$1</f>
        <v>0</v>
      </c>
      <c r="I724" s="68"/>
      <c r="J724" s="99">
        <f t="shared" si="24"/>
        <v>0</v>
      </c>
      <c r="K724" s="526"/>
      <c r="L724" s="526"/>
    </row>
    <row r="725" spans="1:12" ht="12.75" customHeight="1" x14ac:dyDescent="0.2">
      <c r="A725" s="517"/>
      <c r="B725" s="105" t="s">
        <v>155</v>
      </c>
      <c r="C725" s="95"/>
      <c r="D725" s="65"/>
      <c r="E725" s="65"/>
      <c r="F725" s="66"/>
      <c r="G725" s="100">
        <f t="shared" si="23"/>
        <v>0</v>
      </c>
      <c r="H725" s="100">
        <f>G725*'Catálogo Factores de Prod'!$B$1</f>
        <v>0</v>
      </c>
      <c r="I725" s="110"/>
      <c r="J725" s="98">
        <f t="shared" si="24"/>
        <v>0</v>
      </c>
      <c r="K725" s="524"/>
      <c r="L725" s="524"/>
    </row>
    <row r="726" spans="1:12" ht="12.75" customHeight="1" x14ac:dyDescent="0.2">
      <c r="A726" s="518"/>
      <c r="B726" s="107" t="s">
        <v>156</v>
      </c>
      <c r="C726" s="96"/>
      <c r="D726" s="73"/>
      <c r="E726" s="73"/>
      <c r="F726" s="74"/>
      <c r="G726" s="101">
        <f t="shared" si="23"/>
        <v>0</v>
      </c>
      <c r="H726" s="101">
        <f>G726*'Catálogo Factores de Prod'!$B$1</f>
        <v>0</v>
      </c>
      <c r="I726" s="68"/>
      <c r="J726" s="57">
        <f t="shared" si="24"/>
        <v>0</v>
      </c>
      <c r="K726" s="525"/>
      <c r="L726" s="525"/>
    </row>
    <row r="727" spans="1:12" ht="12.75" customHeight="1" thickBot="1" x14ac:dyDescent="0.25">
      <c r="A727" s="519"/>
      <c r="B727" s="106" t="s">
        <v>157</v>
      </c>
      <c r="C727" s="97"/>
      <c r="D727" s="51"/>
      <c r="E727" s="51"/>
      <c r="F727" s="52"/>
      <c r="G727" s="102">
        <f t="shared" si="23"/>
        <v>0</v>
      </c>
      <c r="H727" s="102">
        <f>G727*'Catálogo Factores de Prod'!$B$1</f>
        <v>0</v>
      </c>
      <c r="I727" s="68"/>
      <c r="J727" s="99">
        <f t="shared" si="24"/>
        <v>0</v>
      </c>
      <c r="K727" s="526"/>
      <c r="L727" s="526"/>
    </row>
    <row r="728" spans="1:12" ht="12.75" customHeight="1" x14ac:dyDescent="0.2">
      <c r="A728" s="517"/>
      <c r="B728" s="105" t="s">
        <v>155</v>
      </c>
      <c r="C728" s="95"/>
      <c r="D728" s="65"/>
      <c r="E728" s="65"/>
      <c r="F728" s="66"/>
      <c r="G728" s="100">
        <f t="shared" si="23"/>
        <v>0</v>
      </c>
      <c r="H728" s="100">
        <f>G728*'Catálogo Factores de Prod'!$B$1</f>
        <v>0</v>
      </c>
      <c r="I728" s="110"/>
      <c r="J728" s="98">
        <f t="shared" si="24"/>
        <v>0</v>
      </c>
      <c r="K728" s="524"/>
      <c r="L728" s="524"/>
    </row>
    <row r="729" spans="1:12" ht="12.75" customHeight="1" x14ac:dyDescent="0.2">
      <c r="A729" s="518"/>
      <c r="B729" s="107" t="s">
        <v>156</v>
      </c>
      <c r="C729" s="96"/>
      <c r="D729" s="73"/>
      <c r="E729" s="73"/>
      <c r="F729" s="74"/>
      <c r="G729" s="101">
        <f t="shared" si="23"/>
        <v>0</v>
      </c>
      <c r="H729" s="101">
        <f>G729*'Catálogo Factores de Prod'!$B$1</f>
        <v>0</v>
      </c>
      <c r="I729" s="68"/>
      <c r="J729" s="57">
        <f t="shared" si="24"/>
        <v>0</v>
      </c>
      <c r="K729" s="525"/>
      <c r="L729" s="525"/>
    </row>
    <row r="730" spans="1:12" ht="12.75" customHeight="1" thickBot="1" x14ac:dyDescent="0.25">
      <c r="A730" s="519"/>
      <c r="B730" s="106" t="s">
        <v>157</v>
      </c>
      <c r="C730" s="97"/>
      <c r="D730" s="51"/>
      <c r="E730" s="51"/>
      <c r="F730" s="52"/>
      <c r="G730" s="102">
        <f t="shared" si="23"/>
        <v>0</v>
      </c>
      <c r="H730" s="102">
        <f>G730*'Catálogo Factores de Prod'!$B$1</f>
        <v>0</v>
      </c>
      <c r="I730" s="68"/>
      <c r="J730" s="99">
        <f t="shared" si="24"/>
        <v>0</v>
      </c>
      <c r="K730" s="526"/>
      <c r="L730" s="526"/>
    </row>
    <row r="731" spans="1:12" ht="12.75" customHeight="1" x14ac:dyDescent="0.2">
      <c r="A731" s="517"/>
      <c r="B731" s="105" t="s">
        <v>155</v>
      </c>
      <c r="C731" s="95"/>
      <c r="D731" s="65"/>
      <c r="E731" s="65"/>
      <c r="F731" s="66"/>
      <c r="G731" s="100">
        <f t="shared" si="23"/>
        <v>0</v>
      </c>
      <c r="H731" s="100">
        <f>G731*'Catálogo Factores de Prod'!$B$1</f>
        <v>0</v>
      </c>
      <c r="I731" s="110"/>
      <c r="J731" s="98">
        <f t="shared" si="24"/>
        <v>0</v>
      </c>
      <c r="K731" s="524"/>
      <c r="L731" s="524"/>
    </row>
    <row r="732" spans="1:12" ht="12.75" customHeight="1" x14ac:dyDescent="0.2">
      <c r="A732" s="518"/>
      <c r="B732" s="107" t="s">
        <v>156</v>
      </c>
      <c r="C732" s="96"/>
      <c r="D732" s="73"/>
      <c r="E732" s="73"/>
      <c r="F732" s="74"/>
      <c r="G732" s="101">
        <f t="shared" si="23"/>
        <v>0</v>
      </c>
      <c r="H732" s="101">
        <f>G732*'Catálogo Factores de Prod'!$B$1</f>
        <v>0</v>
      </c>
      <c r="I732" s="68"/>
      <c r="J732" s="57">
        <f t="shared" si="24"/>
        <v>0</v>
      </c>
      <c r="K732" s="525"/>
      <c r="L732" s="525"/>
    </row>
    <row r="733" spans="1:12" ht="12.75" customHeight="1" thickBot="1" x14ac:dyDescent="0.25">
      <c r="A733" s="519"/>
      <c r="B733" s="106" t="s">
        <v>157</v>
      </c>
      <c r="C733" s="97"/>
      <c r="D733" s="51"/>
      <c r="E733" s="51"/>
      <c r="F733" s="52"/>
      <c r="G733" s="102">
        <f t="shared" si="23"/>
        <v>0</v>
      </c>
      <c r="H733" s="102">
        <f>G733*'Catálogo Factores de Prod'!$B$1</f>
        <v>0</v>
      </c>
      <c r="I733" s="68"/>
      <c r="J733" s="99">
        <f t="shared" si="24"/>
        <v>0</v>
      </c>
      <c r="K733" s="526"/>
      <c r="L733" s="526"/>
    </row>
    <row r="734" spans="1:12" ht="12.75" customHeight="1" x14ac:dyDescent="0.2">
      <c r="A734" s="517"/>
      <c r="B734" s="105" t="s">
        <v>155</v>
      </c>
      <c r="C734" s="95"/>
      <c r="D734" s="65"/>
      <c r="E734" s="65"/>
      <c r="F734" s="66"/>
      <c r="G734" s="100">
        <f t="shared" si="23"/>
        <v>0</v>
      </c>
      <c r="H734" s="100">
        <f>G734*'Catálogo Factores de Prod'!$B$1</f>
        <v>0</v>
      </c>
      <c r="I734" s="110"/>
      <c r="J734" s="98">
        <f t="shared" si="24"/>
        <v>0</v>
      </c>
      <c r="K734" s="524"/>
      <c r="L734" s="524"/>
    </row>
    <row r="735" spans="1:12" ht="12.75" customHeight="1" x14ac:dyDescent="0.2">
      <c r="A735" s="518"/>
      <c r="B735" s="107" t="s">
        <v>156</v>
      </c>
      <c r="C735" s="96"/>
      <c r="D735" s="73"/>
      <c r="E735" s="73"/>
      <c r="F735" s="74"/>
      <c r="G735" s="101">
        <f t="shared" si="23"/>
        <v>0</v>
      </c>
      <c r="H735" s="101">
        <f>G735*'Catálogo Factores de Prod'!$B$1</f>
        <v>0</v>
      </c>
      <c r="I735" s="68"/>
      <c r="J735" s="57">
        <f t="shared" si="24"/>
        <v>0</v>
      </c>
      <c r="K735" s="525"/>
      <c r="L735" s="525"/>
    </row>
    <row r="736" spans="1:12" ht="12.75" customHeight="1" thickBot="1" x14ac:dyDescent="0.25">
      <c r="A736" s="519"/>
      <c r="B736" s="106" t="s">
        <v>157</v>
      </c>
      <c r="C736" s="97"/>
      <c r="D736" s="51"/>
      <c r="E736" s="51"/>
      <c r="F736" s="52"/>
      <c r="G736" s="102">
        <f t="shared" si="23"/>
        <v>0</v>
      </c>
      <c r="H736" s="102">
        <f>G736*'Catálogo Factores de Prod'!$B$1</f>
        <v>0</v>
      </c>
      <c r="I736" s="68"/>
      <c r="J736" s="99">
        <f t="shared" si="24"/>
        <v>0</v>
      </c>
      <c r="K736" s="526"/>
      <c r="L736" s="526"/>
    </row>
    <row r="737" spans="1:12" ht="12.75" customHeight="1" x14ac:dyDescent="0.2">
      <c r="A737" s="517"/>
      <c r="B737" s="105" t="s">
        <v>155</v>
      </c>
      <c r="C737" s="95"/>
      <c r="D737" s="65"/>
      <c r="E737" s="65"/>
      <c r="F737" s="66"/>
      <c r="G737" s="100">
        <f t="shared" si="23"/>
        <v>0</v>
      </c>
      <c r="H737" s="100">
        <f>G737*'Catálogo Factores de Prod'!$B$1</f>
        <v>0</v>
      </c>
      <c r="I737" s="110"/>
      <c r="J737" s="98">
        <f t="shared" si="24"/>
        <v>0</v>
      </c>
      <c r="K737" s="524"/>
      <c r="L737" s="524"/>
    </row>
    <row r="738" spans="1:12" ht="12.75" customHeight="1" x14ac:dyDescent="0.2">
      <c r="A738" s="518"/>
      <c r="B738" s="107" t="s">
        <v>156</v>
      </c>
      <c r="C738" s="96"/>
      <c r="D738" s="73"/>
      <c r="E738" s="73"/>
      <c r="F738" s="74"/>
      <c r="G738" s="101">
        <f t="shared" si="23"/>
        <v>0</v>
      </c>
      <c r="H738" s="101">
        <f>G738*'Catálogo Factores de Prod'!$B$1</f>
        <v>0</v>
      </c>
      <c r="I738" s="68"/>
      <c r="J738" s="57">
        <f t="shared" si="24"/>
        <v>0</v>
      </c>
      <c r="K738" s="525"/>
      <c r="L738" s="525"/>
    </row>
    <row r="739" spans="1:12" ht="12.75" customHeight="1" thickBot="1" x14ac:dyDescent="0.25">
      <c r="A739" s="519"/>
      <c r="B739" s="106" t="s">
        <v>157</v>
      </c>
      <c r="C739" s="97"/>
      <c r="D739" s="51"/>
      <c r="E739" s="51"/>
      <c r="F739" s="52"/>
      <c r="G739" s="102">
        <f t="shared" si="23"/>
        <v>0</v>
      </c>
      <c r="H739" s="102">
        <f>G739*'Catálogo Factores de Prod'!$B$1</f>
        <v>0</v>
      </c>
      <c r="I739" s="68"/>
      <c r="J739" s="99">
        <f t="shared" si="24"/>
        <v>0</v>
      </c>
      <c r="K739" s="526"/>
      <c r="L739" s="526"/>
    </row>
    <row r="740" spans="1:12" ht="12.75" customHeight="1" x14ac:dyDescent="0.2">
      <c r="A740" s="517"/>
      <c r="B740" s="105" t="s">
        <v>155</v>
      </c>
      <c r="C740" s="95"/>
      <c r="D740" s="65"/>
      <c r="E740" s="65"/>
      <c r="F740" s="66"/>
      <c r="G740" s="100">
        <f t="shared" ref="G740:G803" si="25">C740+D740+E740+F740</f>
        <v>0</v>
      </c>
      <c r="H740" s="100">
        <f>G740*'Catálogo Factores de Prod'!$B$1</f>
        <v>0</v>
      </c>
      <c r="I740" s="110"/>
      <c r="J740" s="98">
        <f t="shared" si="24"/>
        <v>0</v>
      </c>
      <c r="K740" s="524"/>
      <c r="L740" s="524"/>
    </row>
    <row r="741" spans="1:12" ht="12.75" customHeight="1" x14ac:dyDescent="0.2">
      <c r="A741" s="518"/>
      <c r="B741" s="107" t="s">
        <v>156</v>
      </c>
      <c r="C741" s="96"/>
      <c r="D741" s="73"/>
      <c r="E741" s="73"/>
      <c r="F741" s="74"/>
      <c r="G741" s="101">
        <f t="shared" si="25"/>
        <v>0</v>
      </c>
      <c r="H741" s="101">
        <f>G741*'Catálogo Factores de Prod'!$B$1</f>
        <v>0</v>
      </c>
      <c r="I741" s="68"/>
      <c r="J741" s="57">
        <f t="shared" si="24"/>
        <v>0</v>
      </c>
      <c r="K741" s="525"/>
      <c r="L741" s="525"/>
    </row>
    <row r="742" spans="1:12" ht="12.75" customHeight="1" thickBot="1" x14ac:dyDescent="0.25">
      <c r="A742" s="519"/>
      <c r="B742" s="106" t="s">
        <v>157</v>
      </c>
      <c r="C742" s="97"/>
      <c r="D742" s="51"/>
      <c r="E742" s="51"/>
      <c r="F742" s="52"/>
      <c r="G742" s="102">
        <f t="shared" si="25"/>
        <v>0</v>
      </c>
      <c r="H742" s="102">
        <f>G742*'Catálogo Factores de Prod'!$B$1</f>
        <v>0</v>
      </c>
      <c r="I742" s="68"/>
      <c r="J742" s="99">
        <f t="shared" si="24"/>
        <v>0</v>
      </c>
      <c r="K742" s="526"/>
      <c r="L742" s="526"/>
    </row>
    <row r="743" spans="1:12" ht="12.75" customHeight="1" x14ac:dyDescent="0.2">
      <c r="A743" s="517"/>
      <c r="B743" s="105" t="s">
        <v>155</v>
      </c>
      <c r="C743" s="95"/>
      <c r="D743" s="65"/>
      <c r="E743" s="65"/>
      <c r="F743" s="66"/>
      <c r="G743" s="100">
        <f t="shared" si="25"/>
        <v>0</v>
      </c>
      <c r="H743" s="100">
        <f>G743*'Catálogo Factores de Prod'!$B$1</f>
        <v>0</v>
      </c>
      <c r="I743" s="110"/>
      <c r="J743" s="98">
        <f t="shared" si="24"/>
        <v>0</v>
      </c>
      <c r="K743" s="524"/>
      <c r="L743" s="524"/>
    </row>
    <row r="744" spans="1:12" ht="12.75" customHeight="1" x14ac:dyDescent="0.2">
      <c r="A744" s="518"/>
      <c r="B744" s="107" t="s">
        <v>156</v>
      </c>
      <c r="C744" s="96"/>
      <c r="D744" s="73"/>
      <c r="E744" s="73"/>
      <c r="F744" s="74"/>
      <c r="G744" s="101">
        <f t="shared" si="25"/>
        <v>0</v>
      </c>
      <c r="H744" s="101">
        <f>G744*'Catálogo Factores de Prod'!$B$1</f>
        <v>0</v>
      </c>
      <c r="I744" s="68"/>
      <c r="J744" s="57">
        <f t="shared" si="24"/>
        <v>0</v>
      </c>
      <c r="K744" s="525"/>
      <c r="L744" s="525"/>
    </row>
    <row r="745" spans="1:12" ht="12.75" customHeight="1" thickBot="1" x14ac:dyDescent="0.25">
      <c r="A745" s="519"/>
      <c r="B745" s="106" t="s">
        <v>157</v>
      </c>
      <c r="C745" s="97"/>
      <c r="D745" s="51"/>
      <c r="E745" s="51"/>
      <c r="F745" s="52"/>
      <c r="G745" s="102">
        <f t="shared" si="25"/>
        <v>0</v>
      </c>
      <c r="H745" s="102">
        <f>G745*'Catálogo Factores de Prod'!$B$1</f>
        <v>0</v>
      </c>
      <c r="I745" s="68"/>
      <c r="J745" s="99">
        <f t="shared" si="24"/>
        <v>0</v>
      </c>
      <c r="K745" s="526"/>
      <c r="L745" s="526"/>
    </row>
    <row r="746" spans="1:12" ht="12.75" customHeight="1" x14ac:dyDescent="0.2">
      <c r="A746" s="517"/>
      <c r="B746" s="105" t="s">
        <v>155</v>
      </c>
      <c r="C746" s="95"/>
      <c r="D746" s="65"/>
      <c r="E746" s="65"/>
      <c r="F746" s="66"/>
      <c r="G746" s="100">
        <f t="shared" si="25"/>
        <v>0</v>
      </c>
      <c r="H746" s="100">
        <f>G746*'Catálogo Factores de Prod'!$B$1</f>
        <v>0</v>
      </c>
      <c r="I746" s="110"/>
      <c r="J746" s="98">
        <f t="shared" si="24"/>
        <v>0</v>
      </c>
      <c r="K746" s="524"/>
      <c r="L746" s="524"/>
    </row>
    <row r="747" spans="1:12" ht="12.75" customHeight="1" x14ac:dyDescent="0.2">
      <c r="A747" s="518"/>
      <c r="B747" s="107" t="s">
        <v>156</v>
      </c>
      <c r="C747" s="96"/>
      <c r="D747" s="73"/>
      <c r="E747" s="73"/>
      <c r="F747" s="74"/>
      <c r="G747" s="101">
        <f t="shared" si="25"/>
        <v>0</v>
      </c>
      <c r="H747" s="101">
        <f>G747*'Catálogo Factores de Prod'!$B$1</f>
        <v>0</v>
      </c>
      <c r="I747" s="68"/>
      <c r="J747" s="57">
        <f t="shared" si="24"/>
        <v>0</v>
      </c>
      <c r="K747" s="525"/>
      <c r="L747" s="525"/>
    </row>
    <row r="748" spans="1:12" ht="12.75" customHeight="1" thickBot="1" x14ac:dyDescent="0.25">
      <c r="A748" s="519"/>
      <c r="B748" s="106" t="s">
        <v>157</v>
      </c>
      <c r="C748" s="97"/>
      <c r="D748" s="51"/>
      <c r="E748" s="51"/>
      <c r="F748" s="52"/>
      <c r="G748" s="102">
        <f t="shared" si="25"/>
        <v>0</v>
      </c>
      <c r="H748" s="102">
        <f>G748*'Catálogo Factores de Prod'!$B$1</f>
        <v>0</v>
      </c>
      <c r="I748" s="68"/>
      <c r="J748" s="99">
        <f t="shared" si="24"/>
        <v>0</v>
      </c>
      <c r="K748" s="526"/>
      <c r="L748" s="526"/>
    </row>
    <row r="749" spans="1:12" ht="12.75" customHeight="1" x14ac:dyDescent="0.2">
      <c r="A749" s="517"/>
      <c r="B749" s="105" t="s">
        <v>155</v>
      </c>
      <c r="C749" s="95"/>
      <c r="D749" s="65"/>
      <c r="E749" s="65"/>
      <c r="F749" s="66"/>
      <c r="G749" s="100">
        <f t="shared" si="25"/>
        <v>0</v>
      </c>
      <c r="H749" s="100">
        <f>G749*'Catálogo Factores de Prod'!$B$1</f>
        <v>0</v>
      </c>
      <c r="I749" s="110"/>
      <c r="J749" s="98">
        <f t="shared" si="24"/>
        <v>0</v>
      </c>
      <c r="K749" s="524"/>
      <c r="L749" s="524"/>
    </row>
    <row r="750" spans="1:12" ht="12.75" customHeight="1" x14ac:dyDescent="0.2">
      <c r="A750" s="518"/>
      <c r="B750" s="107" t="s">
        <v>156</v>
      </c>
      <c r="C750" s="96"/>
      <c r="D750" s="73"/>
      <c r="E750" s="73"/>
      <c r="F750" s="74"/>
      <c r="G750" s="101">
        <f t="shared" si="25"/>
        <v>0</v>
      </c>
      <c r="H750" s="101">
        <f>G750*'Catálogo Factores de Prod'!$B$1</f>
        <v>0</v>
      </c>
      <c r="I750" s="68"/>
      <c r="J750" s="57">
        <f t="shared" si="24"/>
        <v>0</v>
      </c>
      <c r="K750" s="525"/>
      <c r="L750" s="525"/>
    </row>
    <row r="751" spans="1:12" ht="12.75" customHeight="1" thickBot="1" x14ac:dyDescent="0.25">
      <c r="A751" s="519"/>
      <c r="B751" s="106" t="s">
        <v>157</v>
      </c>
      <c r="C751" s="97"/>
      <c r="D751" s="51"/>
      <c r="E751" s="51"/>
      <c r="F751" s="52"/>
      <c r="G751" s="102">
        <f t="shared" si="25"/>
        <v>0</v>
      </c>
      <c r="H751" s="102">
        <f>G751*'Catálogo Factores de Prod'!$B$1</f>
        <v>0</v>
      </c>
      <c r="I751" s="68"/>
      <c r="J751" s="99">
        <f t="shared" si="24"/>
        <v>0</v>
      </c>
      <c r="K751" s="526"/>
      <c r="L751" s="526"/>
    </row>
    <row r="752" spans="1:12" ht="12.75" customHeight="1" x14ac:dyDescent="0.2">
      <c r="A752" s="517"/>
      <c r="B752" s="105" t="s">
        <v>155</v>
      </c>
      <c r="C752" s="95"/>
      <c r="D752" s="65"/>
      <c r="E752" s="65"/>
      <c r="F752" s="66"/>
      <c r="G752" s="100">
        <f t="shared" si="25"/>
        <v>0</v>
      </c>
      <c r="H752" s="100">
        <f>G752*'Catálogo Factores de Prod'!$B$1</f>
        <v>0</v>
      </c>
      <c r="I752" s="110"/>
      <c r="J752" s="98">
        <f t="shared" si="24"/>
        <v>0</v>
      </c>
      <c r="K752" s="524"/>
      <c r="L752" s="524"/>
    </row>
    <row r="753" spans="1:12" ht="12.75" customHeight="1" x14ac:dyDescent="0.2">
      <c r="A753" s="518"/>
      <c r="B753" s="107" t="s">
        <v>156</v>
      </c>
      <c r="C753" s="96"/>
      <c r="D753" s="73"/>
      <c r="E753" s="73"/>
      <c r="F753" s="74"/>
      <c r="G753" s="101">
        <f t="shared" si="25"/>
        <v>0</v>
      </c>
      <c r="H753" s="101">
        <f>G753*'Catálogo Factores de Prod'!$B$1</f>
        <v>0</v>
      </c>
      <c r="I753" s="68"/>
      <c r="J753" s="57">
        <f t="shared" si="24"/>
        <v>0</v>
      </c>
      <c r="K753" s="525"/>
      <c r="L753" s="525"/>
    </row>
    <row r="754" spans="1:12" ht="12.75" customHeight="1" thickBot="1" x14ac:dyDescent="0.25">
      <c r="A754" s="519"/>
      <c r="B754" s="106" t="s">
        <v>157</v>
      </c>
      <c r="C754" s="97"/>
      <c r="D754" s="51"/>
      <c r="E754" s="51"/>
      <c r="F754" s="52"/>
      <c r="G754" s="102">
        <f t="shared" si="25"/>
        <v>0</v>
      </c>
      <c r="H754" s="102">
        <f>G754*'Catálogo Factores de Prod'!$B$1</f>
        <v>0</v>
      </c>
      <c r="I754" s="68"/>
      <c r="J754" s="99">
        <f t="shared" si="24"/>
        <v>0</v>
      </c>
      <c r="K754" s="526"/>
      <c r="L754" s="526"/>
    </row>
    <row r="755" spans="1:12" ht="12.75" customHeight="1" x14ac:dyDescent="0.2">
      <c r="A755" s="517"/>
      <c r="B755" s="105" t="s">
        <v>155</v>
      </c>
      <c r="C755" s="95"/>
      <c r="D755" s="65"/>
      <c r="E755" s="65"/>
      <c r="F755" s="66"/>
      <c r="G755" s="100">
        <f t="shared" si="25"/>
        <v>0</v>
      </c>
      <c r="H755" s="100">
        <f>G755*'Catálogo Factores de Prod'!$B$1</f>
        <v>0</v>
      </c>
      <c r="I755" s="110"/>
      <c r="J755" s="98">
        <f t="shared" si="24"/>
        <v>0</v>
      </c>
      <c r="K755" s="524"/>
      <c r="L755" s="524"/>
    </row>
    <row r="756" spans="1:12" ht="12.75" customHeight="1" x14ac:dyDescent="0.2">
      <c r="A756" s="518"/>
      <c r="B756" s="107" t="s">
        <v>156</v>
      </c>
      <c r="C756" s="96"/>
      <c r="D756" s="73"/>
      <c r="E756" s="73"/>
      <c r="F756" s="74"/>
      <c r="G756" s="101">
        <f t="shared" si="25"/>
        <v>0</v>
      </c>
      <c r="H756" s="101">
        <f>G756*'Catálogo Factores de Prod'!$B$1</f>
        <v>0</v>
      </c>
      <c r="I756" s="68"/>
      <c r="J756" s="57">
        <f t="shared" si="24"/>
        <v>0</v>
      </c>
      <c r="K756" s="525"/>
      <c r="L756" s="525"/>
    </row>
    <row r="757" spans="1:12" ht="12.75" customHeight="1" thickBot="1" x14ac:dyDescent="0.25">
      <c r="A757" s="519"/>
      <c r="B757" s="106" t="s">
        <v>157</v>
      </c>
      <c r="C757" s="97"/>
      <c r="D757" s="51"/>
      <c r="E757" s="51"/>
      <c r="F757" s="52"/>
      <c r="G757" s="102">
        <f t="shared" si="25"/>
        <v>0</v>
      </c>
      <c r="H757" s="102">
        <f>G757*'Catálogo Factores de Prod'!$B$1</f>
        <v>0</v>
      </c>
      <c r="I757" s="68"/>
      <c r="J757" s="99">
        <f t="shared" si="24"/>
        <v>0</v>
      </c>
      <c r="K757" s="526"/>
      <c r="L757" s="526"/>
    </row>
    <row r="758" spans="1:12" ht="12.75" customHeight="1" x14ac:dyDescent="0.2">
      <c r="A758" s="517"/>
      <c r="B758" s="105" t="s">
        <v>155</v>
      </c>
      <c r="C758" s="95"/>
      <c r="D758" s="65"/>
      <c r="E758" s="65"/>
      <c r="F758" s="66"/>
      <c r="G758" s="100">
        <f t="shared" si="25"/>
        <v>0</v>
      </c>
      <c r="H758" s="100">
        <f>G758*'Catálogo Factores de Prod'!$B$1</f>
        <v>0</v>
      </c>
      <c r="I758" s="110"/>
      <c r="J758" s="98">
        <f t="shared" si="24"/>
        <v>0</v>
      </c>
      <c r="K758" s="524"/>
      <c r="L758" s="524"/>
    </row>
    <row r="759" spans="1:12" ht="12.75" customHeight="1" x14ac:dyDescent="0.2">
      <c r="A759" s="518"/>
      <c r="B759" s="107" t="s">
        <v>156</v>
      </c>
      <c r="C759" s="96"/>
      <c r="D759" s="73"/>
      <c r="E759" s="73"/>
      <c r="F759" s="74"/>
      <c r="G759" s="101">
        <f t="shared" si="25"/>
        <v>0</v>
      </c>
      <c r="H759" s="101">
        <f>G759*'Catálogo Factores de Prod'!$B$1</f>
        <v>0</v>
      </c>
      <c r="I759" s="68"/>
      <c r="J759" s="57">
        <f t="shared" si="24"/>
        <v>0</v>
      </c>
      <c r="K759" s="525"/>
      <c r="L759" s="525"/>
    </row>
    <row r="760" spans="1:12" ht="12.75" customHeight="1" thickBot="1" x14ac:dyDescent="0.25">
      <c r="A760" s="519"/>
      <c r="B760" s="106" t="s">
        <v>157</v>
      </c>
      <c r="C760" s="97"/>
      <c r="D760" s="51"/>
      <c r="E760" s="51"/>
      <c r="F760" s="52"/>
      <c r="G760" s="102">
        <f t="shared" si="25"/>
        <v>0</v>
      </c>
      <c r="H760" s="102">
        <f>G760*'Catálogo Factores de Prod'!$B$1</f>
        <v>0</v>
      </c>
      <c r="I760" s="68"/>
      <c r="J760" s="99">
        <f t="shared" si="24"/>
        <v>0</v>
      </c>
      <c r="K760" s="526"/>
      <c r="L760" s="526"/>
    </row>
    <row r="761" spans="1:12" ht="12.75" customHeight="1" x14ac:dyDescent="0.2">
      <c r="A761" s="517"/>
      <c r="B761" s="105" t="s">
        <v>155</v>
      </c>
      <c r="C761" s="95"/>
      <c r="D761" s="65"/>
      <c r="E761" s="65"/>
      <c r="F761" s="66"/>
      <c r="G761" s="100">
        <f t="shared" si="25"/>
        <v>0</v>
      </c>
      <c r="H761" s="100">
        <f>G761*'Catálogo Factores de Prod'!$B$1</f>
        <v>0</v>
      </c>
      <c r="I761" s="110"/>
      <c r="J761" s="98">
        <f t="shared" si="24"/>
        <v>0</v>
      </c>
      <c r="K761" s="524"/>
      <c r="L761" s="524"/>
    </row>
    <row r="762" spans="1:12" ht="12.75" customHeight="1" x14ac:dyDescent="0.2">
      <c r="A762" s="518"/>
      <c r="B762" s="107" t="s">
        <v>156</v>
      </c>
      <c r="C762" s="96"/>
      <c r="D762" s="73"/>
      <c r="E762" s="73"/>
      <c r="F762" s="74"/>
      <c r="G762" s="101">
        <f t="shared" si="25"/>
        <v>0</v>
      </c>
      <c r="H762" s="101">
        <f>G762*'Catálogo Factores de Prod'!$B$1</f>
        <v>0</v>
      </c>
      <c r="I762" s="68"/>
      <c r="J762" s="57">
        <f t="shared" si="24"/>
        <v>0</v>
      </c>
      <c r="K762" s="525"/>
      <c r="L762" s="525"/>
    </row>
    <row r="763" spans="1:12" ht="12.75" customHeight="1" thickBot="1" x14ac:dyDescent="0.25">
      <c r="A763" s="519"/>
      <c r="B763" s="106" t="s">
        <v>157</v>
      </c>
      <c r="C763" s="97"/>
      <c r="D763" s="51"/>
      <c r="E763" s="51"/>
      <c r="F763" s="52"/>
      <c r="G763" s="102">
        <f t="shared" si="25"/>
        <v>0</v>
      </c>
      <c r="H763" s="102">
        <f>G763*'Catálogo Factores de Prod'!$B$1</f>
        <v>0</v>
      </c>
      <c r="I763" s="68"/>
      <c r="J763" s="99">
        <f t="shared" si="24"/>
        <v>0</v>
      </c>
      <c r="K763" s="526"/>
      <c r="L763" s="526"/>
    </row>
    <row r="764" spans="1:12" ht="12.75" customHeight="1" x14ac:dyDescent="0.2">
      <c r="A764" s="517"/>
      <c r="B764" s="105" t="s">
        <v>155</v>
      </c>
      <c r="C764" s="95"/>
      <c r="D764" s="65"/>
      <c r="E764" s="65"/>
      <c r="F764" s="66"/>
      <c r="G764" s="100">
        <f t="shared" si="25"/>
        <v>0</v>
      </c>
      <c r="H764" s="100">
        <f>G764*'Catálogo Factores de Prod'!$B$1</f>
        <v>0</v>
      </c>
      <c r="I764" s="110"/>
      <c r="J764" s="98">
        <f t="shared" si="24"/>
        <v>0</v>
      </c>
      <c r="K764" s="524"/>
      <c r="L764" s="524"/>
    </row>
    <row r="765" spans="1:12" ht="12.75" customHeight="1" x14ac:dyDescent="0.2">
      <c r="A765" s="518"/>
      <c r="B765" s="107" t="s">
        <v>156</v>
      </c>
      <c r="C765" s="96"/>
      <c r="D765" s="73"/>
      <c r="E765" s="73"/>
      <c r="F765" s="74"/>
      <c r="G765" s="101">
        <f t="shared" si="25"/>
        <v>0</v>
      </c>
      <c r="H765" s="101">
        <f>G765*'Catálogo Factores de Prod'!$B$1</f>
        <v>0</v>
      </c>
      <c r="I765" s="68"/>
      <c r="J765" s="57">
        <f t="shared" si="24"/>
        <v>0</v>
      </c>
      <c r="K765" s="525"/>
      <c r="L765" s="525"/>
    </row>
    <row r="766" spans="1:12" ht="12.75" customHeight="1" thickBot="1" x14ac:dyDescent="0.25">
      <c r="A766" s="519"/>
      <c r="B766" s="106" t="s">
        <v>157</v>
      </c>
      <c r="C766" s="97"/>
      <c r="D766" s="51"/>
      <c r="E766" s="51"/>
      <c r="F766" s="52"/>
      <c r="G766" s="102">
        <f t="shared" si="25"/>
        <v>0</v>
      </c>
      <c r="H766" s="102">
        <f>G766*'Catálogo Factores de Prod'!$B$1</f>
        <v>0</v>
      </c>
      <c r="I766" s="68"/>
      <c r="J766" s="99">
        <f t="shared" si="24"/>
        <v>0</v>
      </c>
      <c r="K766" s="526"/>
      <c r="L766" s="526"/>
    </row>
    <row r="767" spans="1:12" ht="12.75" customHeight="1" x14ac:dyDescent="0.2">
      <c r="A767" s="517"/>
      <c r="B767" s="105" t="s">
        <v>155</v>
      </c>
      <c r="C767" s="95"/>
      <c r="D767" s="65"/>
      <c r="E767" s="65"/>
      <c r="F767" s="66"/>
      <c r="G767" s="100">
        <f t="shared" si="25"/>
        <v>0</v>
      </c>
      <c r="H767" s="100">
        <f>G767*'Catálogo Factores de Prod'!$B$1</f>
        <v>0</v>
      </c>
      <c r="I767" s="110"/>
      <c r="J767" s="98">
        <f t="shared" si="24"/>
        <v>0</v>
      </c>
      <c r="K767" s="524"/>
      <c r="L767" s="524"/>
    </row>
    <row r="768" spans="1:12" ht="12.75" customHeight="1" x14ac:dyDescent="0.2">
      <c r="A768" s="518"/>
      <c r="B768" s="107" t="s">
        <v>156</v>
      </c>
      <c r="C768" s="96"/>
      <c r="D768" s="73"/>
      <c r="E768" s="73"/>
      <c r="F768" s="74"/>
      <c r="G768" s="101">
        <f t="shared" si="25"/>
        <v>0</v>
      </c>
      <c r="H768" s="101">
        <f>G768*'Catálogo Factores de Prod'!$B$1</f>
        <v>0</v>
      </c>
      <c r="I768" s="68"/>
      <c r="J768" s="57">
        <f t="shared" si="24"/>
        <v>0</v>
      </c>
      <c r="K768" s="525"/>
      <c r="L768" s="525"/>
    </row>
    <row r="769" spans="1:12" ht="12.75" customHeight="1" thickBot="1" x14ac:dyDescent="0.25">
      <c r="A769" s="519"/>
      <c r="B769" s="106" t="s">
        <v>157</v>
      </c>
      <c r="C769" s="97"/>
      <c r="D769" s="51"/>
      <c r="E769" s="51"/>
      <c r="F769" s="52"/>
      <c r="G769" s="102">
        <f t="shared" si="25"/>
        <v>0</v>
      </c>
      <c r="H769" s="102">
        <f>G769*'Catálogo Factores de Prod'!$B$1</f>
        <v>0</v>
      </c>
      <c r="I769" s="68"/>
      <c r="J769" s="99">
        <f t="shared" si="24"/>
        <v>0</v>
      </c>
      <c r="K769" s="526"/>
      <c r="L769" s="526"/>
    </row>
    <row r="770" spans="1:12" ht="12.75" customHeight="1" x14ac:dyDescent="0.2">
      <c r="A770" s="517"/>
      <c r="B770" s="105" t="s">
        <v>155</v>
      </c>
      <c r="C770" s="95"/>
      <c r="D770" s="65"/>
      <c r="E770" s="65"/>
      <c r="F770" s="66"/>
      <c r="G770" s="100">
        <f t="shared" si="25"/>
        <v>0</v>
      </c>
      <c r="H770" s="100">
        <f>G770*'Catálogo Factores de Prod'!$B$1</f>
        <v>0</v>
      </c>
      <c r="I770" s="110"/>
      <c r="J770" s="98">
        <f t="shared" si="24"/>
        <v>0</v>
      </c>
      <c r="K770" s="524"/>
      <c r="L770" s="524"/>
    </row>
    <row r="771" spans="1:12" ht="12.75" customHeight="1" x14ac:dyDescent="0.2">
      <c r="A771" s="518"/>
      <c r="B771" s="107" t="s">
        <v>156</v>
      </c>
      <c r="C771" s="96"/>
      <c r="D771" s="73"/>
      <c r="E771" s="73"/>
      <c r="F771" s="74"/>
      <c r="G771" s="101">
        <f t="shared" si="25"/>
        <v>0</v>
      </c>
      <c r="H771" s="101">
        <f>G771*'Catálogo Factores de Prod'!$B$1</f>
        <v>0</v>
      </c>
      <c r="I771" s="68"/>
      <c r="J771" s="57">
        <f t="shared" si="24"/>
        <v>0</v>
      </c>
      <c r="K771" s="525"/>
      <c r="L771" s="525"/>
    </row>
    <row r="772" spans="1:12" ht="12.75" customHeight="1" thickBot="1" x14ac:dyDescent="0.25">
      <c r="A772" s="519"/>
      <c r="B772" s="106" t="s">
        <v>157</v>
      </c>
      <c r="C772" s="97"/>
      <c r="D772" s="51"/>
      <c r="E772" s="51"/>
      <c r="F772" s="52"/>
      <c r="G772" s="102">
        <f t="shared" si="25"/>
        <v>0</v>
      </c>
      <c r="H772" s="102">
        <f>G772*'Catálogo Factores de Prod'!$B$1</f>
        <v>0</v>
      </c>
      <c r="I772" s="68"/>
      <c r="J772" s="99">
        <f t="shared" si="24"/>
        <v>0</v>
      </c>
      <c r="K772" s="526"/>
      <c r="L772" s="526"/>
    </row>
    <row r="773" spans="1:12" ht="12.75" customHeight="1" x14ac:dyDescent="0.2">
      <c r="A773" s="517"/>
      <c r="B773" s="105" t="s">
        <v>155</v>
      </c>
      <c r="C773" s="95"/>
      <c r="D773" s="65"/>
      <c r="E773" s="65"/>
      <c r="F773" s="66"/>
      <c r="G773" s="100">
        <f t="shared" si="25"/>
        <v>0</v>
      </c>
      <c r="H773" s="100">
        <f>G773*'Catálogo Factores de Prod'!$B$1</f>
        <v>0</v>
      </c>
      <c r="I773" s="110"/>
      <c r="J773" s="98">
        <f t="shared" si="24"/>
        <v>0</v>
      </c>
      <c r="K773" s="524"/>
      <c r="L773" s="524"/>
    </row>
    <row r="774" spans="1:12" ht="12.75" customHeight="1" x14ac:dyDescent="0.2">
      <c r="A774" s="518"/>
      <c r="B774" s="107" t="s">
        <v>156</v>
      </c>
      <c r="C774" s="96"/>
      <c r="D774" s="73"/>
      <c r="E774" s="73"/>
      <c r="F774" s="74"/>
      <c r="G774" s="101">
        <f t="shared" si="25"/>
        <v>0</v>
      </c>
      <c r="H774" s="101">
        <f>G774*'Catálogo Factores de Prod'!$B$1</f>
        <v>0</v>
      </c>
      <c r="I774" s="68"/>
      <c r="J774" s="57">
        <f t="shared" si="24"/>
        <v>0</v>
      </c>
      <c r="K774" s="525"/>
      <c r="L774" s="525"/>
    </row>
    <row r="775" spans="1:12" ht="12.75" customHeight="1" thickBot="1" x14ac:dyDescent="0.25">
      <c r="A775" s="519"/>
      <c r="B775" s="106" t="s">
        <v>157</v>
      </c>
      <c r="C775" s="97"/>
      <c r="D775" s="51"/>
      <c r="E775" s="51"/>
      <c r="F775" s="52"/>
      <c r="G775" s="102">
        <f t="shared" si="25"/>
        <v>0</v>
      </c>
      <c r="H775" s="102">
        <f>G775*'Catálogo Factores de Prod'!$B$1</f>
        <v>0</v>
      </c>
      <c r="I775" s="68"/>
      <c r="J775" s="99">
        <f t="shared" si="24"/>
        <v>0</v>
      </c>
      <c r="K775" s="526"/>
      <c r="L775" s="526"/>
    </row>
    <row r="776" spans="1:12" ht="12.75" customHeight="1" x14ac:dyDescent="0.2">
      <c r="A776" s="517"/>
      <c r="B776" s="105" t="s">
        <v>155</v>
      </c>
      <c r="C776" s="95"/>
      <c r="D776" s="65"/>
      <c r="E776" s="65"/>
      <c r="F776" s="66"/>
      <c r="G776" s="100">
        <f t="shared" si="25"/>
        <v>0</v>
      </c>
      <c r="H776" s="100">
        <f>G776*'Catálogo Factores de Prod'!$B$1</f>
        <v>0</v>
      </c>
      <c r="I776" s="110"/>
      <c r="J776" s="98">
        <f t="shared" si="24"/>
        <v>0</v>
      </c>
      <c r="K776" s="524"/>
      <c r="L776" s="524"/>
    </row>
    <row r="777" spans="1:12" ht="12.75" customHeight="1" x14ac:dyDescent="0.2">
      <c r="A777" s="518"/>
      <c r="B777" s="107" t="s">
        <v>156</v>
      </c>
      <c r="C777" s="96"/>
      <c r="D777" s="73"/>
      <c r="E777" s="73"/>
      <c r="F777" s="74"/>
      <c r="G777" s="101">
        <f t="shared" si="25"/>
        <v>0</v>
      </c>
      <c r="H777" s="101">
        <f>G777*'Catálogo Factores de Prod'!$B$1</f>
        <v>0</v>
      </c>
      <c r="I777" s="68"/>
      <c r="J777" s="57">
        <f t="shared" si="24"/>
        <v>0</v>
      </c>
      <c r="K777" s="525"/>
      <c r="L777" s="525"/>
    </row>
    <row r="778" spans="1:12" ht="12.75" customHeight="1" thickBot="1" x14ac:dyDescent="0.25">
      <c r="A778" s="519"/>
      <c r="B778" s="106" t="s">
        <v>157</v>
      </c>
      <c r="C778" s="97"/>
      <c r="D778" s="51"/>
      <c r="E778" s="51"/>
      <c r="F778" s="52"/>
      <c r="G778" s="102">
        <f t="shared" si="25"/>
        <v>0</v>
      </c>
      <c r="H778" s="102">
        <f>G778*'Catálogo Factores de Prod'!$B$1</f>
        <v>0</v>
      </c>
      <c r="I778" s="68"/>
      <c r="J778" s="99">
        <f t="shared" si="24"/>
        <v>0</v>
      </c>
      <c r="K778" s="526"/>
      <c r="L778" s="526"/>
    </row>
    <row r="779" spans="1:12" ht="12.75" customHeight="1" x14ac:dyDescent="0.2">
      <c r="A779" s="517"/>
      <c r="B779" s="105" t="s">
        <v>155</v>
      </c>
      <c r="C779" s="95"/>
      <c r="D779" s="65"/>
      <c r="E779" s="65"/>
      <c r="F779" s="66"/>
      <c r="G779" s="100">
        <f t="shared" si="25"/>
        <v>0</v>
      </c>
      <c r="H779" s="100">
        <f>G779*'Catálogo Factores de Prod'!$B$1</f>
        <v>0</v>
      </c>
      <c r="I779" s="110"/>
      <c r="J779" s="98">
        <f t="shared" ref="J779:J842" si="26">IF(I$912&gt;0, H779-(H779*I779),0)</f>
        <v>0</v>
      </c>
      <c r="K779" s="524"/>
      <c r="L779" s="524"/>
    </row>
    <row r="780" spans="1:12" ht="12.75" customHeight="1" x14ac:dyDescent="0.2">
      <c r="A780" s="518"/>
      <c r="B780" s="107" t="s">
        <v>156</v>
      </c>
      <c r="C780" s="96"/>
      <c r="D780" s="73"/>
      <c r="E780" s="73"/>
      <c r="F780" s="74"/>
      <c r="G780" s="101">
        <f t="shared" si="25"/>
        <v>0</v>
      </c>
      <c r="H780" s="101">
        <f>G780*'Catálogo Factores de Prod'!$B$1</f>
        <v>0</v>
      </c>
      <c r="I780" s="68"/>
      <c r="J780" s="57">
        <f t="shared" si="26"/>
        <v>0</v>
      </c>
      <c r="K780" s="525"/>
      <c r="L780" s="525"/>
    </row>
    <row r="781" spans="1:12" ht="12.75" customHeight="1" thickBot="1" x14ac:dyDescent="0.25">
      <c r="A781" s="519"/>
      <c r="B781" s="106" t="s">
        <v>157</v>
      </c>
      <c r="C781" s="97"/>
      <c r="D781" s="51"/>
      <c r="E781" s="51"/>
      <c r="F781" s="52"/>
      <c r="G781" s="102">
        <f t="shared" si="25"/>
        <v>0</v>
      </c>
      <c r="H781" s="102">
        <f>G781*'Catálogo Factores de Prod'!$B$1</f>
        <v>0</v>
      </c>
      <c r="I781" s="68"/>
      <c r="J781" s="99">
        <f t="shared" si="26"/>
        <v>0</v>
      </c>
      <c r="K781" s="526"/>
      <c r="L781" s="526"/>
    </row>
    <row r="782" spans="1:12" ht="12.75" customHeight="1" x14ac:dyDescent="0.2">
      <c r="A782" s="517"/>
      <c r="B782" s="105" t="s">
        <v>155</v>
      </c>
      <c r="C782" s="95"/>
      <c r="D782" s="65"/>
      <c r="E782" s="65"/>
      <c r="F782" s="66"/>
      <c r="G782" s="100">
        <f t="shared" si="25"/>
        <v>0</v>
      </c>
      <c r="H782" s="100">
        <f>G782*'Catálogo Factores de Prod'!$B$1</f>
        <v>0</v>
      </c>
      <c r="I782" s="110"/>
      <c r="J782" s="98">
        <f t="shared" si="26"/>
        <v>0</v>
      </c>
      <c r="K782" s="524"/>
      <c r="L782" s="524"/>
    </row>
    <row r="783" spans="1:12" ht="12.75" customHeight="1" x14ac:dyDescent="0.2">
      <c r="A783" s="518"/>
      <c r="B783" s="107" t="s">
        <v>156</v>
      </c>
      <c r="C783" s="96"/>
      <c r="D783" s="73"/>
      <c r="E783" s="73"/>
      <c r="F783" s="74"/>
      <c r="G783" s="101">
        <f t="shared" si="25"/>
        <v>0</v>
      </c>
      <c r="H783" s="101">
        <f>G783*'Catálogo Factores de Prod'!$B$1</f>
        <v>0</v>
      </c>
      <c r="I783" s="68"/>
      <c r="J783" s="57">
        <f t="shared" si="26"/>
        <v>0</v>
      </c>
      <c r="K783" s="525"/>
      <c r="L783" s="525"/>
    </row>
    <row r="784" spans="1:12" ht="12.75" customHeight="1" thickBot="1" x14ac:dyDescent="0.25">
      <c r="A784" s="519"/>
      <c r="B784" s="106" t="s">
        <v>157</v>
      </c>
      <c r="C784" s="97"/>
      <c r="D784" s="51"/>
      <c r="E784" s="51"/>
      <c r="F784" s="52"/>
      <c r="G784" s="102">
        <f t="shared" si="25"/>
        <v>0</v>
      </c>
      <c r="H784" s="102">
        <f>G784*'Catálogo Factores de Prod'!$B$1</f>
        <v>0</v>
      </c>
      <c r="I784" s="68"/>
      <c r="J784" s="99">
        <f t="shared" si="26"/>
        <v>0</v>
      </c>
      <c r="K784" s="526"/>
      <c r="L784" s="526"/>
    </row>
    <row r="785" spans="1:12" ht="12.75" customHeight="1" x14ac:dyDescent="0.2">
      <c r="A785" s="517"/>
      <c r="B785" s="105" t="s">
        <v>155</v>
      </c>
      <c r="C785" s="95"/>
      <c r="D785" s="65"/>
      <c r="E785" s="65"/>
      <c r="F785" s="66"/>
      <c r="G785" s="100">
        <f t="shared" si="25"/>
        <v>0</v>
      </c>
      <c r="H785" s="100">
        <f>G785*'Catálogo Factores de Prod'!$B$1</f>
        <v>0</v>
      </c>
      <c r="I785" s="110"/>
      <c r="J785" s="98">
        <f t="shared" si="26"/>
        <v>0</v>
      </c>
      <c r="K785" s="524"/>
      <c r="L785" s="524"/>
    </row>
    <row r="786" spans="1:12" ht="12.75" customHeight="1" x14ac:dyDescent="0.2">
      <c r="A786" s="518"/>
      <c r="B786" s="107" t="s">
        <v>156</v>
      </c>
      <c r="C786" s="96"/>
      <c r="D786" s="73"/>
      <c r="E786" s="73"/>
      <c r="F786" s="74"/>
      <c r="G786" s="101">
        <f t="shared" si="25"/>
        <v>0</v>
      </c>
      <c r="H786" s="101">
        <f>G786*'Catálogo Factores de Prod'!$B$1</f>
        <v>0</v>
      </c>
      <c r="I786" s="68"/>
      <c r="J786" s="57">
        <f t="shared" si="26"/>
        <v>0</v>
      </c>
      <c r="K786" s="525"/>
      <c r="L786" s="525"/>
    </row>
    <row r="787" spans="1:12" ht="12.75" customHeight="1" thickBot="1" x14ac:dyDescent="0.25">
      <c r="A787" s="519"/>
      <c r="B787" s="106" t="s">
        <v>157</v>
      </c>
      <c r="C787" s="97"/>
      <c r="D787" s="51"/>
      <c r="E787" s="51"/>
      <c r="F787" s="52"/>
      <c r="G787" s="102">
        <f t="shared" si="25"/>
        <v>0</v>
      </c>
      <c r="H787" s="102">
        <f>G787*'Catálogo Factores de Prod'!$B$1</f>
        <v>0</v>
      </c>
      <c r="I787" s="68"/>
      <c r="J787" s="99">
        <f t="shared" si="26"/>
        <v>0</v>
      </c>
      <c r="K787" s="526"/>
      <c r="L787" s="526"/>
    </row>
    <row r="788" spans="1:12" ht="12.75" customHeight="1" x14ac:dyDescent="0.2">
      <c r="A788" s="517"/>
      <c r="B788" s="105" t="s">
        <v>155</v>
      </c>
      <c r="C788" s="95"/>
      <c r="D788" s="65"/>
      <c r="E788" s="65"/>
      <c r="F788" s="66"/>
      <c r="G788" s="100">
        <f t="shared" si="25"/>
        <v>0</v>
      </c>
      <c r="H788" s="100">
        <f>G788*'Catálogo Factores de Prod'!$B$1</f>
        <v>0</v>
      </c>
      <c r="I788" s="110"/>
      <c r="J788" s="98">
        <f t="shared" si="26"/>
        <v>0</v>
      </c>
      <c r="K788" s="524"/>
      <c r="L788" s="524"/>
    </row>
    <row r="789" spans="1:12" ht="12.75" customHeight="1" x14ac:dyDescent="0.2">
      <c r="A789" s="518"/>
      <c r="B789" s="107" t="s">
        <v>156</v>
      </c>
      <c r="C789" s="96"/>
      <c r="D789" s="73"/>
      <c r="E789" s="73"/>
      <c r="F789" s="74"/>
      <c r="G789" s="101">
        <f t="shared" si="25"/>
        <v>0</v>
      </c>
      <c r="H789" s="101">
        <f>G789*'Catálogo Factores de Prod'!$B$1</f>
        <v>0</v>
      </c>
      <c r="I789" s="68"/>
      <c r="J789" s="57">
        <f t="shared" si="26"/>
        <v>0</v>
      </c>
      <c r="K789" s="525"/>
      <c r="L789" s="525"/>
    </row>
    <row r="790" spans="1:12" ht="12.75" customHeight="1" thickBot="1" x14ac:dyDescent="0.25">
      <c r="A790" s="519"/>
      <c r="B790" s="106" t="s">
        <v>157</v>
      </c>
      <c r="C790" s="97"/>
      <c r="D790" s="51"/>
      <c r="E790" s="51"/>
      <c r="F790" s="52"/>
      <c r="G790" s="102">
        <f t="shared" si="25"/>
        <v>0</v>
      </c>
      <c r="H790" s="102">
        <f>G790*'Catálogo Factores de Prod'!$B$1</f>
        <v>0</v>
      </c>
      <c r="I790" s="68"/>
      <c r="J790" s="99">
        <f t="shared" si="26"/>
        <v>0</v>
      </c>
      <c r="K790" s="526"/>
      <c r="L790" s="526"/>
    </row>
    <row r="791" spans="1:12" ht="12.75" customHeight="1" x14ac:dyDescent="0.2">
      <c r="A791" s="517"/>
      <c r="B791" s="105" t="s">
        <v>155</v>
      </c>
      <c r="C791" s="95"/>
      <c r="D791" s="65"/>
      <c r="E791" s="65"/>
      <c r="F791" s="66"/>
      <c r="G791" s="100">
        <f t="shared" si="25"/>
        <v>0</v>
      </c>
      <c r="H791" s="100">
        <f>G791*'Catálogo Factores de Prod'!$B$1</f>
        <v>0</v>
      </c>
      <c r="I791" s="110"/>
      <c r="J791" s="98">
        <f t="shared" si="26"/>
        <v>0</v>
      </c>
      <c r="K791" s="524"/>
      <c r="L791" s="524"/>
    </row>
    <row r="792" spans="1:12" ht="12.75" customHeight="1" x14ac:dyDescent="0.2">
      <c r="A792" s="518"/>
      <c r="B792" s="107" t="s">
        <v>156</v>
      </c>
      <c r="C792" s="96"/>
      <c r="D792" s="73"/>
      <c r="E792" s="73"/>
      <c r="F792" s="74"/>
      <c r="G792" s="101">
        <f t="shared" si="25"/>
        <v>0</v>
      </c>
      <c r="H792" s="101">
        <f>G792*'Catálogo Factores de Prod'!$B$1</f>
        <v>0</v>
      </c>
      <c r="I792" s="68"/>
      <c r="J792" s="57">
        <f t="shared" si="26"/>
        <v>0</v>
      </c>
      <c r="K792" s="525"/>
      <c r="L792" s="525"/>
    </row>
    <row r="793" spans="1:12" ht="12.75" customHeight="1" thickBot="1" x14ac:dyDescent="0.25">
      <c r="A793" s="519"/>
      <c r="B793" s="106" t="s">
        <v>157</v>
      </c>
      <c r="C793" s="97"/>
      <c r="D793" s="51"/>
      <c r="E793" s="51"/>
      <c r="F793" s="52"/>
      <c r="G793" s="102">
        <f t="shared" si="25"/>
        <v>0</v>
      </c>
      <c r="H793" s="102">
        <f>G793*'Catálogo Factores de Prod'!$B$1</f>
        <v>0</v>
      </c>
      <c r="I793" s="68"/>
      <c r="J793" s="99">
        <f t="shared" si="26"/>
        <v>0</v>
      </c>
      <c r="K793" s="526"/>
      <c r="L793" s="526"/>
    </row>
    <row r="794" spans="1:12" ht="12.75" customHeight="1" x14ac:dyDescent="0.2">
      <c r="A794" s="517"/>
      <c r="B794" s="105" t="s">
        <v>155</v>
      </c>
      <c r="C794" s="95"/>
      <c r="D794" s="65"/>
      <c r="E794" s="65"/>
      <c r="F794" s="66"/>
      <c r="G794" s="100">
        <f t="shared" si="25"/>
        <v>0</v>
      </c>
      <c r="H794" s="100">
        <f>G794*'Catálogo Factores de Prod'!$B$1</f>
        <v>0</v>
      </c>
      <c r="I794" s="110"/>
      <c r="J794" s="98">
        <f t="shared" si="26"/>
        <v>0</v>
      </c>
      <c r="K794" s="524"/>
      <c r="L794" s="524"/>
    </row>
    <row r="795" spans="1:12" ht="12.75" customHeight="1" x14ac:dyDescent="0.2">
      <c r="A795" s="518"/>
      <c r="B795" s="107" t="s">
        <v>156</v>
      </c>
      <c r="C795" s="96"/>
      <c r="D795" s="73"/>
      <c r="E795" s="73"/>
      <c r="F795" s="74"/>
      <c r="G795" s="101">
        <f t="shared" si="25"/>
        <v>0</v>
      </c>
      <c r="H795" s="101">
        <f>G795*'Catálogo Factores de Prod'!$B$1</f>
        <v>0</v>
      </c>
      <c r="I795" s="68"/>
      <c r="J795" s="57">
        <f t="shared" si="26"/>
        <v>0</v>
      </c>
      <c r="K795" s="525"/>
      <c r="L795" s="525"/>
    </row>
    <row r="796" spans="1:12" ht="12.75" customHeight="1" thickBot="1" x14ac:dyDescent="0.25">
      <c r="A796" s="519"/>
      <c r="B796" s="106" t="s">
        <v>157</v>
      </c>
      <c r="C796" s="97"/>
      <c r="D796" s="51"/>
      <c r="E796" s="51"/>
      <c r="F796" s="52"/>
      <c r="G796" s="102">
        <f t="shared" si="25"/>
        <v>0</v>
      </c>
      <c r="H796" s="102">
        <f>G796*'Catálogo Factores de Prod'!$B$1</f>
        <v>0</v>
      </c>
      <c r="I796" s="68"/>
      <c r="J796" s="99">
        <f t="shared" si="26"/>
        <v>0</v>
      </c>
      <c r="K796" s="526"/>
      <c r="L796" s="526"/>
    </row>
    <row r="797" spans="1:12" ht="12.75" customHeight="1" x14ac:dyDescent="0.2">
      <c r="A797" s="517"/>
      <c r="B797" s="105" t="s">
        <v>155</v>
      </c>
      <c r="C797" s="95"/>
      <c r="D797" s="65"/>
      <c r="E797" s="65"/>
      <c r="F797" s="66"/>
      <c r="G797" s="100">
        <f t="shared" si="25"/>
        <v>0</v>
      </c>
      <c r="H797" s="100">
        <f>G797*'Catálogo Factores de Prod'!$B$1</f>
        <v>0</v>
      </c>
      <c r="I797" s="110"/>
      <c r="J797" s="98">
        <f t="shared" si="26"/>
        <v>0</v>
      </c>
      <c r="K797" s="524"/>
      <c r="L797" s="524"/>
    </row>
    <row r="798" spans="1:12" ht="12.75" customHeight="1" x14ac:dyDescent="0.2">
      <c r="A798" s="518"/>
      <c r="B798" s="107" t="s">
        <v>156</v>
      </c>
      <c r="C798" s="96"/>
      <c r="D798" s="73"/>
      <c r="E798" s="73"/>
      <c r="F798" s="74"/>
      <c r="G798" s="101">
        <f t="shared" si="25"/>
        <v>0</v>
      </c>
      <c r="H798" s="101">
        <f>G798*'Catálogo Factores de Prod'!$B$1</f>
        <v>0</v>
      </c>
      <c r="I798" s="68"/>
      <c r="J798" s="57">
        <f t="shared" si="26"/>
        <v>0</v>
      </c>
      <c r="K798" s="525"/>
      <c r="L798" s="525"/>
    </row>
    <row r="799" spans="1:12" ht="12.75" customHeight="1" thickBot="1" x14ac:dyDescent="0.25">
      <c r="A799" s="519"/>
      <c r="B799" s="106" t="s">
        <v>157</v>
      </c>
      <c r="C799" s="97"/>
      <c r="D799" s="51"/>
      <c r="E799" s="51"/>
      <c r="F799" s="52"/>
      <c r="G799" s="102">
        <f t="shared" si="25"/>
        <v>0</v>
      </c>
      <c r="H799" s="102">
        <f>G799*'Catálogo Factores de Prod'!$B$1</f>
        <v>0</v>
      </c>
      <c r="I799" s="68"/>
      <c r="J799" s="99">
        <f t="shared" si="26"/>
        <v>0</v>
      </c>
      <c r="K799" s="526"/>
      <c r="L799" s="526"/>
    </row>
    <row r="800" spans="1:12" ht="12.75" customHeight="1" x14ac:dyDescent="0.2">
      <c r="A800" s="517"/>
      <c r="B800" s="105" t="s">
        <v>155</v>
      </c>
      <c r="C800" s="95"/>
      <c r="D800" s="65"/>
      <c r="E800" s="65"/>
      <c r="F800" s="66"/>
      <c r="G800" s="100">
        <f t="shared" si="25"/>
        <v>0</v>
      </c>
      <c r="H800" s="100">
        <f>G800*'Catálogo Factores de Prod'!$B$1</f>
        <v>0</v>
      </c>
      <c r="I800" s="110"/>
      <c r="J800" s="98">
        <f t="shared" si="26"/>
        <v>0</v>
      </c>
      <c r="K800" s="524"/>
      <c r="L800" s="524"/>
    </row>
    <row r="801" spans="1:12" ht="12.75" customHeight="1" x14ac:dyDescent="0.2">
      <c r="A801" s="518"/>
      <c r="B801" s="107" t="s">
        <v>156</v>
      </c>
      <c r="C801" s="96"/>
      <c r="D801" s="73"/>
      <c r="E801" s="73"/>
      <c r="F801" s="74"/>
      <c r="G801" s="101">
        <f t="shared" si="25"/>
        <v>0</v>
      </c>
      <c r="H801" s="101">
        <f>G801*'Catálogo Factores de Prod'!$B$1</f>
        <v>0</v>
      </c>
      <c r="I801" s="68"/>
      <c r="J801" s="57">
        <f t="shared" si="26"/>
        <v>0</v>
      </c>
      <c r="K801" s="525"/>
      <c r="L801" s="525"/>
    </row>
    <row r="802" spans="1:12" ht="12.75" customHeight="1" thickBot="1" x14ac:dyDescent="0.25">
      <c r="A802" s="519"/>
      <c r="B802" s="106" t="s">
        <v>157</v>
      </c>
      <c r="C802" s="97"/>
      <c r="D802" s="51"/>
      <c r="E802" s="51"/>
      <c r="F802" s="52"/>
      <c r="G802" s="102">
        <f t="shared" si="25"/>
        <v>0</v>
      </c>
      <c r="H802" s="102">
        <f>G802*'Catálogo Factores de Prod'!$B$1</f>
        <v>0</v>
      </c>
      <c r="I802" s="68"/>
      <c r="J802" s="99">
        <f t="shared" si="26"/>
        <v>0</v>
      </c>
      <c r="K802" s="526"/>
      <c r="L802" s="526"/>
    </row>
    <row r="803" spans="1:12" ht="12.75" customHeight="1" x14ac:dyDescent="0.2">
      <c r="A803" s="517"/>
      <c r="B803" s="105" t="s">
        <v>155</v>
      </c>
      <c r="C803" s="95"/>
      <c r="D803" s="65"/>
      <c r="E803" s="65"/>
      <c r="F803" s="66"/>
      <c r="G803" s="100">
        <f t="shared" si="25"/>
        <v>0</v>
      </c>
      <c r="H803" s="100">
        <f>G803*'Catálogo Factores de Prod'!$B$1</f>
        <v>0</v>
      </c>
      <c r="I803" s="110"/>
      <c r="J803" s="98">
        <f t="shared" si="26"/>
        <v>0</v>
      </c>
      <c r="K803" s="524"/>
      <c r="L803" s="524"/>
    </row>
    <row r="804" spans="1:12" ht="12.75" customHeight="1" x14ac:dyDescent="0.2">
      <c r="A804" s="518"/>
      <c r="B804" s="107" t="s">
        <v>156</v>
      </c>
      <c r="C804" s="96"/>
      <c r="D804" s="73"/>
      <c r="E804" s="73"/>
      <c r="F804" s="74"/>
      <c r="G804" s="101">
        <f t="shared" ref="G804:G867" si="27">C804+D804+E804+F804</f>
        <v>0</v>
      </c>
      <c r="H804" s="101">
        <f>G804*'Catálogo Factores de Prod'!$B$1</f>
        <v>0</v>
      </c>
      <c r="I804" s="68"/>
      <c r="J804" s="57">
        <f t="shared" si="26"/>
        <v>0</v>
      </c>
      <c r="K804" s="525"/>
      <c r="L804" s="525"/>
    </row>
    <row r="805" spans="1:12" ht="12.75" customHeight="1" thickBot="1" x14ac:dyDescent="0.25">
      <c r="A805" s="519"/>
      <c r="B805" s="106" t="s">
        <v>157</v>
      </c>
      <c r="C805" s="97"/>
      <c r="D805" s="51"/>
      <c r="E805" s="51"/>
      <c r="F805" s="52"/>
      <c r="G805" s="102">
        <f t="shared" si="27"/>
        <v>0</v>
      </c>
      <c r="H805" s="102">
        <f>G805*'Catálogo Factores de Prod'!$B$1</f>
        <v>0</v>
      </c>
      <c r="I805" s="68"/>
      <c r="J805" s="99">
        <f t="shared" si="26"/>
        <v>0</v>
      </c>
      <c r="K805" s="526"/>
      <c r="L805" s="526"/>
    </row>
    <row r="806" spans="1:12" ht="12.75" customHeight="1" x14ac:dyDescent="0.2">
      <c r="A806" s="517"/>
      <c r="B806" s="105" t="s">
        <v>155</v>
      </c>
      <c r="C806" s="95"/>
      <c r="D806" s="65"/>
      <c r="E806" s="65"/>
      <c r="F806" s="66"/>
      <c r="G806" s="100">
        <f t="shared" si="27"/>
        <v>0</v>
      </c>
      <c r="H806" s="100">
        <f>G806*'Catálogo Factores de Prod'!$B$1</f>
        <v>0</v>
      </c>
      <c r="I806" s="110"/>
      <c r="J806" s="98">
        <f t="shared" si="26"/>
        <v>0</v>
      </c>
      <c r="K806" s="524"/>
      <c r="L806" s="524"/>
    </row>
    <row r="807" spans="1:12" ht="12.75" customHeight="1" x14ac:dyDescent="0.2">
      <c r="A807" s="518"/>
      <c r="B807" s="107" t="s">
        <v>156</v>
      </c>
      <c r="C807" s="96"/>
      <c r="D807" s="73"/>
      <c r="E807" s="73"/>
      <c r="F807" s="74"/>
      <c r="G807" s="101">
        <f t="shared" si="27"/>
        <v>0</v>
      </c>
      <c r="H807" s="101">
        <f>G807*'Catálogo Factores de Prod'!$B$1</f>
        <v>0</v>
      </c>
      <c r="I807" s="68"/>
      <c r="J807" s="57">
        <f t="shared" si="26"/>
        <v>0</v>
      </c>
      <c r="K807" s="525"/>
      <c r="L807" s="525"/>
    </row>
    <row r="808" spans="1:12" ht="12.75" customHeight="1" thickBot="1" x14ac:dyDescent="0.25">
      <c r="A808" s="519"/>
      <c r="B808" s="106" t="s">
        <v>157</v>
      </c>
      <c r="C808" s="97"/>
      <c r="D808" s="51"/>
      <c r="E808" s="51"/>
      <c r="F808" s="52"/>
      <c r="G808" s="102">
        <f t="shared" si="27"/>
        <v>0</v>
      </c>
      <c r="H808" s="102">
        <f>G808*'Catálogo Factores de Prod'!$B$1</f>
        <v>0</v>
      </c>
      <c r="I808" s="68"/>
      <c r="J808" s="99">
        <f t="shared" si="26"/>
        <v>0</v>
      </c>
      <c r="K808" s="526"/>
      <c r="L808" s="526"/>
    </row>
    <row r="809" spans="1:12" ht="12.75" customHeight="1" x14ac:dyDescent="0.2">
      <c r="A809" s="517"/>
      <c r="B809" s="105" t="s">
        <v>155</v>
      </c>
      <c r="C809" s="95"/>
      <c r="D809" s="65"/>
      <c r="E809" s="65"/>
      <c r="F809" s="66"/>
      <c r="G809" s="100">
        <f t="shared" si="27"/>
        <v>0</v>
      </c>
      <c r="H809" s="100">
        <f>G809*'Catálogo Factores de Prod'!$B$1</f>
        <v>0</v>
      </c>
      <c r="I809" s="110"/>
      <c r="J809" s="98">
        <f t="shared" si="26"/>
        <v>0</v>
      </c>
      <c r="K809" s="524"/>
      <c r="L809" s="524"/>
    </row>
    <row r="810" spans="1:12" ht="12.75" customHeight="1" x14ac:dyDescent="0.2">
      <c r="A810" s="518"/>
      <c r="B810" s="107" t="s">
        <v>156</v>
      </c>
      <c r="C810" s="96"/>
      <c r="D810" s="73"/>
      <c r="E810" s="73"/>
      <c r="F810" s="74"/>
      <c r="G810" s="101">
        <f t="shared" si="27"/>
        <v>0</v>
      </c>
      <c r="H810" s="101">
        <f>G810*'Catálogo Factores de Prod'!$B$1</f>
        <v>0</v>
      </c>
      <c r="I810" s="68"/>
      <c r="J810" s="57">
        <f t="shared" si="26"/>
        <v>0</v>
      </c>
      <c r="K810" s="525"/>
      <c r="L810" s="525"/>
    </row>
    <row r="811" spans="1:12" ht="12.75" customHeight="1" thickBot="1" x14ac:dyDescent="0.25">
      <c r="A811" s="519"/>
      <c r="B811" s="106" t="s">
        <v>157</v>
      </c>
      <c r="C811" s="97"/>
      <c r="D811" s="51"/>
      <c r="E811" s="51"/>
      <c r="F811" s="52"/>
      <c r="G811" s="102">
        <f t="shared" si="27"/>
        <v>0</v>
      </c>
      <c r="H811" s="102">
        <f>G811*'Catálogo Factores de Prod'!$B$1</f>
        <v>0</v>
      </c>
      <c r="I811" s="68"/>
      <c r="J811" s="99">
        <f t="shared" si="26"/>
        <v>0</v>
      </c>
      <c r="K811" s="526"/>
      <c r="L811" s="526"/>
    </row>
    <row r="812" spans="1:12" ht="12.75" customHeight="1" x14ac:dyDescent="0.2">
      <c r="A812" s="517"/>
      <c r="B812" s="105" t="s">
        <v>155</v>
      </c>
      <c r="C812" s="95"/>
      <c r="D812" s="65"/>
      <c r="E812" s="65"/>
      <c r="F812" s="66"/>
      <c r="G812" s="100">
        <f t="shared" si="27"/>
        <v>0</v>
      </c>
      <c r="H812" s="100">
        <f>G812*'Catálogo Factores de Prod'!$B$1</f>
        <v>0</v>
      </c>
      <c r="I812" s="110"/>
      <c r="J812" s="98">
        <f t="shared" si="26"/>
        <v>0</v>
      </c>
      <c r="K812" s="524"/>
      <c r="L812" s="524"/>
    </row>
    <row r="813" spans="1:12" ht="12.75" customHeight="1" x14ac:dyDescent="0.2">
      <c r="A813" s="518"/>
      <c r="B813" s="107" t="s">
        <v>156</v>
      </c>
      <c r="C813" s="96"/>
      <c r="D813" s="73"/>
      <c r="E813" s="73"/>
      <c r="F813" s="74"/>
      <c r="G813" s="101">
        <f t="shared" si="27"/>
        <v>0</v>
      </c>
      <c r="H813" s="101">
        <f>G813*'Catálogo Factores de Prod'!$B$1</f>
        <v>0</v>
      </c>
      <c r="I813" s="68"/>
      <c r="J813" s="57">
        <f t="shared" si="26"/>
        <v>0</v>
      </c>
      <c r="K813" s="525"/>
      <c r="L813" s="525"/>
    </row>
    <row r="814" spans="1:12" ht="12.75" customHeight="1" thickBot="1" x14ac:dyDescent="0.25">
      <c r="A814" s="519"/>
      <c r="B814" s="106" t="s">
        <v>157</v>
      </c>
      <c r="C814" s="97"/>
      <c r="D814" s="51"/>
      <c r="E814" s="51"/>
      <c r="F814" s="52"/>
      <c r="G814" s="102">
        <f t="shared" si="27"/>
        <v>0</v>
      </c>
      <c r="H814" s="102">
        <f>G814*'Catálogo Factores de Prod'!$B$1</f>
        <v>0</v>
      </c>
      <c r="I814" s="68"/>
      <c r="J814" s="99">
        <f t="shared" si="26"/>
        <v>0</v>
      </c>
      <c r="K814" s="526"/>
      <c r="L814" s="526"/>
    </row>
    <row r="815" spans="1:12" ht="12.75" customHeight="1" x14ac:dyDescent="0.2">
      <c r="A815" s="517"/>
      <c r="B815" s="105" t="s">
        <v>155</v>
      </c>
      <c r="C815" s="95"/>
      <c r="D815" s="65"/>
      <c r="E815" s="65"/>
      <c r="F815" s="66"/>
      <c r="G815" s="100">
        <f t="shared" si="27"/>
        <v>0</v>
      </c>
      <c r="H815" s="100">
        <f>G815*'Catálogo Factores de Prod'!$B$1</f>
        <v>0</v>
      </c>
      <c r="I815" s="110"/>
      <c r="J815" s="98">
        <f t="shared" si="26"/>
        <v>0</v>
      </c>
      <c r="K815" s="524"/>
      <c r="L815" s="524"/>
    </row>
    <row r="816" spans="1:12" ht="12.75" customHeight="1" x14ac:dyDescent="0.2">
      <c r="A816" s="518"/>
      <c r="B816" s="107" t="s">
        <v>156</v>
      </c>
      <c r="C816" s="96"/>
      <c r="D816" s="73"/>
      <c r="E816" s="73"/>
      <c r="F816" s="74"/>
      <c r="G816" s="101">
        <f t="shared" si="27"/>
        <v>0</v>
      </c>
      <c r="H816" s="101">
        <f>G816*'Catálogo Factores de Prod'!$B$1</f>
        <v>0</v>
      </c>
      <c r="I816" s="68"/>
      <c r="J816" s="57">
        <f t="shared" si="26"/>
        <v>0</v>
      </c>
      <c r="K816" s="525"/>
      <c r="L816" s="525"/>
    </row>
    <row r="817" spans="1:12" ht="12.75" customHeight="1" thickBot="1" x14ac:dyDescent="0.25">
      <c r="A817" s="519"/>
      <c r="B817" s="106" t="s">
        <v>157</v>
      </c>
      <c r="C817" s="97"/>
      <c r="D817" s="51"/>
      <c r="E817" s="51"/>
      <c r="F817" s="52"/>
      <c r="G817" s="102">
        <f t="shared" si="27"/>
        <v>0</v>
      </c>
      <c r="H817" s="102">
        <f>G817*'Catálogo Factores de Prod'!$B$1</f>
        <v>0</v>
      </c>
      <c r="I817" s="68"/>
      <c r="J817" s="99">
        <f t="shared" si="26"/>
        <v>0</v>
      </c>
      <c r="K817" s="526"/>
      <c r="L817" s="526"/>
    </row>
    <row r="818" spans="1:12" ht="12.75" customHeight="1" x14ac:dyDescent="0.2">
      <c r="A818" s="517"/>
      <c r="B818" s="105" t="s">
        <v>155</v>
      </c>
      <c r="C818" s="95"/>
      <c r="D818" s="65"/>
      <c r="E818" s="65"/>
      <c r="F818" s="66"/>
      <c r="G818" s="100">
        <f t="shared" si="27"/>
        <v>0</v>
      </c>
      <c r="H818" s="100">
        <f>G818*'Catálogo Factores de Prod'!$B$1</f>
        <v>0</v>
      </c>
      <c r="I818" s="110"/>
      <c r="J818" s="98">
        <f t="shared" si="26"/>
        <v>0</v>
      </c>
      <c r="K818" s="524"/>
      <c r="L818" s="524"/>
    </row>
    <row r="819" spans="1:12" ht="12.75" customHeight="1" x14ac:dyDescent="0.2">
      <c r="A819" s="518"/>
      <c r="B819" s="107" t="s">
        <v>156</v>
      </c>
      <c r="C819" s="96"/>
      <c r="D819" s="73"/>
      <c r="E819" s="73"/>
      <c r="F819" s="74"/>
      <c r="G819" s="101">
        <f t="shared" si="27"/>
        <v>0</v>
      </c>
      <c r="H819" s="101">
        <f>G819*'Catálogo Factores de Prod'!$B$1</f>
        <v>0</v>
      </c>
      <c r="I819" s="68"/>
      <c r="J819" s="57">
        <f t="shared" si="26"/>
        <v>0</v>
      </c>
      <c r="K819" s="525"/>
      <c r="L819" s="525"/>
    </row>
    <row r="820" spans="1:12" ht="12.75" customHeight="1" thickBot="1" x14ac:dyDescent="0.25">
      <c r="A820" s="519"/>
      <c r="B820" s="106" t="s">
        <v>157</v>
      </c>
      <c r="C820" s="97"/>
      <c r="D820" s="51"/>
      <c r="E820" s="51"/>
      <c r="F820" s="52"/>
      <c r="G820" s="102">
        <f t="shared" si="27"/>
        <v>0</v>
      </c>
      <c r="H820" s="102">
        <f>G820*'Catálogo Factores de Prod'!$B$1</f>
        <v>0</v>
      </c>
      <c r="I820" s="68"/>
      <c r="J820" s="99">
        <f t="shared" si="26"/>
        <v>0</v>
      </c>
      <c r="K820" s="526"/>
      <c r="L820" s="526"/>
    </row>
    <row r="821" spans="1:12" ht="12.75" customHeight="1" x14ac:dyDescent="0.2">
      <c r="A821" s="517"/>
      <c r="B821" s="105" t="s">
        <v>155</v>
      </c>
      <c r="C821" s="95"/>
      <c r="D821" s="65"/>
      <c r="E821" s="65"/>
      <c r="F821" s="66"/>
      <c r="G821" s="100">
        <f t="shared" si="27"/>
        <v>0</v>
      </c>
      <c r="H821" s="100">
        <f>G821*'Catálogo Factores de Prod'!$B$1</f>
        <v>0</v>
      </c>
      <c r="I821" s="110"/>
      <c r="J821" s="98">
        <f t="shared" si="26"/>
        <v>0</v>
      </c>
      <c r="K821" s="524"/>
      <c r="L821" s="524"/>
    </row>
    <row r="822" spans="1:12" ht="12.75" customHeight="1" x14ac:dyDescent="0.2">
      <c r="A822" s="518"/>
      <c r="B822" s="107" t="s">
        <v>156</v>
      </c>
      <c r="C822" s="96"/>
      <c r="D822" s="73"/>
      <c r="E822" s="73"/>
      <c r="F822" s="74"/>
      <c r="G822" s="101">
        <f t="shared" si="27"/>
        <v>0</v>
      </c>
      <c r="H822" s="101">
        <f>G822*'Catálogo Factores de Prod'!$B$1</f>
        <v>0</v>
      </c>
      <c r="I822" s="68"/>
      <c r="J822" s="57">
        <f t="shared" si="26"/>
        <v>0</v>
      </c>
      <c r="K822" s="525"/>
      <c r="L822" s="525"/>
    </row>
    <row r="823" spans="1:12" ht="12.75" customHeight="1" thickBot="1" x14ac:dyDescent="0.25">
      <c r="A823" s="519"/>
      <c r="B823" s="106" t="s">
        <v>157</v>
      </c>
      <c r="C823" s="97"/>
      <c r="D823" s="51"/>
      <c r="E823" s="51"/>
      <c r="F823" s="52"/>
      <c r="G823" s="102">
        <f t="shared" si="27"/>
        <v>0</v>
      </c>
      <c r="H823" s="102">
        <f>G823*'Catálogo Factores de Prod'!$B$1</f>
        <v>0</v>
      </c>
      <c r="I823" s="68"/>
      <c r="J823" s="99">
        <f t="shared" si="26"/>
        <v>0</v>
      </c>
      <c r="K823" s="526"/>
      <c r="L823" s="526"/>
    </row>
    <row r="824" spans="1:12" ht="12.75" customHeight="1" x14ac:dyDescent="0.2">
      <c r="A824" s="517"/>
      <c r="B824" s="105" t="s">
        <v>155</v>
      </c>
      <c r="C824" s="95"/>
      <c r="D824" s="65"/>
      <c r="E824" s="65"/>
      <c r="F824" s="66"/>
      <c r="G824" s="100">
        <f t="shared" si="27"/>
        <v>0</v>
      </c>
      <c r="H824" s="100">
        <f>G824*'Catálogo Factores de Prod'!$B$1</f>
        <v>0</v>
      </c>
      <c r="I824" s="110"/>
      <c r="J824" s="98">
        <f t="shared" si="26"/>
        <v>0</v>
      </c>
      <c r="K824" s="524"/>
      <c r="L824" s="524"/>
    </row>
    <row r="825" spans="1:12" ht="12.75" customHeight="1" x14ac:dyDescent="0.2">
      <c r="A825" s="518"/>
      <c r="B825" s="107" t="s">
        <v>156</v>
      </c>
      <c r="C825" s="96"/>
      <c r="D825" s="73"/>
      <c r="E825" s="73"/>
      <c r="F825" s="74"/>
      <c r="G825" s="101">
        <f t="shared" si="27"/>
        <v>0</v>
      </c>
      <c r="H825" s="101">
        <f>G825*'Catálogo Factores de Prod'!$B$1</f>
        <v>0</v>
      </c>
      <c r="I825" s="68"/>
      <c r="J825" s="57">
        <f t="shared" si="26"/>
        <v>0</v>
      </c>
      <c r="K825" s="525"/>
      <c r="L825" s="525"/>
    </row>
    <row r="826" spans="1:12" ht="12.75" customHeight="1" thickBot="1" x14ac:dyDescent="0.25">
      <c r="A826" s="519"/>
      <c r="B826" s="106" t="s">
        <v>157</v>
      </c>
      <c r="C826" s="97"/>
      <c r="D826" s="51"/>
      <c r="E826" s="51"/>
      <c r="F826" s="52"/>
      <c r="G826" s="102">
        <f t="shared" si="27"/>
        <v>0</v>
      </c>
      <c r="H826" s="102">
        <f>G826*'Catálogo Factores de Prod'!$B$1</f>
        <v>0</v>
      </c>
      <c r="I826" s="68"/>
      <c r="J826" s="99">
        <f t="shared" si="26"/>
        <v>0</v>
      </c>
      <c r="K826" s="526"/>
      <c r="L826" s="526"/>
    </row>
    <row r="827" spans="1:12" ht="12.75" customHeight="1" x14ac:dyDescent="0.2">
      <c r="A827" s="517"/>
      <c r="B827" s="105" t="s">
        <v>155</v>
      </c>
      <c r="C827" s="95"/>
      <c r="D827" s="65"/>
      <c r="E827" s="65"/>
      <c r="F827" s="66"/>
      <c r="G827" s="100">
        <f t="shared" si="27"/>
        <v>0</v>
      </c>
      <c r="H827" s="100">
        <f>G827*'Catálogo Factores de Prod'!$B$1</f>
        <v>0</v>
      </c>
      <c r="I827" s="110"/>
      <c r="J827" s="98">
        <f t="shared" si="26"/>
        <v>0</v>
      </c>
      <c r="K827" s="524"/>
      <c r="L827" s="524"/>
    </row>
    <row r="828" spans="1:12" ht="12.75" customHeight="1" x14ac:dyDescent="0.2">
      <c r="A828" s="518"/>
      <c r="B828" s="107" t="s">
        <v>156</v>
      </c>
      <c r="C828" s="96"/>
      <c r="D828" s="73"/>
      <c r="E828" s="73"/>
      <c r="F828" s="74"/>
      <c r="G828" s="101">
        <f t="shared" si="27"/>
        <v>0</v>
      </c>
      <c r="H828" s="101">
        <f>G828*'Catálogo Factores de Prod'!$B$1</f>
        <v>0</v>
      </c>
      <c r="I828" s="68"/>
      <c r="J828" s="57">
        <f t="shared" si="26"/>
        <v>0</v>
      </c>
      <c r="K828" s="525"/>
      <c r="L828" s="525"/>
    </row>
    <row r="829" spans="1:12" ht="12.75" customHeight="1" thickBot="1" x14ac:dyDescent="0.25">
      <c r="A829" s="519"/>
      <c r="B829" s="106" t="s">
        <v>157</v>
      </c>
      <c r="C829" s="97"/>
      <c r="D829" s="51"/>
      <c r="E829" s="51"/>
      <c r="F829" s="52"/>
      <c r="G829" s="102">
        <f t="shared" si="27"/>
        <v>0</v>
      </c>
      <c r="H829" s="102">
        <f>G829*'Catálogo Factores de Prod'!$B$1</f>
        <v>0</v>
      </c>
      <c r="I829" s="68"/>
      <c r="J829" s="99">
        <f t="shared" si="26"/>
        <v>0</v>
      </c>
      <c r="K829" s="526"/>
      <c r="L829" s="526"/>
    </row>
    <row r="830" spans="1:12" ht="12.75" customHeight="1" x14ac:dyDescent="0.2">
      <c r="A830" s="517"/>
      <c r="B830" s="105" t="s">
        <v>155</v>
      </c>
      <c r="C830" s="95"/>
      <c r="D830" s="65"/>
      <c r="E830" s="65"/>
      <c r="F830" s="66"/>
      <c r="G830" s="100">
        <f t="shared" si="27"/>
        <v>0</v>
      </c>
      <c r="H830" s="100">
        <f>G830*'Catálogo Factores de Prod'!$B$1</f>
        <v>0</v>
      </c>
      <c r="I830" s="110"/>
      <c r="J830" s="98">
        <f t="shared" si="26"/>
        <v>0</v>
      </c>
      <c r="K830" s="524"/>
      <c r="L830" s="524"/>
    </row>
    <row r="831" spans="1:12" ht="12.75" customHeight="1" x14ac:dyDescent="0.2">
      <c r="A831" s="518"/>
      <c r="B831" s="107" t="s">
        <v>156</v>
      </c>
      <c r="C831" s="96"/>
      <c r="D831" s="73"/>
      <c r="E831" s="73"/>
      <c r="F831" s="74"/>
      <c r="G831" s="101">
        <f t="shared" si="27"/>
        <v>0</v>
      </c>
      <c r="H831" s="101">
        <f>G831*'Catálogo Factores de Prod'!$B$1</f>
        <v>0</v>
      </c>
      <c r="I831" s="68"/>
      <c r="J831" s="57">
        <f t="shared" si="26"/>
        <v>0</v>
      </c>
      <c r="K831" s="525"/>
      <c r="L831" s="525"/>
    </row>
    <row r="832" spans="1:12" ht="12.75" customHeight="1" thickBot="1" x14ac:dyDescent="0.25">
      <c r="A832" s="519"/>
      <c r="B832" s="106" t="s">
        <v>157</v>
      </c>
      <c r="C832" s="97"/>
      <c r="D832" s="51"/>
      <c r="E832" s="51"/>
      <c r="F832" s="52"/>
      <c r="G832" s="102">
        <f t="shared" si="27"/>
        <v>0</v>
      </c>
      <c r="H832" s="102">
        <f>G832*'Catálogo Factores de Prod'!$B$1</f>
        <v>0</v>
      </c>
      <c r="I832" s="68"/>
      <c r="J832" s="99">
        <f t="shared" si="26"/>
        <v>0</v>
      </c>
      <c r="K832" s="526"/>
      <c r="L832" s="526"/>
    </row>
    <row r="833" spans="1:12" ht="12.75" customHeight="1" x14ac:dyDescent="0.2">
      <c r="A833" s="517"/>
      <c r="B833" s="105" t="s">
        <v>155</v>
      </c>
      <c r="C833" s="95"/>
      <c r="D833" s="65"/>
      <c r="E833" s="65"/>
      <c r="F833" s="66"/>
      <c r="G833" s="100">
        <f t="shared" si="27"/>
        <v>0</v>
      </c>
      <c r="H833" s="100">
        <f>G833*'Catálogo Factores de Prod'!$B$1</f>
        <v>0</v>
      </c>
      <c r="I833" s="110"/>
      <c r="J833" s="98">
        <f t="shared" si="26"/>
        <v>0</v>
      </c>
      <c r="K833" s="524"/>
      <c r="L833" s="524"/>
    </row>
    <row r="834" spans="1:12" ht="12.75" customHeight="1" x14ac:dyDescent="0.2">
      <c r="A834" s="518"/>
      <c r="B834" s="107" t="s">
        <v>156</v>
      </c>
      <c r="C834" s="96"/>
      <c r="D834" s="73"/>
      <c r="E834" s="73"/>
      <c r="F834" s="74"/>
      <c r="G834" s="101">
        <f t="shared" si="27"/>
        <v>0</v>
      </c>
      <c r="H834" s="101">
        <f>G834*'Catálogo Factores de Prod'!$B$1</f>
        <v>0</v>
      </c>
      <c r="I834" s="68"/>
      <c r="J834" s="57">
        <f t="shared" si="26"/>
        <v>0</v>
      </c>
      <c r="K834" s="525"/>
      <c r="L834" s="525"/>
    </row>
    <row r="835" spans="1:12" ht="12.75" customHeight="1" thickBot="1" x14ac:dyDescent="0.25">
      <c r="A835" s="519"/>
      <c r="B835" s="106" t="s">
        <v>157</v>
      </c>
      <c r="C835" s="97"/>
      <c r="D835" s="51"/>
      <c r="E835" s="51"/>
      <c r="F835" s="52"/>
      <c r="G835" s="102">
        <f t="shared" si="27"/>
        <v>0</v>
      </c>
      <c r="H835" s="102">
        <f>G835*'Catálogo Factores de Prod'!$B$1</f>
        <v>0</v>
      </c>
      <c r="I835" s="68"/>
      <c r="J835" s="99">
        <f t="shared" si="26"/>
        <v>0</v>
      </c>
      <c r="K835" s="526"/>
      <c r="L835" s="526"/>
    </row>
    <row r="836" spans="1:12" ht="12.75" customHeight="1" x14ac:dyDescent="0.2">
      <c r="A836" s="517"/>
      <c r="B836" s="105" t="s">
        <v>155</v>
      </c>
      <c r="C836" s="95"/>
      <c r="D836" s="65"/>
      <c r="E836" s="65"/>
      <c r="F836" s="66"/>
      <c r="G836" s="100">
        <f t="shared" si="27"/>
        <v>0</v>
      </c>
      <c r="H836" s="100">
        <f>G836*'Catálogo Factores de Prod'!$B$1</f>
        <v>0</v>
      </c>
      <c r="I836" s="110"/>
      <c r="J836" s="98">
        <f t="shared" si="26"/>
        <v>0</v>
      </c>
      <c r="K836" s="524"/>
      <c r="L836" s="524"/>
    </row>
    <row r="837" spans="1:12" ht="12.75" customHeight="1" x14ac:dyDescent="0.2">
      <c r="A837" s="518"/>
      <c r="B837" s="107" t="s">
        <v>156</v>
      </c>
      <c r="C837" s="96"/>
      <c r="D837" s="73"/>
      <c r="E837" s="73"/>
      <c r="F837" s="74"/>
      <c r="G837" s="101">
        <f t="shared" si="27"/>
        <v>0</v>
      </c>
      <c r="H837" s="101">
        <f>G837*'Catálogo Factores de Prod'!$B$1</f>
        <v>0</v>
      </c>
      <c r="I837" s="68"/>
      <c r="J837" s="57">
        <f t="shared" si="26"/>
        <v>0</v>
      </c>
      <c r="K837" s="525"/>
      <c r="L837" s="525"/>
    </row>
    <row r="838" spans="1:12" ht="12.75" customHeight="1" thickBot="1" x14ac:dyDescent="0.25">
      <c r="A838" s="519"/>
      <c r="B838" s="106" t="s">
        <v>157</v>
      </c>
      <c r="C838" s="97"/>
      <c r="D838" s="51"/>
      <c r="E838" s="51"/>
      <c r="F838" s="52"/>
      <c r="G838" s="102">
        <f t="shared" si="27"/>
        <v>0</v>
      </c>
      <c r="H838" s="102">
        <f>G838*'Catálogo Factores de Prod'!$B$1</f>
        <v>0</v>
      </c>
      <c r="I838" s="68"/>
      <c r="J838" s="99">
        <f t="shared" si="26"/>
        <v>0</v>
      </c>
      <c r="K838" s="526"/>
      <c r="L838" s="526"/>
    </row>
    <row r="839" spans="1:12" ht="12.75" customHeight="1" x14ac:dyDescent="0.2">
      <c r="A839" s="517"/>
      <c r="B839" s="105" t="s">
        <v>155</v>
      </c>
      <c r="C839" s="95"/>
      <c r="D839" s="65"/>
      <c r="E839" s="65"/>
      <c r="F839" s="66"/>
      <c r="G839" s="100">
        <f t="shared" si="27"/>
        <v>0</v>
      </c>
      <c r="H839" s="100">
        <f>G839*'Catálogo Factores de Prod'!$B$1</f>
        <v>0</v>
      </c>
      <c r="I839" s="110"/>
      <c r="J839" s="98">
        <f t="shared" si="26"/>
        <v>0</v>
      </c>
      <c r="K839" s="524"/>
      <c r="L839" s="524"/>
    </row>
    <row r="840" spans="1:12" ht="12.75" customHeight="1" x14ac:dyDescent="0.2">
      <c r="A840" s="518"/>
      <c r="B840" s="107" t="s">
        <v>156</v>
      </c>
      <c r="C840" s="96"/>
      <c r="D840" s="73"/>
      <c r="E840" s="73"/>
      <c r="F840" s="74"/>
      <c r="G840" s="101">
        <f t="shared" si="27"/>
        <v>0</v>
      </c>
      <c r="H840" s="101">
        <f>G840*'Catálogo Factores de Prod'!$B$1</f>
        <v>0</v>
      </c>
      <c r="I840" s="68"/>
      <c r="J840" s="57">
        <f t="shared" si="26"/>
        <v>0</v>
      </c>
      <c r="K840" s="525"/>
      <c r="L840" s="525"/>
    </row>
    <row r="841" spans="1:12" ht="12.75" customHeight="1" thickBot="1" x14ac:dyDescent="0.25">
      <c r="A841" s="519"/>
      <c r="B841" s="106" t="s">
        <v>157</v>
      </c>
      <c r="C841" s="97"/>
      <c r="D841" s="51"/>
      <c r="E841" s="51"/>
      <c r="F841" s="52"/>
      <c r="G841" s="102">
        <f t="shared" si="27"/>
        <v>0</v>
      </c>
      <c r="H841" s="102">
        <f>G841*'Catálogo Factores de Prod'!$B$1</f>
        <v>0</v>
      </c>
      <c r="I841" s="68"/>
      <c r="J841" s="99">
        <f t="shared" si="26"/>
        <v>0</v>
      </c>
      <c r="K841" s="526"/>
      <c r="L841" s="526"/>
    </row>
    <row r="842" spans="1:12" ht="12.75" customHeight="1" x14ac:dyDescent="0.2">
      <c r="A842" s="517"/>
      <c r="B842" s="105" t="s">
        <v>155</v>
      </c>
      <c r="C842" s="95"/>
      <c r="D842" s="65"/>
      <c r="E842" s="65"/>
      <c r="F842" s="66"/>
      <c r="G842" s="100">
        <f t="shared" si="27"/>
        <v>0</v>
      </c>
      <c r="H842" s="100">
        <f>G842*'Catálogo Factores de Prod'!$B$1</f>
        <v>0</v>
      </c>
      <c r="I842" s="110"/>
      <c r="J842" s="98">
        <f t="shared" si="26"/>
        <v>0</v>
      </c>
      <c r="K842" s="524"/>
      <c r="L842" s="524"/>
    </row>
    <row r="843" spans="1:12" ht="12.75" customHeight="1" x14ac:dyDescent="0.2">
      <c r="A843" s="518"/>
      <c r="B843" s="107" t="s">
        <v>156</v>
      </c>
      <c r="C843" s="96"/>
      <c r="D843" s="73"/>
      <c r="E843" s="73"/>
      <c r="F843" s="74"/>
      <c r="G843" s="101">
        <f t="shared" si="27"/>
        <v>0</v>
      </c>
      <c r="H843" s="101">
        <f>G843*'Catálogo Factores de Prod'!$B$1</f>
        <v>0</v>
      </c>
      <c r="I843" s="68"/>
      <c r="J843" s="57">
        <f t="shared" ref="J843:J906" si="28">IF(I$912&gt;0, H843-(H843*I843),0)</f>
        <v>0</v>
      </c>
      <c r="K843" s="525"/>
      <c r="L843" s="525"/>
    </row>
    <row r="844" spans="1:12" ht="12.75" customHeight="1" thickBot="1" x14ac:dyDescent="0.25">
      <c r="A844" s="519"/>
      <c r="B844" s="106" t="s">
        <v>157</v>
      </c>
      <c r="C844" s="97"/>
      <c r="D844" s="51"/>
      <c r="E844" s="51"/>
      <c r="F844" s="52"/>
      <c r="G844" s="102">
        <f t="shared" si="27"/>
        <v>0</v>
      </c>
      <c r="H844" s="102">
        <f>G844*'Catálogo Factores de Prod'!$B$1</f>
        <v>0</v>
      </c>
      <c r="I844" s="68"/>
      <c r="J844" s="99">
        <f t="shared" si="28"/>
        <v>0</v>
      </c>
      <c r="K844" s="526"/>
      <c r="L844" s="526"/>
    </row>
    <row r="845" spans="1:12" ht="12.75" customHeight="1" x14ac:dyDescent="0.2">
      <c r="A845" s="517"/>
      <c r="B845" s="105" t="s">
        <v>155</v>
      </c>
      <c r="C845" s="95"/>
      <c r="D845" s="65"/>
      <c r="E845" s="65"/>
      <c r="F845" s="66"/>
      <c r="G845" s="100">
        <f t="shared" si="27"/>
        <v>0</v>
      </c>
      <c r="H845" s="100">
        <f>G845*'Catálogo Factores de Prod'!$B$1</f>
        <v>0</v>
      </c>
      <c r="I845" s="110"/>
      <c r="J845" s="98">
        <f t="shared" si="28"/>
        <v>0</v>
      </c>
      <c r="K845" s="524"/>
      <c r="L845" s="524"/>
    </row>
    <row r="846" spans="1:12" ht="12.75" customHeight="1" x14ac:dyDescent="0.2">
      <c r="A846" s="518"/>
      <c r="B846" s="107" t="s">
        <v>156</v>
      </c>
      <c r="C846" s="96"/>
      <c r="D846" s="73"/>
      <c r="E846" s="73"/>
      <c r="F846" s="74"/>
      <c r="G846" s="101">
        <f t="shared" si="27"/>
        <v>0</v>
      </c>
      <c r="H846" s="101">
        <f>G846*'Catálogo Factores de Prod'!$B$1</f>
        <v>0</v>
      </c>
      <c r="I846" s="68"/>
      <c r="J846" s="57">
        <f t="shared" si="28"/>
        <v>0</v>
      </c>
      <c r="K846" s="525"/>
      <c r="L846" s="525"/>
    </row>
    <row r="847" spans="1:12" ht="12.75" customHeight="1" thickBot="1" x14ac:dyDescent="0.25">
      <c r="A847" s="519"/>
      <c r="B847" s="106" t="s">
        <v>157</v>
      </c>
      <c r="C847" s="97"/>
      <c r="D847" s="51"/>
      <c r="E847" s="51"/>
      <c r="F847" s="52"/>
      <c r="G847" s="102">
        <f t="shared" si="27"/>
        <v>0</v>
      </c>
      <c r="H847" s="102">
        <f>G847*'Catálogo Factores de Prod'!$B$1</f>
        <v>0</v>
      </c>
      <c r="I847" s="68"/>
      <c r="J847" s="99">
        <f t="shared" si="28"/>
        <v>0</v>
      </c>
      <c r="K847" s="526"/>
      <c r="L847" s="526"/>
    </row>
    <row r="848" spans="1:12" ht="12.75" customHeight="1" x14ac:dyDescent="0.2">
      <c r="A848" s="517"/>
      <c r="B848" s="105" t="s">
        <v>155</v>
      </c>
      <c r="C848" s="95"/>
      <c r="D848" s="65"/>
      <c r="E848" s="65"/>
      <c r="F848" s="66"/>
      <c r="G848" s="100">
        <f t="shared" si="27"/>
        <v>0</v>
      </c>
      <c r="H848" s="100">
        <f>G848*'Catálogo Factores de Prod'!$B$1</f>
        <v>0</v>
      </c>
      <c r="I848" s="110"/>
      <c r="J848" s="98">
        <f t="shared" si="28"/>
        <v>0</v>
      </c>
      <c r="K848" s="524"/>
      <c r="L848" s="524"/>
    </row>
    <row r="849" spans="1:12" ht="12.75" customHeight="1" x14ac:dyDescent="0.2">
      <c r="A849" s="518"/>
      <c r="B849" s="107" t="s">
        <v>156</v>
      </c>
      <c r="C849" s="96"/>
      <c r="D849" s="73"/>
      <c r="E849" s="73"/>
      <c r="F849" s="74"/>
      <c r="G849" s="101">
        <f t="shared" si="27"/>
        <v>0</v>
      </c>
      <c r="H849" s="101">
        <f>G849*'Catálogo Factores de Prod'!$B$1</f>
        <v>0</v>
      </c>
      <c r="I849" s="68"/>
      <c r="J849" s="57">
        <f t="shared" si="28"/>
        <v>0</v>
      </c>
      <c r="K849" s="525"/>
      <c r="L849" s="525"/>
    </row>
    <row r="850" spans="1:12" ht="12.75" customHeight="1" thickBot="1" x14ac:dyDescent="0.25">
      <c r="A850" s="519"/>
      <c r="B850" s="106" t="s">
        <v>157</v>
      </c>
      <c r="C850" s="97"/>
      <c r="D850" s="51"/>
      <c r="E850" s="51"/>
      <c r="F850" s="52"/>
      <c r="G850" s="102">
        <f t="shared" si="27"/>
        <v>0</v>
      </c>
      <c r="H850" s="102">
        <f>G850*'Catálogo Factores de Prod'!$B$1</f>
        <v>0</v>
      </c>
      <c r="I850" s="68"/>
      <c r="J850" s="99">
        <f t="shared" si="28"/>
        <v>0</v>
      </c>
      <c r="K850" s="526"/>
      <c r="L850" s="526"/>
    </row>
    <row r="851" spans="1:12" ht="12.75" customHeight="1" x14ac:dyDescent="0.2">
      <c r="A851" s="517"/>
      <c r="B851" s="105" t="s">
        <v>155</v>
      </c>
      <c r="C851" s="95"/>
      <c r="D851" s="65"/>
      <c r="E851" s="65"/>
      <c r="F851" s="66"/>
      <c r="G851" s="100">
        <f t="shared" si="27"/>
        <v>0</v>
      </c>
      <c r="H851" s="100">
        <f>G851*'Catálogo Factores de Prod'!$B$1</f>
        <v>0</v>
      </c>
      <c r="I851" s="110"/>
      <c r="J851" s="98">
        <f t="shared" si="28"/>
        <v>0</v>
      </c>
      <c r="K851" s="524"/>
      <c r="L851" s="524"/>
    </row>
    <row r="852" spans="1:12" ht="12.75" customHeight="1" x14ac:dyDescent="0.2">
      <c r="A852" s="518"/>
      <c r="B852" s="107" t="s">
        <v>156</v>
      </c>
      <c r="C852" s="96"/>
      <c r="D852" s="73"/>
      <c r="E852" s="73"/>
      <c r="F852" s="74"/>
      <c r="G852" s="101">
        <f t="shared" si="27"/>
        <v>0</v>
      </c>
      <c r="H852" s="101">
        <f>G852*'Catálogo Factores de Prod'!$B$1</f>
        <v>0</v>
      </c>
      <c r="I852" s="68"/>
      <c r="J852" s="57">
        <f t="shared" si="28"/>
        <v>0</v>
      </c>
      <c r="K852" s="525"/>
      <c r="L852" s="525"/>
    </row>
    <row r="853" spans="1:12" ht="12.75" customHeight="1" thickBot="1" x14ac:dyDescent="0.25">
      <c r="A853" s="519"/>
      <c r="B853" s="106" t="s">
        <v>157</v>
      </c>
      <c r="C853" s="97"/>
      <c r="D853" s="51"/>
      <c r="E853" s="51"/>
      <c r="F853" s="52"/>
      <c r="G853" s="102">
        <f t="shared" si="27"/>
        <v>0</v>
      </c>
      <c r="H853" s="102">
        <f>G853*'Catálogo Factores de Prod'!$B$1</f>
        <v>0</v>
      </c>
      <c r="I853" s="68"/>
      <c r="J853" s="99">
        <f t="shared" si="28"/>
        <v>0</v>
      </c>
      <c r="K853" s="526"/>
      <c r="L853" s="526"/>
    </row>
    <row r="854" spans="1:12" ht="12.75" customHeight="1" x14ac:dyDescent="0.2">
      <c r="A854" s="517"/>
      <c r="B854" s="105" t="s">
        <v>155</v>
      </c>
      <c r="C854" s="95"/>
      <c r="D854" s="65"/>
      <c r="E854" s="65"/>
      <c r="F854" s="66"/>
      <c r="G854" s="100">
        <f t="shared" si="27"/>
        <v>0</v>
      </c>
      <c r="H854" s="100">
        <f>G854*'Catálogo Factores de Prod'!$B$1</f>
        <v>0</v>
      </c>
      <c r="I854" s="110"/>
      <c r="J854" s="98">
        <f t="shared" si="28"/>
        <v>0</v>
      </c>
      <c r="K854" s="524"/>
      <c r="L854" s="524"/>
    </row>
    <row r="855" spans="1:12" ht="12.75" customHeight="1" x14ac:dyDescent="0.2">
      <c r="A855" s="518"/>
      <c r="B855" s="107" t="s">
        <v>156</v>
      </c>
      <c r="C855" s="96"/>
      <c r="D855" s="73"/>
      <c r="E855" s="73"/>
      <c r="F855" s="74"/>
      <c r="G855" s="101">
        <f t="shared" si="27"/>
        <v>0</v>
      </c>
      <c r="H855" s="101">
        <f>G855*'Catálogo Factores de Prod'!$B$1</f>
        <v>0</v>
      </c>
      <c r="I855" s="68"/>
      <c r="J855" s="57">
        <f t="shared" si="28"/>
        <v>0</v>
      </c>
      <c r="K855" s="525"/>
      <c r="L855" s="525"/>
    </row>
    <row r="856" spans="1:12" ht="12.75" customHeight="1" thickBot="1" x14ac:dyDescent="0.25">
      <c r="A856" s="519"/>
      <c r="B856" s="106" t="s">
        <v>157</v>
      </c>
      <c r="C856" s="97"/>
      <c r="D856" s="51"/>
      <c r="E856" s="51"/>
      <c r="F856" s="52"/>
      <c r="G856" s="102">
        <f t="shared" si="27"/>
        <v>0</v>
      </c>
      <c r="H856" s="102">
        <f>G856*'Catálogo Factores de Prod'!$B$1</f>
        <v>0</v>
      </c>
      <c r="I856" s="68"/>
      <c r="J856" s="99">
        <f t="shared" si="28"/>
        <v>0</v>
      </c>
      <c r="K856" s="526"/>
      <c r="L856" s="526"/>
    </row>
    <row r="857" spans="1:12" ht="12.75" customHeight="1" x14ac:dyDescent="0.2">
      <c r="A857" s="517"/>
      <c r="B857" s="105" t="s">
        <v>155</v>
      </c>
      <c r="C857" s="95"/>
      <c r="D857" s="65"/>
      <c r="E857" s="65"/>
      <c r="F857" s="66"/>
      <c r="G857" s="100">
        <f t="shared" si="27"/>
        <v>0</v>
      </c>
      <c r="H857" s="100">
        <f>G857*'Catálogo Factores de Prod'!$B$1</f>
        <v>0</v>
      </c>
      <c r="I857" s="110"/>
      <c r="J857" s="98">
        <f t="shared" si="28"/>
        <v>0</v>
      </c>
      <c r="K857" s="524"/>
      <c r="L857" s="524"/>
    </row>
    <row r="858" spans="1:12" ht="12.75" customHeight="1" x14ac:dyDescent="0.2">
      <c r="A858" s="518"/>
      <c r="B858" s="107" t="s">
        <v>156</v>
      </c>
      <c r="C858" s="96"/>
      <c r="D858" s="73"/>
      <c r="E858" s="73"/>
      <c r="F858" s="74"/>
      <c r="G858" s="101">
        <f t="shared" si="27"/>
        <v>0</v>
      </c>
      <c r="H858" s="101">
        <f>G858*'Catálogo Factores de Prod'!$B$1</f>
        <v>0</v>
      </c>
      <c r="I858" s="68"/>
      <c r="J858" s="57">
        <f t="shared" si="28"/>
        <v>0</v>
      </c>
      <c r="K858" s="525"/>
      <c r="L858" s="525"/>
    </row>
    <row r="859" spans="1:12" ht="12.75" customHeight="1" thickBot="1" x14ac:dyDescent="0.25">
      <c r="A859" s="519"/>
      <c r="B859" s="106" t="s">
        <v>157</v>
      </c>
      <c r="C859" s="97"/>
      <c r="D859" s="51"/>
      <c r="E859" s="51"/>
      <c r="F859" s="52"/>
      <c r="G859" s="102">
        <f t="shared" si="27"/>
        <v>0</v>
      </c>
      <c r="H859" s="102">
        <f>G859*'Catálogo Factores de Prod'!$B$1</f>
        <v>0</v>
      </c>
      <c r="I859" s="68"/>
      <c r="J859" s="99">
        <f t="shared" si="28"/>
        <v>0</v>
      </c>
      <c r="K859" s="526"/>
      <c r="L859" s="526"/>
    </row>
    <row r="860" spans="1:12" ht="12.75" customHeight="1" x14ac:dyDescent="0.2">
      <c r="A860" s="517"/>
      <c r="B860" s="105" t="s">
        <v>155</v>
      </c>
      <c r="C860" s="95"/>
      <c r="D860" s="65"/>
      <c r="E860" s="65"/>
      <c r="F860" s="66"/>
      <c r="G860" s="100">
        <f t="shared" si="27"/>
        <v>0</v>
      </c>
      <c r="H860" s="100">
        <f>G860*'Catálogo Factores de Prod'!$B$1</f>
        <v>0</v>
      </c>
      <c r="I860" s="110"/>
      <c r="J860" s="98">
        <f t="shared" si="28"/>
        <v>0</v>
      </c>
      <c r="K860" s="524"/>
      <c r="L860" s="524"/>
    </row>
    <row r="861" spans="1:12" ht="12.75" customHeight="1" x14ac:dyDescent="0.2">
      <c r="A861" s="518"/>
      <c r="B861" s="107" t="s">
        <v>156</v>
      </c>
      <c r="C861" s="96"/>
      <c r="D861" s="73"/>
      <c r="E861" s="73"/>
      <c r="F861" s="74"/>
      <c r="G861" s="101">
        <f t="shared" si="27"/>
        <v>0</v>
      </c>
      <c r="H861" s="101">
        <f>G861*'Catálogo Factores de Prod'!$B$1</f>
        <v>0</v>
      </c>
      <c r="I861" s="68"/>
      <c r="J861" s="57">
        <f t="shared" si="28"/>
        <v>0</v>
      </c>
      <c r="K861" s="525"/>
      <c r="L861" s="525"/>
    </row>
    <row r="862" spans="1:12" ht="12.75" customHeight="1" thickBot="1" x14ac:dyDescent="0.25">
      <c r="A862" s="519"/>
      <c r="B862" s="106" t="s">
        <v>157</v>
      </c>
      <c r="C862" s="97"/>
      <c r="D862" s="51"/>
      <c r="E862" s="51"/>
      <c r="F862" s="52"/>
      <c r="G862" s="102">
        <f t="shared" si="27"/>
        <v>0</v>
      </c>
      <c r="H862" s="102">
        <f>G862*'Catálogo Factores de Prod'!$B$1</f>
        <v>0</v>
      </c>
      <c r="I862" s="68"/>
      <c r="J862" s="99">
        <f t="shared" si="28"/>
        <v>0</v>
      </c>
      <c r="K862" s="526"/>
      <c r="L862" s="526"/>
    </row>
    <row r="863" spans="1:12" ht="12.75" customHeight="1" x14ac:dyDescent="0.2">
      <c r="A863" s="517"/>
      <c r="B863" s="105" t="s">
        <v>155</v>
      </c>
      <c r="C863" s="95"/>
      <c r="D863" s="65"/>
      <c r="E863" s="65"/>
      <c r="F863" s="66"/>
      <c r="G863" s="100">
        <f t="shared" si="27"/>
        <v>0</v>
      </c>
      <c r="H863" s="100">
        <f>G863*'Catálogo Factores de Prod'!$B$1</f>
        <v>0</v>
      </c>
      <c r="I863" s="110"/>
      <c r="J863" s="98">
        <f t="shared" si="28"/>
        <v>0</v>
      </c>
      <c r="K863" s="524"/>
      <c r="L863" s="524"/>
    </row>
    <row r="864" spans="1:12" ht="12.75" customHeight="1" x14ac:dyDescent="0.2">
      <c r="A864" s="518"/>
      <c r="B864" s="107" t="s">
        <v>156</v>
      </c>
      <c r="C864" s="96"/>
      <c r="D864" s="73"/>
      <c r="E864" s="73"/>
      <c r="F864" s="74"/>
      <c r="G864" s="101">
        <f t="shared" si="27"/>
        <v>0</v>
      </c>
      <c r="H864" s="101">
        <f>G864*'Catálogo Factores de Prod'!$B$1</f>
        <v>0</v>
      </c>
      <c r="I864" s="68"/>
      <c r="J864" s="57">
        <f t="shared" si="28"/>
        <v>0</v>
      </c>
      <c r="K864" s="525"/>
      <c r="L864" s="525"/>
    </row>
    <row r="865" spans="1:12" ht="12.75" customHeight="1" thickBot="1" x14ac:dyDescent="0.25">
      <c r="A865" s="519"/>
      <c r="B865" s="106" t="s">
        <v>157</v>
      </c>
      <c r="C865" s="97"/>
      <c r="D865" s="51"/>
      <c r="E865" s="51"/>
      <c r="F865" s="52"/>
      <c r="G865" s="102">
        <f t="shared" si="27"/>
        <v>0</v>
      </c>
      <c r="H865" s="102">
        <f>G865*'Catálogo Factores de Prod'!$B$1</f>
        <v>0</v>
      </c>
      <c r="I865" s="68"/>
      <c r="J865" s="99">
        <f t="shared" si="28"/>
        <v>0</v>
      </c>
      <c r="K865" s="526"/>
      <c r="L865" s="526"/>
    </row>
    <row r="866" spans="1:12" ht="12.75" customHeight="1" x14ac:dyDescent="0.2">
      <c r="A866" s="517"/>
      <c r="B866" s="105" t="s">
        <v>155</v>
      </c>
      <c r="C866" s="95"/>
      <c r="D866" s="65"/>
      <c r="E866" s="65"/>
      <c r="F866" s="66"/>
      <c r="G866" s="100">
        <f t="shared" si="27"/>
        <v>0</v>
      </c>
      <c r="H866" s="100">
        <f>G866*'Catálogo Factores de Prod'!$B$1</f>
        <v>0</v>
      </c>
      <c r="I866" s="110"/>
      <c r="J866" s="98">
        <f t="shared" si="28"/>
        <v>0</v>
      </c>
      <c r="K866" s="524"/>
      <c r="L866" s="524"/>
    </row>
    <row r="867" spans="1:12" ht="12.75" customHeight="1" x14ac:dyDescent="0.2">
      <c r="A867" s="518"/>
      <c r="B867" s="107" t="s">
        <v>156</v>
      </c>
      <c r="C867" s="96"/>
      <c r="D867" s="73"/>
      <c r="E867" s="73"/>
      <c r="F867" s="74"/>
      <c r="G867" s="101">
        <f t="shared" si="27"/>
        <v>0</v>
      </c>
      <c r="H867" s="101">
        <f>G867*'Catálogo Factores de Prod'!$B$1</f>
        <v>0</v>
      </c>
      <c r="I867" s="68"/>
      <c r="J867" s="57">
        <f t="shared" si="28"/>
        <v>0</v>
      </c>
      <c r="K867" s="525"/>
      <c r="L867" s="525"/>
    </row>
    <row r="868" spans="1:12" ht="12.75" customHeight="1" thickBot="1" x14ac:dyDescent="0.25">
      <c r="A868" s="519"/>
      <c r="B868" s="106" t="s">
        <v>157</v>
      </c>
      <c r="C868" s="97"/>
      <c r="D868" s="51"/>
      <c r="E868" s="51"/>
      <c r="F868" s="52"/>
      <c r="G868" s="102">
        <f t="shared" ref="G868:G907" si="29">C868+D868+E868+F868</f>
        <v>0</v>
      </c>
      <c r="H868" s="102">
        <f>G868*'Catálogo Factores de Prod'!$B$1</f>
        <v>0</v>
      </c>
      <c r="I868" s="68"/>
      <c r="J868" s="99">
        <f t="shared" si="28"/>
        <v>0</v>
      </c>
      <c r="K868" s="526"/>
      <c r="L868" s="526"/>
    </row>
    <row r="869" spans="1:12" ht="12.75" customHeight="1" x14ac:dyDescent="0.2">
      <c r="A869" s="517"/>
      <c r="B869" s="105" t="s">
        <v>155</v>
      </c>
      <c r="C869" s="95"/>
      <c r="D869" s="65"/>
      <c r="E869" s="65"/>
      <c r="F869" s="66"/>
      <c r="G869" s="100">
        <f t="shared" si="29"/>
        <v>0</v>
      </c>
      <c r="H869" s="100">
        <f>G869*'Catálogo Factores de Prod'!$B$1</f>
        <v>0</v>
      </c>
      <c r="I869" s="110"/>
      <c r="J869" s="98">
        <f t="shared" si="28"/>
        <v>0</v>
      </c>
      <c r="K869" s="524"/>
      <c r="L869" s="524"/>
    </row>
    <row r="870" spans="1:12" ht="12.75" customHeight="1" x14ac:dyDescent="0.2">
      <c r="A870" s="518"/>
      <c r="B870" s="107" t="s">
        <v>156</v>
      </c>
      <c r="C870" s="96"/>
      <c r="D870" s="73"/>
      <c r="E870" s="73"/>
      <c r="F870" s="74"/>
      <c r="G870" s="101">
        <f t="shared" si="29"/>
        <v>0</v>
      </c>
      <c r="H870" s="101">
        <f>G870*'Catálogo Factores de Prod'!$B$1</f>
        <v>0</v>
      </c>
      <c r="I870" s="68"/>
      <c r="J870" s="57">
        <f t="shared" si="28"/>
        <v>0</v>
      </c>
      <c r="K870" s="525"/>
      <c r="L870" s="525"/>
    </row>
    <row r="871" spans="1:12" ht="12.75" customHeight="1" thickBot="1" x14ac:dyDescent="0.25">
      <c r="A871" s="519"/>
      <c r="B871" s="106" t="s">
        <v>157</v>
      </c>
      <c r="C871" s="97"/>
      <c r="D871" s="51"/>
      <c r="E871" s="51"/>
      <c r="F871" s="52"/>
      <c r="G871" s="102">
        <f t="shared" si="29"/>
        <v>0</v>
      </c>
      <c r="H871" s="102">
        <f>G871*'Catálogo Factores de Prod'!$B$1</f>
        <v>0</v>
      </c>
      <c r="I871" s="68"/>
      <c r="J871" s="99">
        <f t="shared" si="28"/>
        <v>0</v>
      </c>
      <c r="K871" s="526"/>
      <c r="L871" s="526"/>
    </row>
    <row r="872" spans="1:12" ht="12.75" customHeight="1" x14ac:dyDescent="0.2">
      <c r="A872" s="517"/>
      <c r="B872" s="105" t="s">
        <v>155</v>
      </c>
      <c r="C872" s="95"/>
      <c r="D872" s="65"/>
      <c r="E872" s="65"/>
      <c r="F872" s="66"/>
      <c r="G872" s="100">
        <f t="shared" si="29"/>
        <v>0</v>
      </c>
      <c r="H872" s="100">
        <f>G872*'Catálogo Factores de Prod'!$B$1</f>
        <v>0</v>
      </c>
      <c r="I872" s="110"/>
      <c r="J872" s="98">
        <f t="shared" si="28"/>
        <v>0</v>
      </c>
      <c r="K872" s="524"/>
      <c r="L872" s="524"/>
    </row>
    <row r="873" spans="1:12" ht="12.75" customHeight="1" x14ac:dyDescent="0.2">
      <c r="A873" s="518"/>
      <c r="B873" s="107" t="s">
        <v>156</v>
      </c>
      <c r="C873" s="96"/>
      <c r="D873" s="73"/>
      <c r="E873" s="73"/>
      <c r="F873" s="74"/>
      <c r="G873" s="101">
        <f t="shared" si="29"/>
        <v>0</v>
      </c>
      <c r="H873" s="101">
        <f>G873*'Catálogo Factores de Prod'!$B$1</f>
        <v>0</v>
      </c>
      <c r="I873" s="68"/>
      <c r="J873" s="57">
        <f t="shared" si="28"/>
        <v>0</v>
      </c>
      <c r="K873" s="525"/>
      <c r="L873" s="525"/>
    </row>
    <row r="874" spans="1:12" ht="12.75" customHeight="1" thickBot="1" x14ac:dyDescent="0.25">
      <c r="A874" s="519"/>
      <c r="B874" s="106" t="s">
        <v>157</v>
      </c>
      <c r="C874" s="97"/>
      <c r="D874" s="51"/>
      <c r="E874" s="51"/>
      <c r="F874" s="52"/>
      <c r="G874" s="102">
        <f t="shared" si="29"/>
        <v>0</v>
      </c>
      <c r="H874" s="102">
        <f>G874*'Catálogo Factores de Prod'!$B$1</f>
        <v>0</v>
      </c>
      <c r="I874" s="68"/>
      <c r="J874" s="99">
        <f t="shared" si="28"/>
        <v>0</v>
      </c>
      <c r="K874" s="526"/>
      <c r="L874" s="526"/>
    </row>
    <row r="875" spans="1:12" ht="12.75" customHeight="1" x14ac:dyDescent="0.2">
      <c r="A875" s="517"/>
      <c r="B875" s="105" t="s">
        <v>155</v>
      </c>
      <c r="C875" s="95"/>
      <c r="D875" s="65"/>
      <c r="E875" s="65"/>
      <c r="F875" s="66"/>
      <c r="G875" s="100">
        <f t="shared" si="29"/>
        <v>0</v>
      </c>
      <c r="H875" s="100">
        <f>G875*'Catálogo Factores de Prod'!$B$1</f>
        <v>0</v>
      </c>
      <c r="I875" s="110"/>
      <c r="J875" s="98">
        <f t="shared" si="28"/>
        <v>0</v>
      </c>
      <c r="K875" s="524"/>
      <c r="L875" s="524"/>
    </row>
    <row r="876" spans="1:12" ht="12.75" customHeight="1" x14ac:dyDescent="0.2">
      <c r="A876" s="518"/>
      <c r="B876" s="107" t="s">
        <v>156</v>
      </c>
      <c r="C876" s="96"/>
      <c r="D876" s="73"/>
      <c r="E876" s="73"/>
      <c r="F876" s="74"/>
      <c r="G876" s="101">
        <f t="shared" si="29"/>
        <v>0</v>
      </c>
      <c r="H876" s="101">
        <f>G876*'Catálogo Factores de Prod'!$B$1</f>
        <v>0</v>
      </c>
      <c r="I876" s="68"/>
      <c r="J876" s="57">
        <f t="shared" si="28"/>
        <v>0</v>
      </c>
      <c r="K876" s="525"/>
      <c r="L876" s="525"/>
    </row>
    <row r="877" spans="1:12" ht="12.75" customHeight="1" thickBot="1" x14ac:dyDescent="0.25">
      <c r="A877" s="519"/>
      <c r="B877" s="106" t="s">
        <v>157</v>
      </c>
      <c r="C877" s="97"/>
      <c r="D877" s="51"/>
      <c r="E877" s="51"/>
      <c r="F877" s="52"/>
      <c r="G877" s="102">
        <f t="shared" si="29"/>
        <v>0</v>
      </c>
      <c r="H877" s="102">
        <f>G877*'Catálogo Factores de Prod'!$B$1</f>
        <v>0</v>
      </c>
      <c r="I877" s="68"/>
      <c r="J877" s="99">
        <f t="shared" si="28"/>
        <v>0</v>
      </c>
      <c r="K877" s="526"/>
      <c r="L877" s="526"/>
    </row>
    <row r="878" spans="1:12" ht="12.75" customHeight="1" x14ac:dyDescent="0.2">
      <c r="A878" s="517"/>
      <c r="B878" s="105" t="s">
        <v>155</v>
      </c>
      <c r="C878" s="95"/>
      <c r="D878" s="65"/>
      <c r="E878" s="65"/>
      <c r="F878" s="66"/>
      <c r="G878" s="100">
        <f t="shared" si="29"/>
        <v>0</v>
      </c>
      <c r="H878" s="100">
        <f>G878*'Catálogo Factores de Prod'!$B$1</f>
        <v>0</v>
      </c>
      <c r="I878" s="110"/>
      <c r="J878" s="98">
        <f t="shared" si="28"/>
        <v>0</v>
      </c>
      <c r="K878" s="524"/>
      <c r="L878" s="524"/>
    </row>
    <row r="879" spans="1:12" ht="12.75" customHeight="1" x14ac:dyDescent="0.2">
      <c r="A879" s="518"/>
      <c r="B879" s="107" t="s">
        <v>156</v>
      </c>
      <c r="C879" s="96"/>
      <c r="D879" s="73"/>
      <c r="E879" s="73"/>
      <c r="F879" s="74"/>
      <c r="G879" s="101">
        <f t="shared" si="29"/>
        <v>0</v>
      </c>
      <c r="H879" s="101">
        <f>G879*'Catálogo Factores de Prod'!$B$1</f>
        <v>0</v>
      </c>
      <c r="I879" s="68"/>
      <c r="J879" s="57">
        <f t="shared" si="28"/>
        <v>0</v>
      </c>
      <c r="K879" s="525"/>
      <c r="L879" s="525"/>
    </row>
    <row r="880" spans="1:12" ht="12.75" customHeight="1" thickBot="1" x14ac:dyDescent="0.25">
      <c r="A880" s="519"/>
      <c r="B880" s="106" t="s">
        <v>157</v>
      </c>
      <c r="C880" s="97"/>
      <c r="D880" s="51"/>
      <c r="E880" s="51"/>
      <c r="F880" s="52"/>
      <c r="G880" s="102">
        <f t="shared" si="29"/>
        <v>0</v>
      </c>
      <c r="H880" s="102">
        <f>G880*'Catálogo Factores de Prod'!$B$1</f>
        <v>0</v>
      </c>
      <c r="I880" s="68"/>
      <c r="J880" s="99">
        <f t="shared" si="28"/>
        <v>0</v>
      </c>
      <c r="K880" s="526"/>
      <c r="L880" s="526"/>
    </row>
    <row r="881" spans="1:12" ht="12.75" customHeight="1" x14ac:dyDescent="0.2">
      <c r="A881" s="517"/>
      <c r="B881" s="105" t="s">
        <v>155</v>
      </c>
      <c r="C881" s="95"/>
      <c r="D881" s="65"/>
      <c r="E881" s="65"/>
      <c r="F881" s="66"/>
      <c r="G881" s="100">
        <f t="shared" si="29"/>
        <v>0</v>
      </c>
      <c r="H881" s="100">
        <f>G881*'Catálogo Factores de Prod'!$B$1</f>
        <v>0</v>
      </c>
      <c r="I881" s="110"/>
      <c r="J881" s="98">
        <f t="shared" si="28"/>
        <v>0</v>
      </c>
      <c r="K881" s="524"/>
      <c r="L881" s="524"/>
    </row>
    <row r="882" spans="1:12" ht="12.75" customHeight="1" x14ac:dyDescent="0.2">
      <c r="A882" s="518"/>
      <c r="B882" s="107" t="s">
        <v>156</v>
      </c>
      <c r="C882" s="96"/>
      <c r="D882" s="73"/>
      <c r="E882" s="73"/>
      <c r="F882" s="74"/>
      <c r="G882" s="101">
        <f t="shared" si="29"/>
        <v>0</v>
      </c>
      <c r="H882" s="101">
        <f>G882*'Catálogo Factores de Prod'!$B$1</f>
        <v>0</v>
      </c>
      <c r="I882" s="68"/>
      <c r="J882" s="57">
        <f t="shared" si="28"/>
        <v>0</v>
      </c>
      <c r="K882" s="525"/>
      <c r="L882" s="525"/>
    </row>
    <row r="883" spans="1:12" ht="12.75" customHeight="1" thickBot="1" x14ac:dyDescent="0.25">
      <c r="A883" s="519"/>
      <c r="B883" s="106" t="s">
        <v>157</v>
      </c>
      <c r="C883" s="97"/>
      <c r="D883" s="51"/>
      <c r="E883" s="51"/>
      <c r="F883" s="52"/>
      <c r="G883" s="102">
        <f t="shared" si="29"/>
        <v>0</v>
      </c>
      <c r="H883" s="102">
        <f>G883*'Catálogo Factores de Prod'!$B$1</f>
        <v>0</v>
      </c>
      <c r="I883" s="68"/>
      <c r="J883" s="99">
        <f t="shared" si="28"/>
        <v>0</v>
      </c>
      <c r="K883" s="526"/>
      <c r="L883" s="526"/>
    </row>
    <row r="884" spans="1:12" ht="12.75" customHeight="1" x14ac:dyDescent="0.2">
      <c r="A884" s="517"/>
      <c r="B884" s="105" t="s">
        <v>155</v>
      </c>
      <c r="C884" s="95"/>
      <c r="D884" s="65"/>
      <c r="E884" s="65"/>
      <c r="F884" s="66"/>
      <c r="G884" s="100">
        <f t="shared" si="29"/>
        <v>0</v>
      </c>
      <c r="H884" s="100">
        <f>G884*'Catálogo Factores de Prod'!$B$1</f>
        <v>0</v>
      </c>
      <c r="I884" s="110"/>
      <c r="J884" s="98">
        <f t="shared" si="28"/>
        <v>0</v>
      </c>
      <c r="K884" s="524"/>
      <c r="L884" s="524"/>
    </row>
    <row r="885" spans="1:12" ht="12.75" customHeight="1" x14ac:dyDescent="0.2">
      <c r="A885" s="518"/>
      <c r="B885" s="107" t="s">
        <v>156</v>
      </c>
      <c r="C885" s="96"/>
      <c r="D885" s="73"/>
      <c r="E885" s="73"/>
      <c r="F885" s="74"/>
      <c r="G885" s="101">
        <f t="shared" si="29"/>
        <v>0</v>
      </c>
      <c r="H885" s="101">
        <f>G885*'Catálogo Factores de Prod'!$B$1</f>
        <v>0</v>
      </c>
      <c r="I885" s="68"/>
      <c r="J885" s="57">
        <f t="shared" si="28"/>
        <v>0</v>
      </c>
      <c r="K885" s="525"/>
      <c r="L885" s="525"/>
    </row>
    <row r="886" spans="1:12" ht="12.75" customHeight="1" thickBot="1" x14ac:dyDescent="0.25">
      <c r="A886" s="519"/>
      <c r="B886" s="106" t="s">
        <v>157</v>
      </c>
      <c r="C886" s="97"/>
      <c r="D886" s="51"/>
      <c r="E886" s="51"/>
      <c r="F886" s="52"/>
      <c r="G886" s="102">
        <f t="shared" si="29"/>
        <v>0</v>
      </c>
      <c r="H886" s="102">
        <f>G886*'Catálogo Factores de Prod'!$B$1</f>
        <v>0</v>
      </c>
      <c r="I886" s="68"/>
      <c r="J886" s="99">
        <f t="shared" si="28"/>
        <v>0</v>
      </c>
      <c r="K886" s="526"/>
      <c r="L886" s="526"/>
    </row>
    <row r="887" spans="1:12" ht="12.75" customHeight="1" x14ac:dyDescent="0.2">
      <c r="A887" s="517"/>
      <c r="B887" s="105" t="s">
        <v>155</v>
      </c>
      <c r="C887" s="95"/>
      <c r="D887" s="65"/>
      <c r="E887" s="65"/>
      <c r="F887" s="66"/>
      <c r="G887" s="100">
        <f t="shared" si="29"/>
        <v>0</v>
      </c>
      <c r="H887" s="100">
        <f>G887*'Catálogo Factores de Prod'!$B$1</f>
        <v>0</v>
      </c>
      <c r="I887" s="110"/>
      <c r="J887" s="98">
        <f t="shared" si="28"/>
        <v>0</v>
      </c>
      <c r="K887" s="524"/>
      <c r="L887" s="524"/>
    </row>
    <row r="888" spans="1:12" ht="12.75" customHeight="1" x14ac:dyDescent="0.2">
      <c r="A888" s="518"/>
      <c r="B888" s="107" t="s">
        <v>156</v>
      </c>
      <c r="C888" s="96"/>
      <c r="D888" s="73"/>
      <c r="E888" s="73"/>
      <c r="F888" s="74"/>
      <c r="G888" s="101">
        <f t="shared" si="29"/>
        <v>0</v>
      </c>
      <c r="H888" s="101">
        <f>G888*'Catálogo Factores de Prod'!$B$1</f>
        <v>0</v>
      </c>
      <c r="I888" s="68"/>
      <c r="J888" s="57">
        <f t="shared" si="28"/>
        <v>0</v>
      </c>
      <c r="K888" s="525"/>
      <c r="L888" s="525"/>
    </row>
    <row r="889" spans="1:12" ht="12.75" customHeight="1" thickBot="1" x14ac:dyDescent="0.25">
      <c r="A889" s="519"/>
      <c r="B889" s="106" t="s">
        <v>157</v>
      </c>
      <c r="C889" s="97"/>
      <c r="D889" s="51"/>
      <c r="E889" s="51"/>
      <c r="F889" s="52"/>
      <c r="G889" s="102">
        <f t="shared" si="29"/>
        <v>0</v>
      </c>
      <c r="H889" s="102">
        <f>G889*'Catálogo Factores de Prod'!$B$1</f>
        <v>0</v>
      </c>
      <c r="I889" s="68"/>
      <c r="J889" s="99">
        <f t="shared" si="28"/>
        <v>0</v>
      </c>
      <c r="K889" s="526"/>
      <c r="L889" s="526"/>
    </row>
    <row r="890" spans="1:12" ht="12.75" customHeight="1" x14ac:dyDescent="0.2">
      <c r="A890" s="517"/>
      <c r="B890" s="105" t="s">
        <v>155</v>
      </c>
      <c r="C890" s="95"/>
      <c r="D890" s="65"/>
      <c r="E890" s="65"/>
      <c r="F890" s="66"/>
      <c r="G890" s="100">
        <f t="shared" si="29"/>
        <v>0</v>
      </c>
      <c r="H890" s="100">
        <f>G890*'Catálogo Factores de Prod'!$B$1</f>
        <v>0</v>
      </c>
      <c r="I890" s="110"/>
      <c r="J890" s="98">
        <f t="shared" si="28"/>
        <v>0</v>
      </c>
      <c r="K890" s="524"/>
      <c r="L890" s="524"/>
    </row>
    <row r="891" spans="1:12" ht="12.75" customHeight="1" x14ac:dyDescent="0.2">
      <c r="A891" s="518"/>
      <c r="B891" s="107" t="s">
        <v>156</v>
      </c>
      <c r="C891" s="96"/>
      <c r="D891" s="73"/>
      <c r="E891" s="73"/>
      <c r="F891" s="74"/>
      <c r="G891" s="101">
        <f t="shared" si="29"/>
        <v>0</v>
      </c>
      <c r="H891" s="101">
        <f>G891*'Catálogo Factores de Prod'!$B$1</f>
        <v>0</v>
      </c>
      <c r="I891" s="68"/>
      <c r="J891" s="57">
        <f t="shared" si="28"/>
        <v>0</v>
      </c>
      <c r="K891" s="525"/>
      <c r="L891" s="525"/>
    </row>
    <row r="892" spans="1:12" ht="12.75" customHeight="1" thickBot="1" x14ac:dyDescent="0.25">
      <c r="A892" s="519"/>
      <c r="B892" s="106" t="s">
        <v>157</v>
      </c>
      <c r="C892" s="97"/>
      <c r="D892" s="51"/>
      <c r="E892" s="51"/>
      <c r="F892" s="52"/>
      <c r="G892" s="102">
        <f t="shared" si="29"/>
        <v>0</v>
      </c>
      <c r="H892" s="102">
        <f>G892*'Catálogo Factores de Prod'!$B$1</f>
        <v>0</v>
      </c>
      <c r="I892" s="68"/>
      <c r="J892" s="99">
        <f t="shared" si="28"/>
        <v>0</v>
      </c>
      <c r="K892" s="526"/>
      <c r="L892" s="526"/>
    </row>
    <row r="893" spans="1:12" ht="12.75" customHeight="1" x14ac:dyDescent="0.2">
      <c r="A893" s="517"/>
      <c r="B893" s="105" t="s">
        <v>155</v>
      </c>
      <c r="C893" s="95"/>
      <c r="D893" s="65"/>
      <c r="E893" s="65"/>
      <c r="F893" s="66"/>
      <c r="G893" s="100">
        <f t="shared" si="29"/>
        <v>0</v>
      </c>
      <c r="H893" s="100">
        <f>G893*'Catálogo Factores de Prod'!$B$1</f>
        <v>0</v>
      </c>
      <c r="I893" s="110"/>
      <c r="J893" s="98">
        <f t="shared" si="28"/>
        <v>0</v>
      </c>
      <c r="K893" s="524"/>
      <c r="L893" s="524"/>
    </row>
    <row r="894" spans="1:12" ht="12.75" customHeight="1" x14ac:dyDescent="0.2">
      <c r="A894" s="518"/>
      <c r="B894" s="107" t="s">
        <v>156</v>
      </c>
      <c r="C894" s="96"/>
      <c r="D894" s="73"/>
      <c r="E894" s="73"/>
      <c r="F894" s="74"/>
      <c r="G894" s="101">
        <f t="shared" si="29"/>
        <v>0</v>
      </c>
      <c r="H894" s="101">
        <f>G894*'Catálogo Factores de Prod'!$B$1</f>
        <v>0</v>
      </c>
      <c r="I894" s="68"/>
      <c r="J894" s="57">
        <f t="shared" si="28"/>
        <v>0</v>
      </c>
      <c r="K894" s="525"/>
      <c r="L894" s="525"/>
    </row>
    <row r="895" spans="1:12" ht="12.75" customHeight="1" thickBot="1" x14ac:dyDescent="0.25">
      <c r="A895" s="519"/>
      <c r="B895" s="106" t="s">
        <v>157</v>
      </c>
      <c r="C895" s="97"/>
      <c r="D895" s="51"/>
      <c r="E895" s="51"/>
      <c r="F895" s="52"/>
      <c r="G895" s="102">
        <f t="shared" si="29"/>
        <v>0</v>
      </c>
      <c r="H895" s="102">
        <f>G895*'Catálogo Factores de Prod'!$B$1</f>
        <v>0</v>
      </c>
      <c r="I895" s="68"/>
      <c r="J895" s="99">
        <f t="shared" si="28"/>
        <v>0</v>
      </c>
      <c r="K895" s="526"/>
      <c r="L895" s="526"/>
    </row>
    <row r="896" spans="1:12" ht="12.75" customHeight="1" x14ac:dyDescent="0.2">
      <c r="A896" s="517"/>
      <c r="B896" s="105" t="s">
        <v>155</v>
      </c>
      <c r="C896" s="95"/>
      <c r="D896" s="65"/>
      <c r="E896" s="65"/>
      <c r="F896" s="66"/>
      <c r="G896" s="100">
        <f t="shared" si="29"/>
        <v>0</v>
      </c>
      <c r="H896" s="100">
        <f>G896*'Catálogo Factores de Prod'!$B$1</f>
        <v>0</v>
      </c>
      <c r="I896" s="110"/>
      <c r="J896" s="98">
        <f t="shared" si="28"/>
        <v>0</v>
      </c>
      <c r="K896" s="524"/>
      <c r="L896" s="524"/>
    </row>
    <row r="897" spans="1:12" ht="12.75" customHeight="1" x14ac:dyDescent="0.2">
      <c r="A897" s="518"/>
      <c r="B897" s="107" t="s">
        <v>156</v>
      </c>
      <c r="C897" s="96"/>
      <c r="D897" s="73"/>
      <c r="E897" s="73"/>
      <c r="F897" s="74"/>
      <c r="G897" s="101">
        <f t="shared" si="29"/>
        <v>0</v>
      </c>
      <c r="H897" s="101">
        <f>G897*'Catálogo Factores de Prod'!$B$1</f>
        <v>0</v>
      </c>
      <c r="I897" s="68"/>
      <c r="J897" s="57">
        <f t="shared" si="28"/>
        <v>0</v>
      </c>
      <c r="K897" s="525"/>
      <c r="L897" s="525"/>
    </row>
    <row r="898" spans="1:12" ht="12.75" customHeight="1" thickBot="1" x14ac:dyDescent="0.25">
      <c r="A898" s="519"/>
      <c r="B898" s="106" t="s">
        <v>157</v>
      </c>
      <c r="C898" s="97"/>
      <c r="D898" s="51"/>
      <c r="E898" s="51"/>
      <c r="F898" s="52"/>
      <c r="G898" s="102">
        <f t="shared" si="29"/>
        <v>0</v>
      </c>
      <c r="H898" s="102">
        <f>G898*'Catálogo Factores de Prod'!$B$1</f>
        <v>0</v>
      </c>
      <c r="I898" s="68"/>
      <c r="J898" s="99">
        <f t="shared" si="28"/>
        <v>0</v>
      </c>
      <c r="K898" s="526"/>
      <c r="L898" s="526"/>
    </row>
    <row r="899" spans="1:12" ht="12.75" customHeight="1" x14ac:dyDescent="0.2">
      <c r="A899" s="517"/>
      <c r="B899" s="105" t="s">
        <v>155</v>
      </c>
      <c r="C899" s="95"/>
      <c r="D899" s="65"/>
      <c r="E899" s="65"/>
      <c r="F899" s="66"/>
      <c r="G899" s="100">
        <f t="shared" si="29"/>
        <v>0</v>
      </c>
      <c r="H899" s="100">
        <f>G899*'Catálogo Factores de Prod'!$B$1</f>
        <v>0</v>
      </c>
      <c r="I899" s="110"/>
      <c r="J899" s="98">
        <f t="shared" si="28"/>
        <v>0</v>
      </c>
      <c r="K899" s="524"/>
      <c r="L899" s="524"/>
    </row>
    <row r="900" spans="1:12" ht="12.75" customHeight="1" x14ac:dyDescent="0.2">
      <c r="A900" s="518"/>
      <c r="B900" s="107" t="s">
        <v>156</v>
      </c>
      <c r="C900" s="96"/>
      <c r="D900" s="73"/>
      <c r="E900" s="73"/>
      <c r="F900" s="74"/>
      <c r="G900" s="101">
        <f t="shared" si="29"/>
        <v>0</v>
      </c>
      <c r="H900" s="101">
        <f>G900*'Catálogo Factores de Prod'!$B$1</f>
        <v>0</v>
      </c>
      <c r="I900" s="68"/>
      <c r="J900" s="57">
        <f t="shared" si="28"/>
        <v>0</v>
      </c>
      <c r="K900" s="525"/>
      <c r="L900" s="525"/>
    </row>
    <row r="901" spans="1:12" ht="12.75" customHeight="1" thickBot="1" x14ac:dyDescent="0.25">
      <c r="A901" s="519"/>
      <c r="B901" s="106" t="s">
        <v>157</v>
      </c>
      <c r="C901" s="97"/>
      <c r="D901" s="51"/>
      <c r="E901" s="51"/>
      <c r="F901" s="52"/>
      <c r="G901" s="102">
        <f t="shared" si="29"/>
        <v>0</v>
      </c>
      <c r="H901" s="102">
        <f>G901*'Catálogo Factores de Prod'!$B$1</f>
        <v>0</v>
      </c>
      <c r="I901" s="68"/>
      <c r="J901" s="99">
        <f t="shared" si="28"/>
        <v>0</v>
      </c>
      <c r="K901" s="526"/>
      <c r="L901" s="526"/>
    </row>
    <row r="902" spans="1:12" ht="12.75" customHeight="1" x14ac:dyDescent="0.2">
      <c r="A902" s="517"/>
      <c r="B902" s="105" t="s">
        <v>155</v>
      </c>
      <c r="C902" s="95"/>
      <c r="D902" s="65"/>
      <c r="E902" s="65"/>
      <c r="F902" s="66"/>
      <c r="G902" s="100">
        <f t="shared" si="29"/>
        <v>0</v>
      </c>
      <c r="H902" s="100">
        <f>G902*'Catálogo Factores de Prod'!$B$1</f>
        <v>0</v>
      </c>
      <c r="I902" s="110"/>
      <c r="J902" s="98">
        <f t="shared" si="28"/>
        <v>0</v>
      </c>
      <c r="K902" s="517"/>
      <c r="L902" s="517"/>
    </row>
    <row r="903" spans="1:12" ht="12.75" customHeight="1" x14ac:dyDescent="0.2">
      <c r="A903" s="518"/>
      <c r="B903" s="107" t="s">
        <v>156</v>
      </c>
      <c r="C903" s="96"/>
      <c r="D903" s="73"/>
      <c r="E903" s="73"/>
      <c r="F903" s="74"/>
      <c r="G903" s="101">
        <f t="shared" si="29"/>
        <v>0</v>
      </c>
      <c r="H903" s="101">
        <f>G903*'Catálogo Factores de Prod'!$B$1</f>
        <v>0</v>
      </c>
      <c r="I903" s="68"/>
      <c r="J903" s="57">
        <f t="shared" si="28"/>
        <v>0</v>
      </c>
      <c r="K903" s="518"/>
      <c r="L903" s="518"/>
    </row>
    <row r="904" spans="1:12" ht="12.75" customHeight="1" thickBot="1" x14ac:dyDescent="0.25">
      <c r="A904" s="519"/>
      <c r="B904" s="106" t="s">
        <v>157</v>
      </c>
      <c r="C904" s="97"/>
      <c r="D904" s="51"/>
      <c r="E904" s="51"/>
      <c r="F904" s="52"/>
      <c r="G904" s="102">
        <f t="shared" si="29"/>
        <v>0</v>
      </c>
      <c r="H904" s="102">
        <f>G904*'Catálogo Factores de Prod'!$B$1</f>
        <v>0</v>
      </c>
      <c r="I904" s="68"/>
      <c r="J904" s="99">
        <f t="shared" si="28"/>
        <v>0</v>
      </c>
      <c r="K904" s="519"/>
      <c r="L904" s="519"/>
    </row>
    <row r="905" spans="1:12" ht="12.75" customHeight="1" x14ac:dyDescent="0.2">
      <c r="A905" s="517"/>
      <c r="B905" s="105" t="s">
        <v>155</v>
      </c>
      <c r="C905" s="95"/>
      <c r="D905" s="65"/>
      <c r="E905" s="65"/>
      <c r="F905" s="66"/>
      <c r="G905" s="100">
        <f t="shared" si="29"/>
        <v>0</v>
      </c>
      <c r="H905" s="100">
        <f>G905*'Catálogo Factores de Prod'!$B$1</f>
        <v>0</v>
      </c>
      <c r="I905" s="110"/>
      <c r="J905" s="98">
        <f t="shared" si="28"/>
        <v>0</v>
      </c>
      <c r="K905" s="524"/>
      <c r="L905" s="527"/>
    </row>
    <row r="906" spans="1:12" ht="12.75" customHeight="1" x14ac:dyDescent="0.2">
      <c r="A906" s="518"/>
      <c r="B906" s="107" t="s">
        <v>156</v>
      </c>
      <c r="C906" s="96"/>
      <c r="D906" s="73"/>
      <c r="E906" s="73"/>
      <c r="F906" s="74"/>
      <c r="G906" s="101">
        <f t="shared" si="29"/>
        <v>0</v>
      </c>
      <c r="H906" s="101">
        <f>G906*'Catálogo Factores de Prod'!$B$1</f>
        <v>0</v>
      </c>
      <c r="I906" s="68"/>
      <c r="J906" s="57">
        <f t="shared" si="28"/>
        <v>0</v>
      </c>
      <c r="K906" s="525"/>
      <c r="L906" s="528"/>
    </row>
    <row r="907" spans="1:12" ht="12.75" customHeight="1" thickBot="1" x14ac:dyDescent="0.25">
      <c r="A907" s="519"/>
      <c r="B907" s="106" t="s">
        <v>157</v>
      </c>
      <c r="C907" s="97"/>
      <c r="D907" s="51"/>
      <c r="E907" s="51"/>
      <c r="F907" s="52"/>
      <c r="G907" s="102">
        <f t="shared" si="29"/>
        <v>0</v>
      </c>
      <c r="H907" s="102">
        <f>G907*'Catálogo Factores de Prod'!$B$1</f>
        <v>0</v>
      </c>
      <c r="I907" s="68"/>
      <c r="J907" s="99">
        <f>IF(I$912&gt;0, H907-(H907*I907),0)</f>
        <v>0</v>
      </c>
      <c r="K907" s="526"/>
      <c r="L907" s="529"/>
    </row>
    <row r="908" spans="1:12" ht="12.75" customHeight="1" x14ac:dyDescent="0.2">
      <c r="A908" s="517"/>
      <c r="B908" s="105" t="s">
        <v>155</v>
      </c>
      <c r="C908" s="95"/>
      <c r="D908" s="65"/>
      <c r="E908" s="65"/>
      <c r="F908" s="66"/>
      <c r="G908" s="98">
        <f>C908+D908+E908+F908</f>
        <v>0</v>
      </c>
      <c r="H908" s="98">
        <f>G908*'Catálogo Factores de Prod'!$B$1</f>
        <v>0</v>
      </c>
      <c r="I908" s="110"/>
      <c r="J908" s="98">
        <f>IF(I$912&gt;0, H908-(H908*I908),0)</f>
        <v>0</v>
      </c>
      <c r="K908" s="524"/>
      <c r="L908" s="524"/>
    </row>
    <row r="909" spans="1:12" ht="12.75" customHeight="1" x14ac:dyDescent="0.2">
      <c r="A909" s="518"/>
      <c r="B909" s="107" t="s">
        <v>156</v>
      </c>
      <c r="C909" s="96"/>
      <c r="D909" s="73"/>
      <c r="E909" s="73"/>
      <c r="F909" s="74"/>
      <c r="G909" s="57">
        <f>C909+D909+E909+F909</f>
        <v>0</v>
      </c>
      <c r="H909" s="57">
        <f>G909*'Catálogo Factores de Prod'!$B$1</f>
        <v>0</v>
      </c>
      <c r="I909" s="68"/>
      <c r="J909" s="57">
        <f>IF(I$912&gt;0, H909-(H909*I909),0)</f>
        <v>0</v>
      </c>
      <c r="K909" s="525"/>
      <c r="L909" s="525"/>
    </row>
    <row r="910" spans="1:12" ht="12.75" customHeight="1" thickBot="1" x14ac:dyDescent="0.25">
      <c r="A910" s="519"/>
      <c r="B910" s="106" t="s">
        <v>157</v>
      </c>
      <c r="C910" s="97"/>
      <c r="D910" s="51"/>
      <c r="E910" s="51"/>
      <c r="F910" s="52"/>
      <c r="G910" s="99">
        <f>C910+D910+E910+F910</f>
        <v>0</v>
      </c>
      <c r="H910" s="99">
        <f>G910*'Catálogo Factores de Prod'!$B$1</f>
        <v>0</v>
      </c>
      <c r="I910" s="68"/>
      <c r="J910" s="99">
        <f>IF(I$912&gt;0, H910-(H910*I910),0)</f>
        <v>0</v>
      </c>
      <c r="K910" s="526"/>
      <c r="L910" s="526"/>
    </row>
    <row r="911" spans="1:12" ht="13.5" thickBot="1" x14ac:dyDescent="0.25">
      <c r="A911" s="103"/>
      <c r="C911" s="520" t="s">
        <v>89</v>
      </c>
      <c r="D911" s="520"/>
      <c r="E911" s="520"/>
      <c r="F911" s="521"/>
      <c r="G911" s="59">
        <f>SUM(G11:G910)</f>
        <v>100</v>
      </c>
      <c r="H911" s="59">
        <f>SUM(H11:H910)</f>
        <v>2600</v>
      </c>
      <c r="I911" s="63" t="s">
        <v>143</v>
      </c>
      <c r="J911" s="92">
        <f>SUM(J11:J910)</f>
        <v>0</v>
      </c>
      <c r="K911" s="4"/>
    </row>
    <row r="912" spans="1:12" ht="12.75" hidden="1" customHeight="1" x14ac:dyDescent="0.2">
      <c r="A912" s="103"/>
      <c r="C912" s="4"/>
      <c r="D912" s="4"/>
      <c r="E912" s="4"/>
      <c r="F912" s="4"/>
      <c r="G912" s="4"/>
      <c r="H912" s="4"/>
      <c r="I912" s="64">
        <f xml:space="preserve"> SUM(I11:I910)</f>
        <v>0</v>
      </c>
      <c r="J912" s="4"/>
      <c r="K912" s="4"/>
    </row>
    <row r="913" spans="1:11" x14ac:dyDescent="0.2">
      <c r="A913" s="103"/>
      <c r="C913" s="4"/>
      <c r="D913" s="4"/>
      <c r="E913" s="4"/>
      <c r="F913" s="4"/>
      <c r="G913" s="4"/>
      <c r="H913" s="4"/>
      <c r="I913" s="67"/>
      <c r="J913" s="4"/>
      <c r="K913" s="4"/>
    </row>
    <row r="914" spans="1:11" x14ac:dyDescent="0.2">
      <c r="A914" s="103"/>
      <c r="C914" s="4"/>
      <c r="D914" s="4"/>
      <c r="E914" s="4"/>
      <c r="F914" s="4"/>
      <c r="G914" s="4"/>
      <c r="H914" s="4"/>
      <c r="I914" s="4"/>
      <c r="J914" s="4"/>
      <c r="K914" s="4"/>
    </row>
    <row r="915" spans="1:11" x14ac:dyDescent="0.2">
      <c r="A915" s="103"/>
      <c r="C915" s="4"/>
      <c r="D915" s="4"/>
      <c r="E915" s="4"/>
      <c r="F915" s="4"/>
      <c r="G915" s="4"/>
      <c r="H915" s="4"/>
      <c r="I915" s="4"/>
      <c r="J915" s="4"/>
      <c r="K915" s="4"/>
    </row>
    <row r="916" spans="1:11" x14ac:dyDescent="0.2">
      <c r="A916" s="103"/>
      <c r="B916" s="1"/>
      <c r="C916" s="4"/>
      <c r="D916" s="4"/>
      <c r="E916" s="4"/>
      <c r="F916" s="4"/>
      <c r="G916" s="4"/>
      <c r="H916" s="4"/>
      <c r="I916" s="4"/>
      <c r="J916" s="4"/>
      <c r="K916" s="4"/>
    </row>
    <row r="917" spans="1:11" x14ac:dyDescent="0.2">
      <c r="A917" s="103"/>
      <c r="B917" s="1"/>
      <c r="C917" s="4"/>
      <c r="D917" s="4"/>
      <c r="E917" s="4"/>
      <c r="F917" s="4"/>
      <c r="G917" s="4"/>
      <c r="H917" s="4"/>
      <c r="I917" s="4"/>
      <c r="J917" s="4"/>
      <c r="K917" s="4"/>
    </row>
    <row r="918" spans="1:11" x14ac:dyDescent="0.2">
      <c r="A918" s="103"/>
      <c r="B918" s="6"/>
      <c r="C918" s="4"/>
      <c r="D918" s="4"/>
      <c r="E918" s="4"/>
      <c r="F918" s="4"/>
      <c r="G918" s="4"/>
      <c r="H918" s="4"/>
      <c r="I918" s="4"/>
      <c r="J918" s="4"/>
      <c r="K918" s="4"/>
    </row>
    <row r="919" spans="1:11" x14ac:dyDescent="0.2">
      <c r="A919" s="103"/>
      <c r="B919" s="6"/>
    </row>
    <row r="920" spans="1:11" x14ac:dyDescent="0.2">
      <c r="A920" s="103"/>
      <c r="B920" s="6"/>
    </row>
    <row r="921" spans="1:11" x14ac:dyDescent="0.2">
      <c r="A921" s="103"/>
      <c r="B921" s="6"/>
    </row>
    <row r="922" spans="1:11" x14ac:dyDescent="0.2">
      <c r="A922" s="6"/>
      <c r="B922" s="6"/>
    </row>
    <row r="923" spans="1:11" x14ac:dyDescent="0.2">
      <c r="A923" s="6"/>
      <c r="B923" s="6"/>
    </row>
    <row r="924" spans="1:11" x14ac:dyDescent="0.2">
      <c r="A924" s="6"/>
    </row>
    <row r="925" spans="1:11" x14ac:dyDescent="0.2">
      <c r="B925" s="3"/>
    </row>
    <row r="926" spans="1:11" x14ac:dyDescent="0.2">
      <c r="A926" s="3"/>
    </row>
    <row r="947" spans="1:1" x14ac:dyDescent="0.2">
      <c r="A947" t="s">
        <v>0</v>
      </c>
    </row>
    <row r="970" spans="12:12" x14ac:dyDescent="0.2">
      <c r="L970" s="2"/>
    </row>
    <row r="971" spans="12:12" x14ac:dyDescent="0.2">
      <c r="L971" s="2"/>
    </row>
  </sheetData>
  <sheetProtection algorithmName="SHA-512" hashValue="NwtgTbxB+YSMiC+JdaPKgyA+Xsx1cbVy6RjcYqJelHoDhBel1j2pnfkyTRKxywt2+7kXwnlpMgTjlYbg7XBbrQ==" saltValue="cv0KTQyEidc8yPeSxuybYw==" spinCount="100000" sheet="1" formatCells="0" autoFilter="0"/>
  <protectedRanges>
    <protectedRange password="CF7A" sqref="K10" name="Rango1_2"/>
  </protectedRanges>
  <autoFilter ref="A10:B10" xr:uid="{00000000-0009-0000-0000-000006000000}"/>
  <sortState xmlns:xlrd2="http://schemas.microsoft.com/office/spreadsheetml/2017/richdata2" ref="L183:L201">
    <sortCondition ref="L183"/>
  </sortState>
  <mergeCells count="905">
    <mergeCell ref="A908:A910"/>
    <mergeCell ref="K908:K910"/>
    <mergeCell ref="L908:L910"/>
    <mergeCell ref="A902:A904"/>
    <mergeCell ref="K902:K904"/>
    <mergeCell ref="L902:L904"/>
    <mergeCell ref="A905:A907"/>
    <mergeCell ref="K905:K907"/>
    <mergeCell ref="L905:L907"/>
    <mergeCell ref="A896:A898"/>
    <mergeCell ref="K896:K898"/>
    <mergeCell ref="L896:L898"/>
    <mergeCell ref="A899:A901"/>
    <mergeCell ref="K899:K901"/>
    <mergeCell ref="L899:L901"/>
    <mergeCell ref="A890:A892"/>
    <mergeCell ref="K890:K892"/>
    <mergeCell ref="L890:L892"/>
    <mergeCell ref="A893:A895"/>
    <mergeCell ref="K893:K895"/>
    <mergeCell ref="L893:L895"/>
    <mergeCell ref="A884:A886"/>
    <mergeCell ref="K884:K886"/>
    <mergeCell ref="L884:L886"/>
    <mergeCell ref="A887:A889"/>
    <mergeCell ref="K887:K889"/>
    <mergeCell ref="L887:L889"/>
    <mergeCell ref="A878:A880"/>
    <mergeCell ref="K878:K880"/>
    <mergeCell ref="L878:L880"/>
    <mergeCell ref="A881:A883"/>
    <mergeCell ref="K881:K883"/>
    <mergeCell ref="L881:L883"/>
    <mergeCell ref="A872:A874"/>
    <mergeCell ref="K872:K874"/>
    <mergeCell ref="L872:L874"/>
    <mergeCell ref="A875:A877"/>
    <mergeCell ref="K875:K877"/>
    <mergeCell ref="L875:L877"/>
    <mergeCell ref="A866:A868"/>
    <mergeCell ref="K866:K868"/>
    <mergeCell ref="L866:L868"/>
    <mergeCell ref="A869:A871"/>
    <mergeCell ref="K869:K871"/>
    <mergeCell ref="L869:L871"/>
    <mergeCell ref="A860:A862"/>
    <mergeCell ref="K860:K862"/>
    <mergeCell ref="L860:L862"/>
    <mergeCell ref="A863:A865"/>
    <mergeCell ref="K863:K865"/>
    <mergeCell ref="L863:L865"/>
    <mergeCell ref="A854:A856"/>
    <mergeCell ref="K854:K856"/>
    <mergeCell ref="L854:L856"/>
    <mergeCell ref="A857:A859"/>
    <mergeCell ref="K857:K859"/>
    <mergeCell ref="L857:L859"/>
    <mergeCell ref="A848:A850"/>
    <mergeCell ref="K848:K850"/>
    <mergeCell ref="L848:L850"/>
    <mergeCell ref="A851:A853"/>
    <mergeCell ref="K851:K853"/>
    <mergeCell ref="L851:L853"/>
    <mergeCell ref="A842:A844"/>
    <mergeCell ref="K842:K844"/>
    <mergeCell ref="L842:L844"/>
    <mergeCell ref="A845:A847"/>
    <mergeCell ref="K845:K847"/>
    <mergeCell ref="L845:L847"/>
    <mergeCell ref="A836:A838"/>
    <mergeCell ref="K836:K838"/>
    <mergeCell ref="L836:L838"/>
    <mergeCell ref="A839:A841"/>
    <mergeCell ref="K839:K841"/>
    <mergeCell ref="L839:L841"/>
    <mergeCell ref="A830:A832"/>
    <mergeCell ref="K830:K832"/>
    <mergeCell ref="L830:L832"/>
    <mergeCell ref="A833:A835"/>
    <mergeCell ref="K833:K835"/>
    <mergeCell ref="L833:L835"/>
    <mergeCell ref="A824:A826"/>
    <mergeCell ref="K824:K826"/>
    <mergeCell ref="L824:L826"/>
    <mergeCell ref="A827:A829"/>
    <mergeCell ref="K827:K829"/>
    <mergeCell ref="L827:L829"/>
    <mergeCell ref="A818:A820"/>
    <mergeCell ref="K818:K820"/>
    <mergeCell ref="L818:L820"/>
    <mergeCell ref="A821:A823"/>
    <mergeCell ref="K821:K823"/>
    <mergeCell ref="L821:L823"/>
    <mergeCell ref="A812:A814"/>
    <mergeCell ref="K812:K814"/>
    <mergeCell ref="L812:L814"/>
    <mergeCell ref="A815:A817"/>
    <mergeCell ref="K815:K817"/>
    <mergeCell ref="L815:L817"/>
    <mergeCell ref="A806:A808"/>
    <mergeCell ref="K806:K808"/>
    <mergeCell ref="L806:L808"/>
    <mergeCell ref="A809:A811"/>
    <mergeCell ref="K809:K811"/>
    <mergeCell ref="L809:L811"/>
    <mergeCell ref="A800:A802"/>
    <mergeCell ref="K800:K802"/>
    <mergeCell ref="L800:L802"/>
    <mergeCell ref="A803:A805"/>
    <mergeCell ref="K803:K805"/>
    <mergeCell ref="L803:L805"/>
    <mergeCell ref="A794:A796"/>
    <mergeCell ref="K794:K796"/>
    <mergeCell ref="L794:L796"/>
    <mergeCell ref="A797:A799"/>
    <mergeCell ref="K797:K799"/>
    <mergeCell ref="L797:L799"/>
    <mergeCell ref="A788:A790"/>
    <mergeCell ref="K788:K790"/>
    <mergeCell ref="L788:L790"/>
    <mergeCell ref="A791:A793"/>
    <mergeCell ref="K791:K793"/>
    <mergeCell ref="L791:L793"/>
    <mergeCell ref="A782:A784"/>
    <mergeCell ref="K782:K784"/>
    <mergeCell ref="L782:L784"/>
    <mergeCell ref="A785:A787"/>
    <mergeCell ref="K785:K787"/>
    <mergeCell ref="L785:L787"/>
    <mergeCell ref="A776:A778"/>
    <mergeCell ref="K776:K778"/>
    <mergeCell ref="L776:L778"/>
    <mergeCell ref="A779:A781"/>
    <mergeCell ref="K779:K781"/>
    <mergeCell ref="L779:L781"/>
    <mergeCell ref="A770:A772"/>
    <mergeCell ref="K770:K772"/>
    <mergeCell ref="L770:L772"/>
    <mergeCell ref="A773:A775"/>
    <mergeCell ref="K773:K775"/>
    <mergeCell ref="L773:L775"/>
    <mergeCell ref="A764:A766"/>
    <mergeCell ref="K764:K766"/>
    <mergeCell ref="L764:L766"/>
    <mergeCell ref="A767:A769"/>
    <mergeCell ref="K767:K769"/>
    <mergeCell ref="L767:L769"/>
    <mergeCell ref="A758:A760"/>
    <mergeCell ref="K758:K760"/>
    <mergeCell ref="L758:L760"/>
    <mergeCell ref="A761:A763"/>
    <mergeCell ref="K761:K763"/>
    <mergeCell ref="L761:L763"/>
    <mergeCell ref="A752:A754"/>
    <mergeCell ref="K752:K754"/>
    <mergeCell ref="L752:L754"/>
    <mergeCell ref="A755:A757"/>
    <mergeCell ref="K755:K757"/>
    <mergeCell ref="L755:L757"/>
    <mergeCell ref="A746:A748"/>
    <mergeCell ref="K746:K748"/>
    <mergeCell ref="L746:L748"/>
    <mergeCell ref="A749:A751"/>
    <mergeCell ref="K749:K751"/>
    <mergeCell ref="L749:L751"/>
    <mergeCell ref="A740:A742"/>
    <mergeCell ref="K740:K742"/>
    <mergeCell ref="L740:L742"/>
    <mergeCell ref="A743:A745"/>
    <mergeCell ref="K743:K745"/>
    <mergeCell ref="L743:L745"/>
    <mergeCell ref="A734:A736"/>
    <mergeCell ref="K734:K736"/>
    <mergeCell ref="L734:L736"/>
    <mergeCell ref="A737:A739"/>
    <mergeCell ref="K737:K739"/>
    <mergeCell ref="L737:L739"/>
    <mergeCell ref="A728:A730"/>
    <mergeCell ref="K728:K730"/>
    <mergeCell ref="L728:L730"/>
    <mergeCell ref="A731:A733"/>
    <mergeCell ref="K731:K733"/>
    <mergeCell ref="L731:L733"/>
    <mergeCell ref="A722:A724"/>
    <mergeCell ref="K722:K724"/>
    <mergeCell ref="L722:L724"/>
    <mergeCell ref="A725:A727"/>
    <mergeCell ref="K725:K727"/>
    <mergeCell ref="L725:L727"/>
    <mergeCell ref="A716:A718"/>
    <mergeCell ref="K716:K718"/>
    <mergeCell ref="L716:L718"/>
    <mergeCell ref="A719:A721"/>
    <mergeCell ref="K719:K721"/>
    <mergeCell ref="L719:L721"/>
    <mergeCell ref="A710:A712"/>
    <mergeCell ref="K710:K712"/>
    <mergeCell ref="L710:L712"/>
    <mergeCell ref="A713:A715"/>
    <mergeCell ref="K713:K715"/>
    <mergeCell ref="L713:L715"/>
    <mergeCell ref="A704:A706"/>
    <mergeCell ref="K704:K706"/>
    <mergeCell ref="L704:L706"/>
    <mergeCell ref="A707:A709"/>
    <mergeCell ref="K707:K709"/>
    <mergeCell ref="L707:L709"/>
    <mergeCell ref="A698:A700"/>
    <mergeCell ref="K698:K700"/>
    <mergeCell ref="L698:L700"/>
    <mergeCell ref="A701:A703"/>
    <mergeCell ref="K701:K703"/>
    <mergeCell ref="L701:L703"/>
    <mergeCell ref="A692:A694"/>
    <mergeCell ref="K692:K694"/>
    <mergeCell ref="L692:L694"/>
    <mergeCell ref="A695:A697"/>
    <mergeCell ref="K695:K697"/>
    <mergeCell ref="L695:L697"/>
    <mergeCell ref="A686:A688"/>
    <mergeCell ref="K686:K688"/>
    <mergeCell ref="L686:L688"/>
    <mergeCell ref="A689:A691"/>
    <mergeCell ref="K689:K691"/>
    <mergeCell ref="L689:L691"/>
    <mergeCell ref="A680:A682"/>
    <mergeCell ref="K680:K682"/>
    <mergeCell ref="L680:L682"/>
    <mergeCell ref="A683:A685"/>
    <mergeCell ref="K683:K685"/>
    <mergeCell ref="L683:L685"/>
    <mergeCell ref="A674:A676"/>
    <mergeCell ref="K674:K676"/>
    <mergeCell ref="L674:L676"/>
    <mergeCell ref="A677:A679"/>
    <mergeCell ref="K677:K679"/>
    <mergeCell ref="L677:L679"/>
    <mergeCell ref="A668:A670"/>
    <mergeCell ref="K668:K670"/>
    <mergeCell ref="L668:L670"/>
    <mergeCell ref="A671:A673"/>
    <mergeCell ref="K671:K673"/>
    <mergeCell ref="L671:L673"/>
    <mergeCell ref="A662:A664"/>
    <mergeCell ref="K662:K664"/>
    <mergeCell ref="L662:L664"/>
    <mergeCell ref="A665:A667"/>
    <mergeCell ref="K665:K667"/>
    <mergeCell ref="L665:L667"/>
    <mergeCell ref="A656:A658"/>
    <mergeCell ref="K656:K658"/>
    <mergeCell ref="L656:L658"/>
    <mergeCell ref="A659:A661"/>
    <mergeCell ref="K659:K661"/>
    <mergeCell ref="L659:L661"/>
    <mergeCell ref="A650:A652"/>
    <mergeCell ref="K650:K652"/>
    <mergeCell ref="L650:L652"/>
    <mergeCell ref="A653:A655"/>
    <mergeCell ref="K653:K655"/>
    <mergeCell ref="L653:L655"/>
    <mergeCell ref="A644:A646"/>
    <mergeCell ref="K644:K646"/>
    <mergeCell ref="L644:L646"/>
    <mergeCell ref="A647:A649"/>
    <mergeCell ref="K647:K649"/>
    <mergeCell ref="L647:L649"/>
    <mergeCell ref="A638:A640"/>
    <mergeCell ref="K638:K640"/>
    <mergeCell ref="L638:L640"/>
    <mergeCell ref="A641:A643"/>
    <mergeCell ref="K641:K643"/>
    <mergeCell ref="L641:L643"/>
    <mergeCell ref="A632:A634"/>
    <mergeCell ref="K632:K634"/>
    <mergeCell ref="L632:L634"/>
    <mergeCell ref="A635:A637"/>
    <mergeCell ref="K635:K637"/>
    <mergeCell ref="L635:L637"/>
    <mergeCell ref="A626:A628"/>
    <mergeCell ref="K626:K628"/>
    <mergeCell ref="L626:L628"/>
    <mergeCell ref="A629:A631"/>
    <mergeCell ref="K629:K631"/>
    <mergeCell ref="L629:L631"/>
    <mergeCell ref="A620:A622"/>
    <mergeCell ref="K620:K622"/>
    <mergeCell ref="L620:L622"/>
    <mergeCell ref="A623:A625"/>
    <mergeCell ref="K623:K625"/>
    <mergeCell ref="L623:L625"/>
    <mergeCell ref="A614:A616"/>
    <mergeCell ref="K614:K616"/>
    <mergeCell ref="L614:L616"/>
    <mergeCell ref="A617:A619"/>
    <mergeCell ref="K617:K619"/>
    <mergeCell ref="L617:L619"/>
    <mergeCell ref="A608:A610"/>
    <mergeCell ref="K608:K610"/>
    <mergeCell ref="L608:L610"/>
    <mergeCell ref="A611:A613"/>
    <mergeCell ref="K611:K613"/>
    <mergeCell ref="L611:L613"/>
    <mergeCell ref="A602:A604"/>
    <mergeCell ref="K602:K604"/>
    <mergeCell ref="L602:L604"/>
    <mergeCell ref="A605:A607"/>
    <mergeCell ref="K605:K607"/>
    <mergeCell ref="L605:L607"/>
    <mergeCell ref="A596:A598"/>
    <mergeCell ref="K596:K598"/>
    <mergeCell ref="L596:L598"/>
    <mergeCell ref="A599:A601"/>
    <mergeCell ref="K599:K601"/>
    <mergeCell ref="L599:L601"/>
    <mergeCell ref="A590:A592"/>
    <mergeCell ref="K590:K592"/>
    <mergeCell ref="L590:L592"/>
    <mergeCell ref="A593:A595"/>
    <mergeCell ref="K593:K595"/>
    <mergeCell ref="L593:L595"/>
    <mergeCell ref="A584:A586"/>
    <mergeCell ref="K584:K586"/>
    <mergeCell ref="L584:L586"/>
    <mergeCell ref="A587:A589"/>
    <mergeCell ref="K587:K589"/>
    <mergeCell ref="L587:L589"/>
    <mergeCell ref="A578:A580"/>
    <mergeCell ref="K578:K580"/>
    <mergeCell ref="L578:L580"/>
    <mergeCell ref="A581:A583"/>
    <mergeCell ref="K581:K583"/>
    <mergeCell ref="L581:L583"/>
    <mergeCell ref="A572:A574"/>
    <mergeCell ref="K572:K574"/>
    <mergeCell ref="L572:L574"/>
    <mergeCell ref="A575:A577"/>
    <mergeCell ref="K575:K577"/>
    <mergeCell ref="L575:L577"/>
    <mergeCell ref="A566:A568"/>
    <mergeCell ref="K566:K568"/>
    <mergeCell ref="L566:L568"/>
    <mergeCell ref="A569:A571"/>
    <mergeCell ref="K569:K571"/>
    <mergeCell ref="L569:L571"/>
    <mergeCell ref="A560:A562"/>
    <mergeCell ref="K560:K562"/>
    <mergeCell ref="L560:L562"/>
    <mergeCell ref="A563:A565"/>
    <mergeCell ref="K563:K565"/>
    <mergeCell ref="L563:L565"/>
    <mergeCell ref="A554:A556"/>
    <mergeCell ref="K554:K556"/>
    <mergeCell ref="L554:L556"/>
    <mergeCell ref="A557:A559"/>
    <mergeCell ref="K557:K559"/>
    <mergeCell ref="L557:L559"/>
    <mergeCell ref="A548:A550"/>
    <mergeCell ref="K548:K550"/>
    <mergeCell ref="L548:L550"/>
    <mergeCell ref="A551:A553"/>
    <mergeCell ref="K551:K553"/>
    <mergeCell ref="L551:L553"/>
    <mergeCell ref="A542:A544"/>
    <mergeCell ref="K542:K544"/>
    <mergeCell ref="L542:L544"/>
    <mergeCell ref="A545:A547"/>
    <mergeCell ref="K545:K547"/>
    <mergeCell ref="L545:L547"/>
    <mergeCell ref="A536:A538"/>
    <mergeCell ref="K536:K538"/>
    <mergeCell ref="L536:L538"/>
    <mergeCell ref="A539:A541"/>
    <mergeCell ref="K539:K541"/>
    <mergeCell ref="L539:L541"/>
    <mergeCell ref="A530:A532"/>
    <mergeCell ref="K530:K532"/>
    <mergeCell ref="L530:L532"/>
    <mergeCell ref="A533:A535"/>
    <mergeCell ref="K533:K535"/>
    <mergeCell ref="L533:L535"/>
    <mergeCell ref="A524:A526"/>
    <mergeCell ref="K524:K526"/>
    <mergeCell ref="L524:L526"/>
    <mergeCell ref="A527:A529"/>
    <mergeCell ref="K527:K529"/>
    <mergeCell ref="L527:L529"/>
    <mergeCell ref="A518:A520"/>
    <mergeCell ref="K518:K520"/>
    <mergeCell ref="L518:L520"/>
    <mergeCell ref="A521:A523"/>
    <mergeCell ref="K521:K523"/>
    <mergeCell ref="L521:L523"/>
    <mergeCell ref="A512:A514"/>
    <mergeCell ref="K512:K514"/>
    <mergeCell ref="L512:L514"/>
    <mergeCell ref="A515:A517"/>
    <mergeCell ref="K515:K517"/>
    <mergeCell ref="L515:L517"/>
    <mergeCell ref="A506:A508"/>
    <mergeCell ref="K506:K508"/>
    <mergeCell ref="L506:L508"/>
    <mergeCell ref="A509:A511"/>
    <mergeCell ref="K509:K511"/>
    <mergeCell ref="L509:L511"/>
    <mergeCell ref="A500:A502"/>
    <mergeCell ref="K500:K502"/>
    <mergeCell ref="L500:L502"/>
    <mergeCell ref="A503:A505"/>
    <mergeCell ref="K503:K505"/>
    <mergeCell ref="L503:L505"/>
    <mergeCell ref="A494:A496"/>
    <mergeCell ref="K494:K496"/>
    <mergeCell ref="L494:L496"/>
    <mergeCell ref="A497:A499"/>
    <mergeCell ref="K497:K499"/>
    <mergeCell ref="L497:L499"/>
    <mergeCell ref="A488:A490"/>
    <mergeCell ref="K488:K490"/>
    <mergeCell ref="L488:L490"/>
    <mergeCell ref="A491:A493"/>
    <mergeCell ref="K491:K493"/>
    <mergeCell ref="L491:L493"/>
    <mergeCell ref="A482:A484"/>
    <mergeCell ref="K482:K484"/>
    <mergeCell ref="L482:L484"/>
    <mergeCell ref="A485:A487"/>
    <mergeCell ref="K485:K487"/>
    <mergeCell ref="L485:L487"/>
    <mergeCell ref="A476:A478"/>
    <mergeCell ref="K476:K478"/>
    <mergeCell ref="L476:L478"/>
    <mergeCell ref="A479:A481"/>
    <mergeCell ref="K479:K481"/>
    <mergeCell ref="L479:L481"/>
    <mergeCell ref="A470:A472"/>
    <mergeCell ref="K470:K472"/>
    <mergeCell ref="L470:L472"/>
    <mergeCell ref="A473:A475"/>
    <mergeCell ref="K473:K475"/>
    <mergeCell ref="L473:L475"/>
    <mergeCell ref="A464:A466"/>
    <mergeCell ref="K464:K466"/>
    <mergeCell ref="L464:L466"/>
    <mergeCell ref="A467:A469"/>
    <mergeCell ref="K467:K469"/>
    <mergeCell ref="L467:L469"/>
    <mergeCell ref="A458:A460"/>
    <mergeCell ref="K458:K460"/>
    <mergeCell ref="L458:L460"/>
    <mergeCell ref="A461:A463"/>
    <mergeCell ref="K461:K463"/>
    <mergeCell ref="L461:L463"/>
    <mergeCell ref="A452:A454"/>
    <mergeCell ref="K452:K454"/>
    <mergeCell ref="L452:L454"/>
    <mergeCell ref="A455:A457"/>
    <mergeCell ref="K455:K457"/>
    <mergeCell ref="L455:L457"/>
    <mergeCell ref="A446:A448"/>
    <mergeCell ref="K446:K448"/>
    <mergeCell ref="L446:L448"/>
    <mergeCell ref="A449:A451"/>
    <mergeCell ref="K449:K451"/>
    <mergeCell ref="L449:L451"/>
    <mergeCell ref="A440:A442"/>
    <mergeCell ref="K440:K442"/>
    <mergeCell ref="L440:L442"/>
    <mergeCell ref="A443:A445"/>
    <mergeCell ref="K443:K445"/>
    <mergeCell ref="L443:L445"/>
    <mergeCell ref="A434:A436"/>
    <mergeCell ref="K434:K436"/>
    <mergeCell ref="L434:L436"/>
    <mergeCell ref="A437:A439"/>
    <mergeCell ref="K437:K439"/>
    <mergeCell ref="L437:L439"/>
    <mergeCell ref="A428:A430"/>
    <mergeCell ref="K428:K430"/>
    <mergeCell ref="L428:L430"/>
    <mergeCell ref="A431:A433"/>
    <mergeCell ref="K431:K433"/>
    <mergeCell ref="L431:L433"/>
    <mergeCell ref="A422:A424"/>
    <mergeCell ref="K422:K424"/>
    <mergeCell ref="L422:L424"/>
    <mergeCell ref="A425:A427"/>
    <mergeCell ref="K425:K427"/>
    <mergeCell ref="L425:L427"/>
    <mergeCell ref="A416:A418"/>
    <mergeCell ref="K416:K418"/>
    <mergeCell ref="L416:L418"/>
    <mergeCell ref="A419:A421"/>
    <mergeCell ref="K419:K421"/>
    <mergeCell ref="L419:L421"/>
    <mergeCell ref="A410:A412"/>
    <mergeCell ref="K410:K412"/>
    <mergeCell ref="L410:L412"/>
    <mergeCell ref="A413:A415"/>
    <mergeCell ref="K413:K415"/>
    <mergeCell ref="L413:L415"/>
    <mergeCell ref="A404:A406"/>
    <mergeCell ref="K404:K406"/>
    <mergeCell ref="L404:L406"/>
    <mergeCell ref="A407:A409"/>
    <mergeCell ref="K407:K409"/>
    <mergeCell ref="L407:L409"/>
    <mergeCell ref="A398:A400"/>
    <mergeCell ref="K398:K400"/>
    <mergeCell ref="L398:L400"/>
    <mergeCell ref="A401:A403"/>
    <mergeCell ref="K401:K403"/>
    <mergeCell ref="L401:L403"/>
    <mergeCell ref="A392:A394"/>
    <mergeCell ref="K392:K394"/>
    <mergeCell ref="L392:L394"/>
    <mergeCell ref="A395:A397"/>
    <mergeCell ref="K395:K397"/>
    <mergeCell ref="L395:L397"/>
    <mergeCell ref="A386:A388"/>
    <mergeCell ref="K386:K388"/>
    <mergeCell ref="L386:L388"/>
    <mergeCell ref="A389:A391"/>
    <mergeCell ref="K389:K391"/>
    <mergeCell ref="L389:L391"/>
    <mergeCell ref="A380:A382"/>
    <mergeCell ref="K380:K382"/>
    <mergeCell ref="L380:L382"/>
    <mergeCell ref="A383:A385"/>
    <mergeCell ref="K383:K385"/>
    <mergeCell ref="L383:L385"/>
    <mergeCell ref="A374:A376"/>
    <mergeCell ref="K374:K376"/>
    <mergeCell ref="L374:L376"/>
    <mergeCell ref="A377:A379"/>
    <mergeCell ref="K377:K379"/>
    <mergeCell ref="L377:L379"/>
    <mergeCell ref="A368:A370"/>
    <mergeCell ref="K368:K370"/>
    <mergeCell ref="L368:L370"/>
    <mergeCell ref="A371:A373"/>
    <mergeCell ref="K371:K373"/>
    <mergeCell ref="L371:L373"/>
    <mergeCell ref="A362:A364"/>
    <mergeCell ref="K362:K364"/>
    <mergeCell ref="L362:L364"/>
    <mergeCell ref="A365:A367"/>
    <mergeCell ref="K365:K367"/>
    <mergeCell ref="L365:L367"/>
    <mergeCell ref="A356:A358"/>
    <mergeCell ref="K356:K358"/>
    <mergeCell ref="L356:L358"/>
    <mergeCell ref="A359:A361"/>
    <mergeCell ref="K359:K361"/>
    <mergeCell ref="L359:L361"/>
    <mergeCell ref="A350:A352"/>
    <mergeCell ref="K350:K352"/>
    <mergeCell ref="L350:L352"/>
    <mergeCell ref="A353:A355"/>
    <mergeCell ref="K353:K355"/>
    <mergeCell ref="L353:L355"/>
    <mergeCell ref="A344:A346"/>
    <mergeCell ref="K344:K346"/>
    <mergeCell ref="L344:L346"/>
    <mergeCell ref="A347:A349"/>
    <mergeCell ref="K347:K349"/>
    <mergeCell ref="L347:L349"/>
    <mergeCell ref="A338:A340"/>
    <mergeCell ref="K338:K340"/>
    <mergeCell ref="L338:L340"/>
    <mergeCell ref="A341:A343"/>
    <mergeCell ref="K341:K343"/>
    <mergeCell ref="L341:L343"/>
    <mergeCell ref="A332:A334"/>
    <mergeCell ref="K332:K334"/>
    <mergeCell ref="L332:L334"/>
    <mergeCell ref="A335:A337"/>
    <mergeCell ref="K335:K337"/>
    <mergeCell ref="L335:L337"/>
    <mergeCell ref="A326:A328"/>
    <mergeCell ref="K326:K328"/>
    <mergeCell ref="L326:L328"/>
    <mergeCell ref="A329:A331"/>
    <mergeCell ref="K329:K331"/>
    <mergeCell ref="L329:L331"/>
    <mergeCell ref="K320:K322"/>
    <mergeCell ref="L320:L322"/>
    <mergeCell ref="A323:A325"/>
    <mergeCell ref="K323:K325"/>
    <mergeCell ref="L323:L325"/>
    <mergeCell ref="L311:L313"/>
    <mergeCell ref="A314:A316"/>
    <mergeCell ref="K314:K316"/>
    <mergeCell ref="L314:L316"/>
    <mergeCell ref="K317:K319"/>
    <mergeCell ref="L317:L319"/>
    <mergeCell ref="A317:A319"/>
    <mergeCell ref="A320:A322"/>
    <mergeCell ref="K299:K301"/>
    <mergeCell ref="K302:K304"/>
    <mergeCell ref="K305:K307"/>
    <mergeCell ref="A311:A313"/>
    <mergeCell ref="K311:K313"/>
    <mergeCell ref="K284:K286"/>
    <mergeCell ref="K287:K289"/>
    <mergeCell ref="K290:K292"/>
    <mergeCell ref="K293:K295"/>
    <mergeCell ref="K296:K298"/>
    <mergeCell ref="K308:K310"/>
    <mergeCell ref="A302:A304"/>
    <mergeCell ref="A305:A307"/>
    <mergeCell ref="A308:A310"/>
    <mergeCell ref="A287:A289"/>
    <mergeCell ref="A290:A292"/>
    <mergeCell ref="A293:A295"/>
    <mergeCell ref="A296:A298"/>
    <mergeCell ref="A299:A301"/>
    <mergeCell ref="K269:K271"/>
    <mergeCell ref="K272:K274"/>
    <mergeCell ref="K275:K277"/>
    <mergeCell ref="K278:K280"/>
    <mergeCell ref="K281:K283"/>
    <mergeCell ref="K254:K256"/>
    <mergeCell ref="K257:K259"/>
    <mergeCell ref="K260:K262"/>
    <mergeCell ref="K263:K265"/>
    <mergeCell ref="K266:K268"/>
    <mergeCell ref="K239:K241"/>
    <mergeCell ref="K242:K244"/>
    <mergeCell ref="K245:K247"/>
    <mergeCell ref="K248:K250"/>
    <mergeCell ref="K251:K253"/>
    <mergeCell ref="K224:K226"/>
    <mergeCell ref="K227:K229"/>
    <mergeCell ref="K230:K232"/>
    <mergeCell ref="K233:K235"/>
    <mergeCell ref="K236:K238"/>
    <mergeCell ref="K209:K211"/>
    <mergeCell ref="K212:K214"/>
    <mergeCell ref="K215:K217"/>
    <mergeCell ref="K218:K220"/>
    <mergeCell ref="K221:K223"/>
    <mergeCell ref="K194:K196"/>
    <mergeCell ref="K197:K199"/>
    <mergeCell ref="K200:K202"/>
    <mergeCell ref="K203:K205"/>
    <mergeCell ref="K206:K208"/>
    <mergeCell ref="K179:K181"/>
    <mergeCell ref="K182:K184"/>
    <mergeCell ref="K185:K187"/>
    <mergeCell ref="K188:K190"/>
    <mergeCell ref="K191:K193"/>
    <mergeCell ref="K164:K166"/>
    <mergeCell ref="K167:K169"/>
    <mergeCell ref="K170:K172"/>
    <mergeCell ref="K173:K175"/>
    <mergeCell ref="K176:K178"/>
    <mergeCell ref="K149:K151"/>
    <mergeCell ref="K152:K154"/>
    <mergeCell ref="K155:K157"/>
    <mergeCell ref="K158:K160"/>
    <mergeCell ref="K161:K163"/>
    <mergeCell ref="K134:K136"/>
    <mergeCell ref="K137:K139"/>
    <mergeCell ref="K140:K142"/>
    <mergeCell ref="K143:K145"/>
    <mergeCell ref="K146:K148"/>
    <mergeCell ref="K119:K121"/>
    <mergeCell ref="K122:K124"/>
    <mergeCell ref="K125:K127"/>
    <mergeCell ref="K128:K130"/>
    <mergeCell ref="K131:K133"/>
    <mergeCell ref="K104:K106"/>
    <mergeCell ref="K107:K109"/>
    <mergeCell ref="K110:K112"/>
    <mergeCell ref="K113:K115"/>
    <mergeCell ref="K116:K118"/>
    <mergeCell ref="K89:K91"/>
    <mergeCell ref="K92:K94"/>
    <mergeCell ref="K95:K97"/>
    <mergeCell ref="K98:K100"/>
    <mergeCell ref="K101:K103"/>
    <mergeCell ref="K74:K76"/>
    <mergeCell ref="K77:K79"/>
    <mergeCell ref="K80:K82"/>
    <mergeCell ref="K83:K85"/>
    <mergeCell ref="K86:K88"/>
    <mergeCell ref="K59:K61"/>
    <mergeCell ref="K62:K64"/>
    <mergeCell ref="K65:K67"/>
    <mergeCell ref="K68:K70"/>
    <mergeCell ref="K71:K73"/>
    <mergeCell ref="L305:L307"/>
    <mergeCell ref="K14:K16"/>
    <mergeCell ref="K17:K19"/>
    <mergeCell ref="K20:K22"/>
    <mergeCell ref="K23:K25"/>
    <mergeCell ref="K26:K28"/>
    <mergeCell ref="K29:K31"/>
    <mergeCell ref="K32:K34"/>
    <mergeCell ref="K35:K37"/>
    <mergeCell ref="K38:K40"/>
    <mergeCell ref="K41:K43"/>
    <mergeCell ref="K44:K46"/>
    <mergeCell ref="K47:K49"/>
    <mergeCell ref="K50:K52"/>
    <mergeCell ref="K53:K55"/>
    <mergeCell ref="K56:K58"/>
    <mergeCell ref="L290:L292"/>
    <mergeCell ref="L293:L295"/>
    <mergeCell ref="L296:L298"/>
    <mergeCell ref="L299:L301"/>
    <mergeCell ref="L302:L304"/>
    <mergeCell ref="L275:L277"/>
    <mergeCell ref="L278:L280"/>
    <mergeCell ref="L281:L283"/>
    <mergeCell ref="L284:L286"/>
    <mergeCell ref="L287:L289"/>
    <mergeCell ref="L260:L262"/>
    <mergeCell ref="L263:L265"/>
    <mergeCell ref="L266:L268"/>
    <mergeCell ref="L269:L271"/>
    <mergeCell ref="L272:L274"/>
    <mergeCell ref="L245:L247"/>
    <mergeCell ref="L248:L250"/>
    <mergeCell ref="L251:L253"/>
    <mergeCell ref="L254:L256"/>
    <mergeCell ref="L257:L259"/>
    <mergeCell ref="L230:L232"/>
    <mergeCell ref="L233:L235"/>
    <mergeCell ref="L236:L238"/>
    <mergeCell ref="L239:L241"/>
    <mergeCell ref="L242:L244"/>
    <mergeCell ref="L215:L217"/>
    <mergeCell ref="L218:L220"/>
    <mergeCell ref="L221:L223"/>
    <mergeCell ref="L224:L226"/>
    <mergeCell ref="L227:L229"/>
    <mergeCell ref="L200:L202"/>
    <mergeCell ref="L203:L205"/>
    <mergeCell ref="L206:L208"/>
    <mergeCell ref="L209:L211"/>
    <mergeCell ref="L212:L214"/>
    <mergeCell ref="L185:L187"/>
    <mergeCell ref="L188:L190"/>
    <mergeCell ref="L191:L193"/>
    <mergeCell ref="L194:L196"/>
    <mergeCell ref="L197:L199"/>
    <mergeCell ref="L170:L172"/>
    <mergeCell ref="L173:L175"/>
    <mergeCell ref="L176:L178"/>
    <mergeCell ref="L179:L181"/>
    <mergeCell ref="L182:L184"/>
    <mergeCell ref="L155:L157"/>
    <mergeCell ref="L158:L160"/>
    <mergeCell ref="L161:L163"/>
    <mergeCell ref="L164:L166"/>
    <mergeCell ref="L167:L169"/>
    <mergeCell ref="L140:L142"/>
    <mergeCell ref="L143:L145"/>
    <mergeCell ref="L146:L148"/>
    <mergeCell ref="L149:L151"/>
    <mergeCell ref="L152:L154"/>
    <mergeCell ref="L125:L127"/>
    <mergeCell ref="L128:L130"/>
    <mergeCell ref="L131:L133"/>
    <mergeCell ref="L134:L136"/>
    <mergeCell ref="L137:L139"/>
    <mergeCell ref="L110:L112"/>
    <mergeCell ref="L113:L115"/>
    <mergeCell ref="L116:L118"/>
    <mergeCell ref="L119:L121"/>
    <mergeCell ref="L122:L124"/>
    <mergeCell ref="L98:L100"/>
    <mergeCell ref="L101:L103"/>
    <mergeCell ref="L104:L106"/>
    <mergeCell ref="L107:L109"/>
    <mergeCell ref="L80:L82"/>
    <mergeCell ref="L83:L85"/>
    <mergeCell ref="L86:L88"/>
    <mergeCell ref="L89:L91"/>
    <mergeCell ref="L92:L94"/>
    <mergeCell ref="L308:L310"/>
    <mergeCell ref="L14:L16"/>
    <mergeCell ref="L17:L19"/>
    <mergeCell ref="L20:L22"/>
    <mergeCell ref="L23:L25"/>
    <mergeCell ref="L26:L28"/>
    <mergeCell ref="L29:L31"/>
    <mergeCell ref="L32:L34"/>
    <mergeCell ref="L35:L37"/>
    <mergeCell ref="L38:L40"/>
    <mergeCell ref="L41:L43"/>
    <mergeCell ref="L44:L46"/>
    <mergeCell ref="L47:L49"/>
    <mergeCell ref="L65:L67"/>
    <mergeCell ref="L68:L70"/>
    <mergeCell ref="L71:L73"/>
    <mergeCell ref="L74:L76"/>
    <mergeCell ref="L77:L79"/>
    <mergeCell ref="L50:L52"/>
    <mergeCell ref="L53:L55"/>
    <mergeCell ref="L56:L58"/>
    <mergeCell ref="L59:L61"/>
    <mergeCell ref="L62:L64"/>
    <mergeCell ref="L95:L97"/>
    <mergeCell ref="A272:A274"/>
    <mergeCell ref="A275:A277"/>
    <mergeCell ref="A278:A280"/>
    <mergeCell ref="A281:A283"/>
    <mergeCell ref="A284:A286"/>
    <mergeCell ref="A257:A259"/>
    <mergeCell ref="A260:A262"/>
    <mergeCell ref="A263:A265"/>
    <mergeCell ref="A266:A268"/>
    <mergeCell ref="A269:A271"/>
    <mergeCell ref="A242:A244"/>
    <mergeCell ref="A245:A247"/>
    <mergeCell ref="A248:A250"/>
    <mergeCell ref="A251:A253"/>
    <mergeCell ref="A254:A256"/>
    <mergeCell ref="A227:A229"/>
    <mergeCell ref="A230:A232"/>
    <mergeCell ref="A233:A235"/>
    <mergeCell ref="A236:A238"/>
    <mergeCell ref="A239:A241"/>
    <mergeCell ref="A212:A214"/>
    <mergeCell ref="A215:A217"/>
    <mergeCell ref="A218:A220"/>
    <mergeCell ref="A221:A223"/>
    <mergeCell ref="A224:A226"/>
    <mergeCell ref="A197:A199"/>
    <mergeCell ref="A200:A202"/>
    <mergeCell ref="A203:A205"/>
    <mergeCell ref="A206:A208"/>
    <mergeCell ref="A209:A211"/>
    <mergeCell ref="A185:A187"/>
    <mergeCell ref="A188:A190"/>
    <mergeCell ref="A191:A193"/>
    <mergeCell ref="A194:A196"/>
    <mergeCell ref="A167:A169"/>
    <mergeCell ref="A170:A172"/>
    <mergeCell ref="A173:A175"/>
    <mergeCell ref="A176:A178"/>
    <mergeCell ref="A179:A181"/>
    <mergeCell ref="A158:A160"/>
    <mergeCell ref="A161:A163"/>
    <mergeCell ref="A164:A166"/>
    <mergeCell ref="A137:A139"/>
    <mergeCell ref="A140:A142"/>
    <mergeCell ref="A143:A145"/>
    <mergeCell ref="A146:A148"/>
    <mergeCell ref="A149:A151"/>
    <mergeCell ref="A182:A184"/>
    <mergeCell ref="A131:A133"/>
    <mergeCell ref="A134:A136"/>
    <mergeCell ref="A107:A109"/>
    <mergeCell ref="A110:A112"/>
    <mergeCell ref="A113:A115"/>
    <mergeCell ref="A116:A118"/>
    <mergeCell ref="A119:A121"/>
    <mergeCell ref="A152:A154"/>
    <mergeCell ref="A155:A157"/>
    <mergeCell ref="A104:A106"/>
    <mergeCell ref="A77:A79"/>
    <mergeCell ref="A80:A82"/>
    <mergeCell ref="A83:A85"/>
    <mergeCell ref="A86:A88"/>
    <mergeCell ref="A89:A91"/>
    <mergeCell ref="A122:A124"/>
    <mergeCell ref="A125:A127"/>
    <mergeCell ref="A128:A130"/>
    <mergeCell ref="K11:K13"/>
    <mergeCell ref="L11:L13"/>
    <mergeCell ref="A14:A16"/>
    <mergeCell ref="A17:A19"/>
    <mergeCell ref="A20:A22"/>
    <mergeCell ref="A23:A25"/>
    <mergeCell ref="A26:A28"/>
    <mergeCell ref="A29:A31"/>
    <mergeCell ref="B8:J8"/>
    <mergeCell ref="A32:A34"/>
    <mergeCell ref="A35:A37"/>
    <mergeCell ref="A38:A40"/>
    <mergeCell ref="A41:A43"/>
    <mergeCell ref="A44:A46"/>
    <mergeCell ref="C911:F911"/>
    <mergeCell ref="A1:A6"/>
    <mergeCell ref="B1:J4"/>
    <mergeCell ref="B5:J6"/>
    <mergeCell ref="A11:A13"/>
    <mergeCell ref="A62:A64"/>
    <mergeCell ref="A65:A67"/>
    <mergeCell ref="A68:A70"/>
    <mergeCell ref="A71:A73"/>
    <mergeCell ref="A74:A76"/>
    <mergeCell ref="A47:A49"/>
    <mergeCell ref="A50:A52"/>
    <mergeCell ref="A53:A55"/>
    <mergeCell ref="A56:A58"/>
    <mergeCell ref="A59:A61"/>
    <mergeCell ref="A92:A94"/>
    <mergeCell ref="A95:A97"/>
    <mergeCell ref="A98:A100"/>
    <mergeCell ref="A101:A103"/>
  </mergeCells>
  <phoneticPr fontId="0" type="noConversion"/>
  <dataValidations xWindow="1166" yWindow="458" count="15">
    <dataValidation allowBlank="1" showInputMessage="1" showErrorMessage="1" promptTitle="Nombre del PF" prompt="Captura el nombre del proceso funcional a medir" sqref="A10" xr:uid="{00000000-0002-0000-0600-000000000000}"/>
    <dataValidation allowBlank="1" showInputMessage="1" showErrorMessage="1" promptTitle="Tipo de Acción" prompt="Tipo de acción del proceso funcional" sqref="B10" xr:uid="{00000000-0002-0000-0600-000001000000}"/>
    <dataValidation allowBlank="1" showInputMessage="1" showErrorMessage="1" promptTitle="Entradas (E)" prompt="Captura el número de Entradas identificadas en el Proceso Funcional" sqref="C10" xr:uid="{00000000-0002-0000-0600-000002000000}"/>
    <dataValidation allowBlank="1" showInputMessage="1" showErrorMessage="1" promptTitle="Lecturas (R)" prompt="Captura el número de Lecturas identificadas en el Proceso Funcional" sqref="D10" xr:uid="{00000000-0002-0000-0600-000003000000}"/>
    <dataValidation allowBlank="1" showInputMessage="1" showErrorMessage="1" promptTitle="Escrituras (W)" prompt="Captura el número de Escrituras identificadas en el Proceso Funcional" sqref="E10" xr:uid="{00000000-0002-0000-0600-000004000000}"/>
    <dataValidation allowBlank="1" showInputMessage="1" showErrorMessage="1" promptTitle="Salidas (X)" prompt="Captura el número de Salidas identificadas en el Proceso Funcional" sqref="F10" xr:uid="{00000000-0002-0000-0600-000005000000}"/>
    <dataValidation allowBlank="1" showInputMessage="1" showErrorMessage="1" promptTitle="Total de Movimientos de Datos" prompt="Cálculo del número de movimiento de datos por proceso funcional" sqref="G10" xr:uid="{00000000-0002-0000-0600-000006000000}"/>
    <dataValidation allowBlank="1" showInputMessage="1" showErrorMessage="1" promptTitle="Artefacto funcional asociado" prompt="Ingresa el artefacto funcional asociado al proceso funcional:_x000a_- Caso de Uso_x000a_- Historia de Usuario_x000a_- Interfaz de usuario_x000a_-etc." sqref="K10" xr:uid="{00000000-0002-0000-0600-000007000000}"/>
    <dataValidation allowBlank="1" showInputMessage="1" showErrorMessage="1" promptTitle="Observaciones" prompt="Captura observaciones que permitan aclarar cualquier situación asociadas al proceso funcional estimado" sqref="L10" xr:uid="{00000000-0002-0000-0600-000008000000}"/>
    <dataValidation allowBlank="1" showInputMessage="1" showErrorMessage="1" promptTitle="Tamaño total (CFP)" prompt="Tamaño total de los procesos funcionales" sqref="C911:F911" xr:uid="{00000000-0002-0000-0600-000009000000}"/>
    <dataValidation type="decimal" showInputMessage="1" showErrorMessage="1" errorTitle="Valor Inválido" error="Este campo solo acepta valores numéricos" sqref="I11:I910" xr:uid="{00000000-0002-0000-0600-00000A000000}">
      <formula1>0</formula1>
      <formula2>100</formula2>
    </dataValidation>
    <dataValidation allowBlank="1" showInputMessage="1" showErrorMessage="1" promptTitle="Esfuerzo Ajustado" prompt="Cálculo del esfuerzo ajustado por proceso funcional para cada tipo de acción" sqref="J10" xr:uid="{00000000-0002-0000-0600-00000B000000}"/>
    <dataValidation allowBlank="1" showInputMessage="1" showErrorMessage="1" promptTitle="Porcentaje de reúso del esfuerzo" prompt="Captura el porcentaje de reúso del esfuerzo identificado en el proceso funcional para las acciones de modificación y eliminación_x000a__x000a_Nota: No se considera el reúso de la creación porque el significado es generar una funcionalidad no existente" sqref="I10" xr:uid="{00000000-0002-0000-0600-00000C000000}"/>
    <dataValidation type="whole" allowBlank="1" showInputMessage="1" showErrorMessage="1" errorTitle="Valor Inválido" error="Este campo solo acepta valores númericos" sqref="C11:F910" xr:uid="{00000000-0002-0000-0600-00000D000000}">
      <formula1>0</formula1>
      <formula2>100</formula2>
    </dataValidation>
    <dataValidation allowBlank="1" showInputMessage="1" showErrorMessage="1" promptTitle="Esfuerzo" prompt="Cálculo del esfuerzo por proceso funcional para cada tipo de acción" sqref="H10" xr:uid="{00000000-0002-0000-0600-00000E000000}"/>
  </dataValidations>
  <printOptions gridLines="1"/>
  <pageMargins left="0.75" right="0.75" top="1" bottom="1" header="0.5" footer="0.5"/>
  <pageSetup paperSize="9" scale="94" orientation="landscape" horizontalDpi="300" verticalDpi="300" r:id="rId1"/>
  <headerFooter alignWithMargins="0">
    <oddHeader>&amp;CCOSMIC FFP LOW DETs per DM SPREADSHEET</oddHeader>
    <oddFooter>&amp;CPage ___ of ___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9"/>
  <dimension ref="A1:I319"/>
  <sheetViews>
    <sheetView showGridLines="0" zoomScale="85" zoomScaleNormal="85" workbookViewId="0">
      <pane ySplit="11" topLeftCell="A45" activePane="bottomLeft" state="frozen"/>
      <selection activeCell="F6" sqref="F6"/>
      <selection pane="bottomLeft" activeCell="O45" sqref="O45"/>
    </sheetView>
  </sheetViews>
  <sheetFormatPr baseColWidth="10" defaultColWidth="9.140625" defaultRowHeight="12.75" x14ac:dyDescent="0.2"/>
  <cols>
    <col min="1" max="1" width="77.85546875" customWidth="1"/>
    <col min="2" max="2" width="49.28515625" customWidth="1"/>
    <col min="3" max="3" width="37.140625" customWidth="1"/>
    <col min="4" max="4" width="20.28515625" customWidth="1"/>
    <col min="5" max="5" width="8.28515625" customWidth="1"/>
    <col min="9" max="9" width="19" customWidth="1"/>
  </cols>
  <sheetData>
    <row r="1" spans="1:9" ht="12.75" customHeight="1" x14ac:dyDescent="0.2">
      <c r="A1" s="531"/>
      <c r="B1" s="544" t="s">
        <v>9</v>
      </c>
      <c r="C1" s="545"/>
      <c r="D1" s="554"/>
      <c r="E1" s="555"/>
      <c r="F1" s="555"/>
      <c r="G1" s="555"/>
      <c r="H1" s="555"/>
      <c r="I1" s="556"/>
    </row>
    <row r="2" spans="1:9" ht="12.75" customHeight="1" x14ac:dyDescent="0.2">
      <c r="A2" s="532"/>
      <c r="B2" s="546"/>
      <c r="C2" s="547"/>
      <c r="D2" s="410"/>
      <c r="E2" s="411"/>
      <c r="F2" s="411"/>
      <c r="G2" s="411"/>
      <c r="H2" s="411"/>
      <c r="I2" s="412"/>
    </row>
    <row r="3" spans="1:9" ht="12.75" customHeight="1" x14ac:dyDescent="0.2">
      <c r="A3" s="532"/>
      <c r="B3" s="546"/>
      <c r="C3" s="547"/>
      <c r="D3" s="410"/>
      <c r="E3" s="411"/>
      <c r="F3" s="411"/>
      <c r="G3" s="411"/>
      <c r="H3" s="411"/>
      <c r="I3" s="412"/>
    </row>
    <row r="4" spans="1:9" ht="12.75" customHeight="1" x14ac:dyDescent="0.2">
      <c r="A4" s="532"/>
      <c r="B4" s="546"/>
      <c r="C4" s="547"/>
      <c r="D4" s="410"/>
      <c r="E4" s="411"/>
      <c r="F4" s="411"/>
      <c r="G4" s="411"/>
      <c r="H4" s="411"/>
      <c r="I4" s="412"/>
    </row>
    <row r="5" spans="1:9" ht="12.75" customHeight="1" x14ac:dyDescent="0.2">
      <c r="A5" s="532"/>
      <c r="B5" s="548"/>
      <c r="C5" s="549"/>
      <c r="D5" s="410"/>
      <c r="E5" s="411"/>
      <c r="F5" s="411"/>
      <c r="G5" s="411"/>
      <c r="H5" s="411"/>
      <c r="I5" s="412"/>
    </row>
    <row r="6" spans="1:9" ht="12.75" customHeight="1" x14ac:dyDescent="0.2">
      <c r="A6" s="532"/>
      <c r="B6" s="550" t="s">
        <v>165</v>
      </c>
      <c r="C6" s="551"/>
      <c r="D6" s="410"/>
      <c r="E6" s="411"/>
      <c r="F6" s="411"/>
      <c r="G6" s="411"/>
      <c r="H6" s="411"/>
      <c r="I6" s="412"/>
    </row>
    <row r="7" spans="1:9" ht="12.75" customHeight="1" x14ac:dyDescent="0.2">
      <c r="A7" s="533"/>
      <c r="B7" s="552"/>
      <c r="C7" s="553"/>
      <c r="D7" s="413"/>
      <c r="E7" s="414"/>
      <c r="F7" s="414"/>
      <c r="G7" s="414"/>
      <c r="H7" s="414"/>
      <c r="I7" s="415"/>
    </row>
    <row r="8" spans="1:9" ht="12.75" customHeight="1" x14ac:dyDescent="0.2">
      <c r="A8" s="5"/>
      <c r="B8" s="5"/>
      <c r="C8" s="47"/>
      <c r="D8" s="47"/>
      <c r="E8" s="5"/>
      <c r="F8" s="5"/>
      <c r="G8" s="5"/>
      <c r="H8" s="5"/>
      <c r="I8" s="5"/>
    </row>
    <row r="9" spans="1:9" ht="27" customHeight="1" x14ac:dyDescent="0.2">
      <c r="A9" s="112" t="s">
        <v>161</v>
      </c>
      <c r="B9" s="543" t="str">
        <f>Portada!C23</f>
        <v>382-DEC_IDE-Declaración Informativa Mensual y Anual del Impuesto a los Depósitos en Efectivo</v>
      </c>
      <c r="C9" s="543"/>
    </row>
    <row r="10" spans="1:9" ht="27.75" customHeight="1" thickBot="1" x14ac:dyDescent="0.25">
      <c r="A10" s="557" t="s">
        <v>160</v>
      </c>
      <c r="B10" s="557"/>
      <c r="C10" s="557"/>
      <c r="D10" s="557"/>
      <c r="E10" s="557"/>
      <c r="F10" s="557"/>
      <c r="G10" s="557"/>
      <c r="H10" s="557"/>
      <c r="I10" s="557"/>
    </row>
    <row r="11" spans="1:9" ht="33.75" customHeight="1" thickBot="1" x14ac:dyDescent="0.25">
      <c r="A11" s="61" t="s">
        <v>54</v>
      </c>
      <c r="B11" s="319" t="s">
        <v>796</v>
      </c>
      <c r="C11" s="62" t="s">
        <v>27</v>
      </c>
      <c r="D11" s="534" t="s">
        <v>26</v>
      </c>
      <c r="E11" s="535"/>
      <c r="F11" s="535"/>
      <c r="G11" s="535"/>
      <c r="H11" s="535"/>
      <c r="I11" s="536"/>
    </row>
    <row r="12" spans="1:9" ht="12.75" customHeight="1" x14ac:dyDescent="0.2">
      <c r="A12" s="117"/>
      <c r="B12" s="117"/>
      <c r="C12" s="104"/>
      <c r="D12" s="537"/>
      <c r="E12" s="538"/>
      <c r="F12" s="538"/>
      <c r="G12" s="538"/>
      <c r="H12" s="538"/>
      <c r="I12" s="539"/>
    </row>
    <row r="13" spans="1:9" ht="12.75" customHeight="1" x14ac:dyDescent="0.2">
      <c r="A13" s="118"/>
      <c r="B13" s="321"/>
      <c r="C13" s="104"/>
      <c r="D13" s="540"/>
      <c r="E13" s="541"/>
      <c r="F13" s="541"/>
      <c r="G13" s="541"/>
      <c r="H13" s="541"/>
      <c r="I13" s="542"/>
    </row>
    <row r="14" spans="1:9" x14ac:dyDescent="0.2">
      <c r="A14" s="118"/>
      <c r="B14" s="321"/>
      <c r="C14" s="104"/>
      <c r="D14" s="540"/>
      <c r="E14" s="541"/>
      <c r="F14" s="541"/>
      <c r="G14" s="541"/>
      <c r="H14" s="541"/>
      <c r="I14" s="542"/>
    </row>
    <row r="15" spans="1:9" x14ac:dyDescent="0.2">
      <c r="A15" s="118"/>
      <c r="B15" s="321"/>
      <c r="C15" s="104"/>
      <c r="D15" s="540"/>
      <c r="E15" s="541"/>
      <c r="F15" s="541"/>
      <c r="G15" s="541"/>
      <c r="H15" s="541"/>
      <c r="I15" s="542"/>
    </row>
    <row r="16" spans="1:9" x14ac:dyDescent="0.2">
      <c r="A16" s="118"/>
      <c r="B16" s="321"/>
      <c r="C16" s="104"/>
      <c r="D16" s="540"/>
      <c r="E16" s="541"/>
      <c r="F16" s="541"/>
      <c r="G16" s="541"/>
      <c r="H16" s="541"/>
      <c r="I16" s="542"/>
    </row>
    <row r="17" spans="1:9" x14ac:dyDescent="0.2">
      <c r="A17" s="118"/>
      <c r="B17" s="321"/>
      <c r="C17" s="104"/>
      <c r="D17" s="540"/>
      <c r="E17" s="541"/>
      <c r="F17" s="541"/>
      <c r="G17" s="541"/>
      <c r="H17" s="541"/>
      <c r="I17" s="542"/>
    </row>
    <row r="18" spans="1:9" x14ac:dyDescent="0.2">
      <c r="A18" s="118"/>
      <c r="B18" s="321"/>
      <c r="C18" s="104"/>
      <c r="D18" s="540"/>
      <c r="E18" s="541"/>
      <c r="F18" s="541"/>
      <c r="G18" s="541"/>
      <c r="H18" s="541"/>
      <c r="I18" s="542"/>
    </row>
    <row r="19" spans="1:9" x14ac:dyDescent="0.2">
      <c r="A19" s="118"/>
      <c r="B19" s="321"/>
      <c r="C19" s="104"/>
      <c r="D19" s="540"/>
      <c r="E19" s="541"/>
      <c r="F19" s="541"/>
      <c r="G19" s="541"/>
      <c r="H19" s="541"/>
      <c r="I19" s="542"/>
    </row>
    <row r="20" spans="1:9" x14ac:dyDescent="0.2">
      <c r="A20" s="118"/>
      <c r="B20" s="321"/>
      <c r="C20" s="104"/>
      <c r="D20" s="540"/>
      <c r="E20" s="541"/>
      <c r="F20" s="541"/>
      <c r="G20" s="541"/>
      <c r="H20" s="541"/>
      <c r="I20" s="542"/>
    </row>
    <row r="21" spans="1:9" x14ac:dyDescent="0.2">
      <c r="A21" s="118"/>
      <c r="B21" s="321"/>
      <c r="C21" s="104"/>
      <c r="D21" s="540"/>
      <c r="E21" s="541"/>
      <c r="F21" s="541"/>
      <c r="G21" s="541"/>
      <c r="H21" s="541"/>
      <c r="I21" s="542"/>
    </row>
    <row r="22" spans="1:9" x14ac:dyDescent="0.2">
      <c r="A22" s="118"/>
      <c r="B22" s="321"/>
      <c r="C22" s="104"/>
      <c r="D22" s="540"/>
      <c r="E22" s="541"/>
      <c r="F22" s="541"/>
      <c r="G22" s="541"/>
      <c r="H22" s="541"/>
      <c r="I22" s="542"/>
    </row>
    <row r="23" spans="1:9" x14ac:dyDescent="0.2">
      <c r="A23" s="118"/>
      <c r="B23" s="321"/>
      <c r="C23" s="104"/>
      <c r="D23" s="540"/>
      <c r="E23" s="541"/>
      <c r="F23" s="541"/>
      <c r="G23" s="541"/>
      <c r="H23" s="541"/>
      <c r="I23" s="542"/>
    </row>
    <row r="24" spans="1:9" x14ac:dyDescent="0.2">
      <c r="A24" s="118"/>
      <c r="B24" s="321"/>
      <c r="C24" s="104"/>
      <c r="D24" s="540"/>
      <c r="E24" s="541"/>
      <c r="F24" s="541"/>
      <c r="G24" s="541"/>
      <c r="H24" s="541"/>
      <c r="I24" s="542"/>
    </row>
    <row r="25" spans="1:9" x14ac:dyDescent="0.2">
      <c r="A25" s="118"/>
      <c r="B25" s="321"/>
      <c r="C25" s="104"/>
      <c r="D25" s="540"/>
      <c r="E25" s="541"/>
      <c r="F25" s="541"/>
      <c r="G25" s="541"/>
      <c r="H25" s="541"/>
      <c r="I25" s="542"/>
    </row>
    <row r="26" spans="1:9" x14ac:dyDescent="0.2">
      <c r="A26" s="118"/>
      <c r="B26" s="321"/>
      <c r="C26" s="104"/>
      <c r="D26" s="540"/>
      <c r="E26" s="541"/>
      <c r="F26" s="541"/>
      <c r="G26" s="541"/>
      <c r="H26" s="541"/>
      <c r="I26" s="542"/>
    </row>
    <row r="27" spans="1:9" x14ac:dyDescent="0.2">
      <c r="A27" s="118"/>
      <c r="B27" s="321"/>
      <c r="C27" s="104"/>
      <c r="D27" s="540"/>
      <c r="E27" s="541"/>
      <c r="F27" s="541"/>
      <c r="G27" s="541"/>
      <c r="H27" s="541"/>
      <c r="I27" s="542"/>
    </row>
    <row r="28" spans="1:9" x14ac:dyDescent="0.2">
      <c r="A28" s="118"/>
      <c r="B28" s="321"/>
      <c r="C28" s="104"/>
      <c r="D28" s="540"/>
      <c r="E28" s="541"/>
      <c r="F28" s="541"/>
      <c r="G28" s="541"/>
      <c r="H28" s="541"/>
      <c r="I28" s="542"/>
    </row>
    <row r="29" spans="1:9" x14ac:dyDescent="0.2">
      <c r="A29" s="118"/>
      <c r="B29" s="321"/>
      <c r="C29" s="104"/>
      <c r="D29" s="540"/>
      <c r="E29" s="541"/>
      <c r="F29" s="541"/>
      <c r="G29" s="541"/>
      <c r="H29" s="541"/>
      <c r="I29" s="542"/>
    </row>
    <row r="30" spans="1:9" x14ac:dyDescent="0.2">
      <c r="A30" s="118"/>
      <c r="B30" s="321"/>
      <c r="C30" s="104"/>
      <c r="D30" s="540"/>
      <c r="E30" s="541"/>
      <c r="F30" s="541"/>
      <c r="G30" s="541"/>
      <c r="H30" s="541"/>
      <c r="I30" s="542"/>
    </row>
    <row r="31" spans="1:9" x14ac:dyDescent="0.2">
      <c r="A31" s="118"/>
      <c r="B31" s="321"/>
      <c r="C31" s="104"/>
      <c r="D31" s="540"/>
      <c r="E31" s="541"/>
      <c r="F31" s="541"/>
      <c r="G31" s="541"/>
      <c r="H31" s="541"/>
      <c r="I31" s="542"/>
    </row>
    <row r="32" spans="1:9" x14ac:dyDescent="0.2">
      <c r="A32" s="118"/>
      <c r="B32" s="321"/>
      <c r="C32" s="104"/>
      <c r="D32" s="540"/>
      <c r="E32" s="541"/>
      <c r="F32" s="541"/>
      <c r="G32" s="541"/>
      <c r="H32" s="541"/>
      <c r="I32" s="542"/>
    </row>
    <row r="33" spans="1:9" x14ac:dyDescent="0.2">
      <c r="A33" s="118"/>
      <c r="B33" s="321"/>
      <c r="C33" s="104"/>
      <c r="D33" s="540"/>
      <c r="E33" s="541"/>
      <c r="F33" s="541"/>
      <c r="G33" s="541"/>
      <c r="H33" s="541"/>
      <c r="I33" s="542"/>
    </row>
    <row r="34" spans="1:9" x14ac:dyDescent="0.2">
      <c r="A34" s="118"/>
      <c r="B34" s="321"/>
      <c r="C34" s="104"/>
      <c r="D34" s="540"/>
      <c r="E34" s="541"/>
      <c r="F34" s="541"/>
      <c r="G34" s="541"/>
      <c r="H34" s="541"/>
      <c r="I34" s="542"/>
    </row>
    <row r="35" spans="1:9" x14ac:dyDescent="0.2">
      <c r="A35" s="118"/>
      <c r="B35" s="321"/>
      <c r="C35" s="104"/>
      <c r="D35" s="540"/>
      <c r="E35" s="541"/>
      <c r="F35" s="541"/>
      <c r="G35" s="541"/>
      <c r="H35" s="541"/>
      <c r="I35" s="542"/>
    </row>
    <row r="36" spans="1:9" x14ac:dyDescent="0.2">
      <c r="A36" s="118"/>
      <c r="B36" s="321"/>
      <c r="C36" s="104"/>
      <c r="D36" s="540"/>
      <c r="E36" s="541"/>
      <c r="F36" s="541"/>
      <c r="G36" s="541"/>
      <c r="H36" s="541"/>
      <c r="I36" s="542"/>
    </row>
    <row r="37" spans="1:9" x14ac:dyDescent="0.2">
      <c r="A37" s="118"/>
      <c r="B37" s="321"/>
      <c r="C37" s="104"/>
      <c r="D37" s="540"/>
      <c r="E37" s="541"/>
      <c r="F37" s="541"/>
      <c r="G37" s="541"/>
      <c r="H37" s="541"/>
      <c r="I37" s="542"/>
    </row>
    <row r="38" spans="1:9" x14ac:dyDescent="0.2">
      <c r="A38" s="118"/>
      <c r="B38" s="321"/>
      <c r="C38" s="104"/>
      <c r="D38" s="540"/>
      <c r="E38" s="541"/>
      <c r="F38" s="541"/>
      <c r="G38" s="541"/>
      <c r="H38" s="541"/>
      <c r="I38" s="542"/>
    </row>
    <row r="39" spans="1:9" x14ac:dyDescent="0.2">
      <c r="A39" s="118"/>
      <c r="B39" s="321"/>
      <c r="C39" s="104"/>
      <c r="D39" s="540"/>
      <c r="E39" s="541"/>
      <c r="F39" s="541"/>
      <c r="G39" s="541"/>
      <c r="H39" s="541"/>
      <c r="I39" s="542"/>
    </row>
    <row r="40" spans="1:9" x14ac:dyDescent="0.2">
      <c r="A40" s="118"/>
      <c r="B40" s="321"/>
      <c r="C40" s="104"/>
      <c r="D40" s="540"/>
      <c r="E40" s="541"/>
      <c r="F40" s="541"/>
      <c r="G40" s="541"/>
      <c r="H40" s="541"/>
      <c r="I40" s="542"/>
    </row>
    <row r="41" spans="1:9" x14ac:dyDescent="0.2">
      <c r="A41" s="118"/>
      <c r="B41" s="321"/>
      <c r="C41" s="104"/>
      <c r="D41" s="540"/>
      <c r="E41" s="541"/>
      <c r="F41" s="541"/>
      <c r="G41" s="541"/>
      <c r="H41" s="541"/>
      <c r="I41" s="542"/>
    </row>
    <row r="42" spans="1:9" x14ac:dyDescent="0.2">
      <c r="A42" s="118"/>
      <c r="B42" s="321"/>
      <c r="C42" s="104"/>
      <c r="D42" s="540"/>
      <c r="E42" s="541"/>
      <c r="F42" s="541"/>
      <c r="G42" s="541"/>
      <c r="H42" s="541"/>
      <c r="I42" s="542"/>
    </row>
    <row r="43" spans="1:9" x14ac:dyDescent="0.2">
      <c r="A43" s="118"/>
      <c r="B43" s="321"/>
      <c r="C43" s="104"/>
      <c r="D43" s="540"/>
      <c r="E43" s="541"/>
      <c r="F43" s="541"/>
      <c r="G43" s="541"/>
      <c r="H43" s="541"/>
      <c r="I43" s="542"/>
    </row>
    <row r="44" spans="1:9" x14ac:dyDescent="0.2">
      <c r="A44" s="118"/>
      <c r="B44" s="321"/>
      <c r="C44" s="104"/>
      <c r="D44" s="540"/>
      <c r="E44" s="541"/>
      <c r="F44" s="541"/>
      <c r="G44" s="541"/>
      <c r="H44" s="541"/>
      <c r="I44" s="542"/>
    </row>
    <row r="45" spans="1:9" x14ac:dyDescent="0.2">
      <c r="A45" s="118"/>
      <c r="B45" s="321"/>
      <c r="C45" s="104"/>
      <c r="D45" s="540"/>
      <c r="E45" s="541"/>
      <c r="F45" s="541"/>
      <c r="G45" s="541"/>
      <c r="H45" s="541"/>
      <c r="I45" s="542"/>
    </row>
    <row r="46" spans="1:9" x14ac:dyDescent="0.2">
      <c r="A46" s="118"/>
      <c r="B46" s="321"/>
      <c r="C46" s="104"/>
      <c r="D46" s="540"/>
      <c r="E46" s="541"/>
      <c r="F46" s="541"/>
      <c r="G46" s="541"/>
      <c r="H46" s="541"/>
      <c r="I46" s="542"/>
    </row>
    <row r="47" spans="1:9" x14ac:dyDescent="0.2">
      <c r="A47" s="118"/>
      <c r="B47" s="321"/>
      <c r="C47" s="104"/>
      <c r="D47" s="540"/>
      <c r="E47" s="541"/>
      <c r="F47" s="541"/>
      <c r="G47" s="541"/>
      <c r="H47" s="541"/>
      <c r="I47" s="542"/>
    </row>
    <row r="48" spans="1:9" x14ac:dyDescent="0.2">
      <c r="A48" s="118"/>
      <c r="B48" s="321"/>
      <c r="C48" s="104"/>
      <c r="D48" s="540"/>
      <c r="E48" s="541"/>
      <c r="F48" s="541"/>
      <c r="G48" s="541"/>
      <c r="H48" s="541"/>
      <c r="I48" s="542"/>
    </row>
    <row r="49" spans="1:9" x14ac:dyDescent="0.2">
      <c r="A49" s="118"/>
      <c r="B49" s="321"/>
      <c r="C49" s="104"/>
      <c r="D49" s="540"/>
      <c r="E49" s="541"/>
      <c r="F49" s="541"/>
      <c r="G49" s="541"/>
      <c r="H49" s="541"/>
      <c r="I49" s="542"/>
    </row>
    <row r="50" spans="1:9" x14ac:dyDescent="0.2">
      <c r="A50" s="118"/>
      <c r="B50" s="321"/>
      <c r="C50" s="104"/>
      <c r="D50" s="540"/>
      <c r="E50" s="541"/>
      <c r="F50" s="541"/>
      <c r="G50" s="541"/>
      <c r="H50" s="541"/>
      <c r="I50" s="542"/>
    </row>
    <row r="51" spans="1:9" x14ac:dyDescent="0.2">
      <c r="A51" s="118"/>
      <c r="B51" s="321"/>
      <c r="C51" s="104"/>
      <c r="D51" s="540"/>
      <c r="E51" s="541"/>
      <c r="F51" s="541"/>
      <c r="G51" s="541"/>
      <c r="H51" s="541"/>
      <c r="I51" s="542"/>
    </row>
    <row r="52" spans="1:9" x14ac:dyDescent="0.2">
      <c r="A52" s="118"/>
      <c r="B52" s="321"/>
      <c r="C52" s="104"/>
      <c r="D52" s="540"/>
      <c r="E52" s="541"/>
      <c r="F52" s="541"/>
      <c r="G52" s="541"/>
      <c r="H52" s="541"/>
      <c r="I52" s="542"/>
    </row>
    <row r="53" spans="1:9" x14ac:dyDescent="0.2">
      <c r="A53" s="118"/>
      <c r="B53" s="321"/>
      <c r="C53" s="104"/>
      <c r="D53" s="540"/>
      <c r="E53" s="541"/>
      <c r="F53" s="541"/>
      <c r="G53" s="541"/>
      <c r="H53" s="541"/>
      <c r="I53" s="542"/>
    </row>
    <row r="54" spans="1:9" x14ac:dyDescent="0.2">
      <c r="A54" s="118"/>
      <c r="B54" s="321"/>
      <c r="C54" s="104"/>
      <c r="D54" s="540"/>
      <c r="E54" s="541"/>
      <c r="F54" s="541"/>
      <c r="G54" s="541"/>
      <c r="H54" s="541"/>
      <c r="I54" s="542"/>
    </row>
    <row r="55" spans="1:9" x14ac:dyDescent="0.2">
      <c r="A55" s="118"/>
      <c r="B55" s="321"/>
      <c r="C55" s="104"/>
      <c r="D55" s="540"/>
      <c r="E55" s="541"/>
      <c r="F55" s="541"/>
      <c r="G55" s="541"/>
      <c r="H55" s="541"/>
      <c r="I55" s="542"/>
    </row>
    <row r="56" spans="1:9" x14ac:dyDescent="0.2">
      <c r="A56" s="118"/>
      <c r="B56" s="321"/>
      <c r="C56" s="104"/>
      <c r="D56" s="540"/>
      <c r="E56" s="541"/>
      <c r="F56" s="541"/>
      <c r="G56" s="541"/>
      <c r="H56" s="541"/>
      <c r="I56" s="542"/>
    </row>
    <row r="57" spans="1:9" x14ac:dyDescent="0.2">
      <c r="A57" s="118"/>
      <c r="B57" s="321"/>
      <c r="C57" s="104"/>
      <c r="D57" s="540"/>
      <c r="E57" s="541"/>
      <c r="F57" s="541"/>
      <c r="G57" s="541"/>
      <c r="H57" s="541"/>
      <c r="I57" s="542"/>
    </row>
    <row r="58" spans="1:9" x14ac:dyDescent="0.2">
      <c r="A58" s="118"/>
      <c r="B58" s="321"/>
      <c r="C58" s="104"/>
      <c r="D58" s="540"/>
      <c r="E58" s="541"/>
      <c r="F58" s="541"/>
      <c r="G58" s="541"/>
      <c r="H58" s="541"/>
      <c r="I58" s="542"/>
    </row>
    <row r="59" spans="1:9" x14ac:dyDescent="0.2">
      <c r="A59" s="118"/>
      <c r="B59" s="321"/>
      <c r="C59" s="104"/>
      <c r="D59" s="540"/>
      <c r="E59" s="541"/>
      <c r="F59" s="541"/>
      <c r="G59" s="541"/>
      <c r="H59" s="541"/>
      <c r="I59" s="542"/>
    </row>
    <row r="60" spans="1:9" x14ac:dyDescent="0.2">
      <c r="A60" s="118"/>
      <c r="B60" s="321"/>
      <c r="C60" s="104"/>
      <c r="D60" s="540"/>
      <c r="E60" s="541"/>
      <c r="F60" s="541"/>
      <c r="G60" s="541"/>
      <c r="H60" s="541"/>
      <c r="I60" s="542"/>
    </row>
    <row r="61" spans="1:9" x14ac:dyDescent="0.2">
      <c r="A61" s="118"/>
      <c r="B61" s="321"/>
      <c r="C61" s="104"/>
      <c r="D61" s="540"/>
      <c r="E61" s="541"/>
      <c r="F61" s="541"/>
      <c r="G61" s="541"/>
      <c r="H61" s="541"/>
      <c r="I61" s="542"/>
    </row>
    <row r="62" spans="1:9" x14ac:dyDescent="0.2">
      <c r="A62" s="118"/>
      <c r="B62" s="321"/>
      <c r="C62" s="104"/>
      <c r="D62" s="540"/>
      <c r="E62" s="541"/>
      <c r="F62" s="541"/>
      <c r="G62" s="541"/>
      <c r="H62" s="541"/>
      <c r="I62" s="542"/>
    </row>
    <row r="63" spans="1:9" x14ac:dyDescent="0.2">
      <c r="A63" s="118"/>
      <c r="B63" s="321"/>
      <c r="C63" s="104"/>
      <c r="D63" s="540"/>
      <c r="E63" s="541"/>
      <c r="F63" s="541"/>
      <c r="G63" s="541"/>
      <c r="H63" s="541"/>
      <c r="I63" s="542"/>
    </row>
    <row r="64" spans="1:9" x14ac:dyDescent="0.2">
      <c r="A64" s="118"/>
      <c r="B64" s="321"/>
      <c r="C64" s="104"/>
      <c r="D64" s="540"/>
      <c r="E64" s="541"/>
      <c r="F64" s="541"/>
      <c r="G64" s="541"/>
      <c r="H64" s="541"/>
      <c r="I64" s="542"/>
    </row>
    <row r="65" spans="1:9" x14ac:dyDescent="0.2">
      <c r="A65" s="118"/>
      <c r="B65" s="321"/>
      <c r="C65" s="104"/>
      <c r="D65" s="540"/>
      <c r="E65" s="541"/>
      <c r="F65" s="541"/>
      <c r="G65" s="541"/>
      <c r="H65" s="541"/>
      <c r="I65" s="542"/>
    </row>
    <row r="66" spans="1:9" x14ac:dyDescent="0.2">
      <c r="A66" s="118"/>
      <c r="B66" s="321"/>
      <c r="C66" s="104"/>
      <c r="D66" s="540"/>
      <c r="E66" s="541"/>
      <c r="F66" s="541"/>
      <c r="G66" s="541"/>
      <c r="H66" s="541"/>
      <c r="I66" s="542"/>
    </row>
    <row r="67" spans="1:9" x14ac:dyDescent="0.2">
      <c r="A67" s="118"/>
      <c r="B67" s="321"/>
      <c r="C67" s="104"/>
      <c r="D67" s="540"/>
      <c r="E67" s="541"/>
      <c r="F67" s="541"/>
      <c r="G67" s="541"/>
      <c r="H67" s="541"/>
      <c r="I67" s="542"/>
    </row>
    <row r="68" spans="1:9" x14ac:dyDescent="0.2">
      <c r="A68" s="118"/>
      <c r="B68" s="321"/>
      <c r="C68" s="104"/>
      <c r="D68" s="540"/>
      <c r="E68" s="541"/>
      <c r="F68" s="541"/>
      <c r="G68" s="541"/>
      <c r="H68" s="541"/>
      <c r="I68" s="542"/>
    </row>
    <row r="69" spans="1:9" x14ac:dyDescent="0.2">
      <c r="A69" s="118"/>
      <c r="B69" s="321"/>
      <c r="C69" s="104"/>
      <c r="D69" s="540"/>
      <c r="E69" s="541"/>
      <c r="F69" s="541"/>
      <c r="G69" s="541"/>
      <c r="H69" s="541"/>
      <c r="I69" s="542"/>
    </row>
    <row r="70" spans="1:9" x14ac:dyDescent="0.2">
      <c r="A70" s="118"/>
      <c r="B70" s="321"/>
      <c r="C70" s="104"/>
      <c r="D70" s="540"/>
      <c r="E70" s="541"/>
      <c r="F70" s="541"/>
      <c r="G70" s="541"/>
      <c r="H70" s="541"/>
      <c r="I70" s="542"/>
    </row>
    <row r="71" spans="1:9" x14ac:dyDescent="0.2">
      <c r="A71" s="118"/>
      <c r="B71" s="321"/>
      <c r="C71" s="104"/>
      <c r="D71" s="540"/>
      <c r="E71" s="541"/>
      <c r="F71" s="541"/>
      <c r="G71" s="541"/>
      <c r="H71" s="541"/>
      <c r="I71" s="542"/>
    </row>
    <row r="72" spans="1:9" x14ac:dyDescent="0.2">
      <c r="A72" s="118"/>
      <c r="B72" s="321"/>
      <c r="C72" s="104"/>
      <c r="D72" s="540"/>
      <c r="E72" s="541"/>
      <c r="F72" s="541"/>
      <c r="G72" s="541"/>
      <c r="H72" s="541"/>
      <c r="I72" s="542"/>
    </row>
    <row r="73" spans="1:9" x14ac:dyDescent="0.2">
      <c r="A73" s="118"/>
      <c r="B73" s="321"/>
      <c r="C73" s="104"/>
      <c r="D73" s="540"/>
      <c r="E73" s="541"/>
      <c r="F73" s="541"/>
      <c r="G73" s="541"/>
      <c r="H73" s="541"/>
      <c r="I73" s="542"/>
    </row>
    <row r="74" spans="1:9" x14ac:dyDescent="0.2">
      <c r="A74" s="118"/>
      <c r="B74" s="321"/>
      <c r="C74" s="104"/>
      <c r="D74" s="540"/>
      <c r="E74" s="541"/>
      <c r="F74" s="541"/>
      <c r="G74" s="541"/>
      <c r="H74" s="541"/>
      <c r="I74" s="542"/>
    </row>
    <row r="75" spans="1:9" x14ac:dyDescent="0.2">
      <c r="A75" s="118"/>
      <c r="B75" s="321"/>
      <c r="C75" s="104"/>
      <c r="D75" s="540"/>
      <c r="E75" s="541"/>
      <c r="F75" s="541"/>
      <c r="G75" s="541"/>
      <c r="H75" s="541"/>
      <c r="I75" s="542"/>
    </row>
    <row r="76" spans="1:9" x14ac:dyDescent="0.2">
      <c r="A76" s="118"/>
      <c r="B76" s="321"/>
      <c r="C76" s="104"/>
      <c r="D76" s="540"/>
      <c r="E76" s="541"/>
      <c r="F76" s="541"/>
      <c r="G76" s="541"/>
      <c r="H76" s="541"/>
      <c r="I76" s="542"/>
    </row>
    <row r="77" spans="1:9" x14ac:dyDescent="0.2">
      <c r="A77" s="118"/>
      <c r="B77" s="321"/>
      <c r="C77" s="104"/>
      <c r="D77" s="540"/>
      <c r="E77" s="541"/>
      <c r="F77" s="541"/>
      <c r="G77" s="541"/>
      <c r="H77" s="541"/>
      <c r="I77" s="542"/>
    </row>
    <row r="78" spans="1:9" x14ac:dyDescent="0.2">
      <c r="A78" s="118"/>
      <c r="B78" s="321"/>
      <c r="C78" s="104"/>
      <c r="D78" s="540"/>
      <c r="E78" s="541"/>
      <c r="F78" s="541"/>
      <c r="G78" s="541"/>
      <c r="H78" s="541"/>
      <c r="I78" s="542"/>
    </row>
    <row r="79" spans="1:9" x14ac:dyDescent="0.2">
      <c r="A79" s="118"/>
      <c r="B79" s="321"/>
      <c r="C79" s="104"/>
      <c r="D79" s="540"/>
      <c r="E79" s="541"/>
      <c r="F79" s="541"/>
      <c r="G79" s="541"/>
      <c r="H79" s="541"/>
      <c r="I79" s="542"/>
    </row>
    <row r="80" spans="1:9" x14ac:dyDescent="0.2">
      <c r="A80" s="118"/>
      <c r="B80" s="321"/>
      <c r="C80" s="104"/>
      <c r="D80" s="540"/>
      <c r="E80" s="541"/>
      <c r="F80" s="541"/>
      <c r="G80" s="541"/>
      <c r="H80" s="541"/>
      <c r="I80" s="542"/>
    </row>
    <row r="81" spans="1:9" x14ac:dyDescent="0.2">
      <c r="A81" s="118"/>
      <c r="B81" s="321"/>
      <c r="C81" s="104"/>
      <c r="D81" s="540"/>
      <c r="E81" s="541"/>
      <c r="F81" s="541"/>
      <c r="G81" s="541"/>
      <c r="H81" s="541"/>
      <c r="I81" s="542"/>
    </row>
    <row r="82" spans="1:9" x14ac:dyDescent="0.2">
      <c r="A82" s="118"/>
      <c r="B82" s="321"/>
      <c r="C82" s="104"/>
      <c r="D82" s="540"/>
      <c r="E82" s="541"/>
      <c r="F82" s="541"/>
      <c r="G82" s="541"/>
      <c r="H82" s="541"/>
      <c r="I82" s="542"/>
    </row>
    <row r="83" spans="1:9" x14ac:dyDescent="0.2">
      <c r="A83" s="118"/>
      <c r="B83" s="321"/>
      <c r="C83" s="104"/>
      <c r="D83" s="540"/>
      <c r="E83" s="541"/>
      <c r="F83" s="541"/>
      <c r="G83" s="541"/>
      <c r="H83" s="541"/>
      <c r="I83" s="542"/>
    </row>
    <row r="84" spans="1:9" x14ac:dyDescent="0.2">
      <c r="A84" s="118"/>
      <c r="B84" s="321"/>
      <c r="C84" s="104"/>
      <c r="D84" s="540"/>
      <c r="E84" s="541"/>
      <c r="F84" s="541"/>
      <c r="G84" s="541"/>
      <c r="H84" s="541"/>
      <c r="I84" s="542"/>
    </row>
    <row r="85" spans="1:9" x14ac:dyDescent="0.2">
      <c r="A85" s="118"/>
      <c r="B85" s="321"/>
      <c r="C85" s="104"/>
      <c r="D85" s="540"/>
      <c r="E85" s="541"/>
      <c r="F85" s="541"/>
      <c r="G85" s="541"/>
      <c r="H85" s="541"/>
      <c r="I85" s="542"/>
    </row>
    <row r="86" spans="1:9" x14ac:dyDescent="0.2">
      <c r="A86" s="118"/>
      <c r="B86" s="321"/>
      <c r="C86" s="104"/>
      <c r="D86" s="540"/>
      <c r="E86" s="541"/>
      <c r="F86" s="541"/>
      <c r="G86" s="541"/>
      <c r="H86" s="541"/>
      <c r="I86" s="542"/>
    </row>
    <row r="87" spans="1:9" x14ac:dyDescent="0.2">
      <c r="A87" s="118"/>
      <c r="B87" s="321"/>
      <c r="C87" s="104"/>
      <c r="D87" s="540"/>
      <c r="E87" s="541"/>
      <c r="F87" s="541"/>
      <c r="G87" s="541"/>
      <c r="H87" s="541"/>
      <c r="I87" s="542"/>
    </row>
    <row r="88" spans="1:9" x14ac:dyDescent="0.2">
      <c r="A88" s="118"/>
      <c r="B88" s="321"/>
      <c r="C88" s="104"/>
      <c r="D88" s="540"/>
      <c r="E88" s="541"/>
      <c r="F88" s="541"/>
      <c r="G88" s="541"/>
      <c r="H88" s="541"/>
      <c r="I88" s="542"/>
    </row>
    <row r="89" spans="1:9" x14ac:dyDescent="0.2">
      <c r="A89" s="118"/>
      <c r="B89" s="321"/>
      <c r="C89" s="104"/>
      <c r="D89" s="540"/>
      <c r="E89" s="541"/>
      <c r="F89" s="541"/>
      <c r="G89" s="541"/>
      <c r="H89" s="541"/>
      <c r="I89" s="542"/>
    </row>
    <row r="90" spans="1:9" x14ac:dyDescent="0.2">
      <c r="A90" s="118"/>
      <c r="B90" s="321"/>
      <c r="C90" s="104"/>
      <c r="D90" s="540"/>
      <c r="E90" s="541"/>
      <c r="F90" s="541"/>
      <c r="G90" s="541"/>
      <c r="H90" s="541"/>
      <c r="I90" s="542"/>
    </row>
    <row r="91" spans="1:9" x14ac:dyDescent="0.2">
      <c r="A91" s="118"/>
      <c r="B91" s="321"/>
      <c r="C91" s="104"/>
      <c r="D91" s="540"/>
      <c r="E91" s="541"/>
      <c r="F91" s="541"/>
      <c r="G91" s="541"/>
      <c r="H91" s="541"/>
      <c r="I91" s="542"/>
    </row>
    <row r="92" spans="1:9" x14ac:dyDescent="0.2">
      <c r="A92" s="118"/>
      <c r="B92" s="321"/>
      <c r="C92" s="104"/>
      <c r="D92" s="540"/>
      <c r="E92" s="541"/>
      <c r="F92" s="541"/>
      <c r="G92" s="541"/>
      <c r="H92" s="541"/>
      <c r="I92" s="542"/>
    </row>
    <row r="93" spans="1:9" x14ac:dyDescent="0.2">
      <c r="A93" s="118"/>
      <c r="B93" s="321"/>
      <c r="C93" s="104"/>
      <c r="D93" s="540"/>
      <c r="E93" s="541"/>
      <c r="F93" s="541"/>
      <c r="G93" s="541"/>
      <c r="H93" s="541"/>
      <c r="I93" s="542"/>
    </row>
    <row r="94" spans="1:9" x14ac:dyDescent="0.2">
      <c r="A94" s="118"/>
      <c r="B94" s="321"/>
      <c r="C94" s="104"/>
      <c r="D94" s="540"/>
      <c r="E94" s="541"/>
      <c r="F94" s="541"/>
      <c r="G94" s="541"/>
      <c r="H94" s="541"/>
      <c r="I94" s="542"/>
    </row>
    <row r="95" spans="1:9" x14ac:dyDescent="0.2">
      <c r="A95" s="118"/>
      <c r="B95" s="321"/>
      <c r="C95" s="104"/>
      <c r="D95" s="540"/>
      <c r="E95" s="541"/>
      <c r="F95" s="541"/>
      <c r="G95" s="541"/>
      <c r="H95" s="541"/>
      <c r="I95" s="542"/>
    </row>
    <row r="96" spans="1:9" x14ac:dyDescent="0.2">
      <c r="A96" s="118"/>
      <c r="B96" s="321"/>
      <c r="C96" s="104"/>
      <c r="D96" s="540"/>
      <c r="E96" s="541"/>
      <c r="F96" s="541"/>
      <c r="G96" s="541"/>
      <c r="H96" s="541"/>
      <c r="I96" s="542"/>
    </row>
    <row r="97" spans="1:9" x14ac:dyDescent="0.2">
      <c r="A97" s="118"/>
      <c r="B97" s="321"/>
      <c r="C97" s="104"/>
      <c r="D97" s="540"/>
      <c r="E97" s="541"/>
      <c r="F97" s="541"/>
      <c r="G97" s="541"/>
      <c r="H97" s="541"/>
      <c r="I97" s="542"/>
    </row>
    <row r="98" spans="1:9" x14ac:dyDescent="0.2">
      <c r="A98" s="118"/>
      <c r="B98" s="321"/>
      <c r="C98" s="104"/>
      <c r="D98" s="540"/>
      <c r="E98" s="541"/>
      <c r="F98" s="541"/>
      <c r="G98" s="541"/>
      <c r="H98" s="541"/>
      <c r="I98" s="542"/>
    </row>
    <row r="99" spans="1:9" x14ac:dyDescent="0.2">
      <c r="A99" s="118"/>
      <c r="B99" s="321"/>
      <c r="C99" s="104"/>
      <c r="D99" s="540"/>
      <c r="E99" s="541"/>
      <c r="F99" s="541"/>
      <c r="G99" s="541"/>
      <c r="H99" s="541"/>
      <c r="I99" s="542"/>
    </row>
    <row r="100" spans="1:9" x14ac:dyDescent="0.2">
      <c r="A100" s="118"/>
      <c r="B100" s="321"/>
      <c r="C100" s="104"/>
      <c r="D100" s="540"/>
      <c r="E100" s="541"/>
      <c r="F100" s="541"/>
      <c r="G100" s="541"/>
      <c r="H100" s="541"/>
      <c r="I100" s="542"/>
    </row>
    <row r="101" spans="1:9" x14ac:dyDescent="0.2">
      <c r="A101" s="118"/>
      <c r="B101" s="321"/>
      <c r="C101" s="104"/>
      <c r="D101" s="540"/>
      <c r="E101" s="541"/>
      <c r="F101" s="541"/>
      <c r="G101" s="541"/>
      <c r="H101" s="541"/>
      <c r="I101" s="542"/>
    </row>
    <row r="102" spans="1:9" x14ac:dyDescent="0.2">
      <c r="A102" s="118"/>
      <c r="B102" s="321"/>
      <c r="C102" s="104"/>
      <c r="D102" s="540"/>
      <c r="E102" s="541"/>
      <c r="F102" s="541"/>
      <c r="G102" s="541"/>
      <c r="H102" s="541"/>
      <c r="I102" s="542"/>
    </row>
    <row r="103" spans="1:9" x14ac:dyDescent="0.2">
      <c r="A103" s="118"/>
      <c r="B103" s="321"/>
      <c r="C103" s="104"/>
      <c r="D103" s="540"/>
      <c r="E103" s="541"/>
      <c r="F103" s="541"/>
      <c r="G103" s="541"/>
      <c r="H103" s="541"/>
      <c r="I103" s="542"/>
    </row>
    <row r="104" spans="1:9" x14ac:dyDescent="0.2">
      <c r="A104" s="118"/>
      <c r="B104" s="321"/>
      <c r="C104" s="104"/>
      <c r="D104" s="540"/>
      <c r="E104" s="541"/>
      <c r="F104" s="541"/>
      <c r="G104" s="541"/>
      <c r="H104" s="541"/>
      <c r="I104" s="542"/>
    </row>
    <row r="105" spans="1:9" x14ac:dyDescent="0.2">
      <c r="A105" s="118"/>
      <c r="B105" s="321"/>
      <c r="C105" s="104"/>
      <c r="D105" s="540"/>
      <c r="E105" s="541"/>
      <c r="F105" s="541"/>
      <c r="G105" s="541"/>
      <c r="H105" s="541"/>
      <c r="I105" s="542"/>
    </row>
    <row r="106" spans="1:9" x14ac:dyDescent="0.2">
      <c r="A106" s="118"/>
      <c r="B106" s="321"/>
      <c r="C106" s="104"/>
      <c r="D106" s="540"/>
      <c r="E106" s="541"/>
      <c r="F106" s="541"/>
      <c r="G106" s="541"/>
      <c r="H106" s="541"/>
      <c r="I106" s="542"/>
    </row>
    <row r="107" spans="1:9" x14ac:dyDescent="0.2">
      <c r="A107" s="118"/>
      <c r="B107" s="321"/>
      <c r="C107" s="104"/>
      <c r="D107" s="540"/>
      <c r="E107" s="541"/>
      <c r="F107" s="541"/>
      <c r="G107" s="541"/>
      <c r="H107" s="541"/>
      <c r="I107" s="542"/>
    </row>
    <row r="108" spans="1:9" x14ac:dyDescent="0.2">
      <c r="A108" s="118"/>
      <c r="B108" s="321"/>
      <c r="C108" s="104"/>
      <c r="D108" s="540"/>
      <c r="E108" s="541"/>
      <c r="F108" s="541"/>
      <c r="G108" s="541"/>
      <c r="H108" s="541"/>
      <c r="I108" s="542"/>
    </row>
    <row r="109" spans="1:9" x14ac:dyDescent="0.2">
      <c r="A109" s="118"/>
      <c r="B109" s="321"/>
      <c r="C109" s="104"/>
      <c r="D109" s="540"/>
      <c r="E109" s="541"/>
      <c r="F109" s="541"/>
      <c r="G109" s="541"/>
      <c r="H109" s="541"/>
      <c r="I109" s="542"/>
    </row>
    <row r="110" spans="1:9" x14ac:dyDescent="0.2">
      <c r="A110" s="118"/>
      <c r="B110" s="321"/>
      <c r="C110" s="104"/>
      <c r="D110" s="540"/>
      <c r="E110" s="541"/>
      <c r="F110" s="541"/>
      <c r="G110" s="541"/>
      <c r="H110" s="541"/>
      <c r="I110" s="542"/>
    </row>
    <row r="111" spans="1:9" x14ac:dyDescent="0.2">
      <c r="A111" s="118"/>
      <c r="B111" s="321"/>
      <c r="C111" s="104"/>
      <c r="D111" s="540"/>
      <c r="E111" s="541"/>
      <c r="F111" s="541"/>
      <c r="G111" s="541"/>
      <c r="H111" s="541"/>
      <c r="I111" s="542"/>
    </row>
    <row r="112" spans="1:9" x14ac:dyDescent="0.2">
      <c r="A112" s="118"/>
      <c r="B112" s="321"/>
      <c r="C112" s="104"/>
      <c r="D112" s="540"/>
      <c r="E112" s="541"/>
      <c r="F112" s="541"/>
      <c r="G112" s="541"/>
      <c r="H112" s="541"/>
      <c r="I112" s="542"/>
    </row>
    <row r="113" spans="1:9" x14ac:dyDescent="0.2">
      <c r="A113" s="118"/>
      <c r="B113" s="321"/>
      <c r="C113" s="104"/>
      <c r="D113" s="540"/>
      <c r="E113" s="541"/>
      <c r="F113" s="541"/>
      <c r="G113" s="541"/>
      <c r="H113" s="541"/>
      <c r="I113" s="542"/>
    </row>
    <row r="114" spans="1:9" x14ac:dyDescent="0.2">
      <c r="A114" s="118"/>
      <c r="B114" s="321"/>
      <c r="C114" s="104"/>
      <c r="D114" s="540"/>
      <c r="E114" s="541"/>
      <c r="F114" s="541"/>
      <c r="G114" s="541"/>
      <c r="H114" s="541"/>
      <c r="I114" s="542"/>
    </row>
    <row r="115" spans="1:9" x14ac:dyDescent="0.2">
      <c r="A115" s="118"/>
      <c r="B115" s="321"/>
      <c r="C115" s="104"/>
      <c r="D115" s="540"/>
      <c r="E115" s="541"/>
      <c r="F115" s="541"/>
      <c r="G115" s="541"/>
      <c r="H115" s="541"/>
      <c r="I115" s="542"/>
    </row>
    <row r="116" spans="1:9" x14ac:dyDescent="0.2">
      <c r="A116" s="118"/>
      <c r="B116" s="321"/>
      <c r="C116" s="104"/>
      <c r="D116" s="540"/>
      <c r="E116" s="541"/>
      <c r="F116" s="541"/>
      <c r="G116" s="541"/>
      <c r="H116" s="541"/>
      <c r="I116" s="542"/>
    </row>
    <row r="117" spans="1:9" x14ac:dyDescent="0.2">
      <c r="A117" s="118"/>
      <c r="B117" s="321"/>
      <c r="C117" s="104"/>
      <c r="D117" s="540"/>
      <c r="E117" s="541"/>
      <c r="F117" s="541"/>
      <c r="G117" s="541"/>
      <c r="H117" s="541"/>
      <c r="I117" s="542"/>
    </row>
    <row r="118" spans="1:9" x14ac:dyDescent="0.2">
      <c r="A118" s="118"/>
      <c r="B118" s="321"/>
      <c r="C118" s="104"/>
      <c r="D118" s="540"/>
      <c r="E118" s="541"/>
      <c r="F118" s="541"/>
      <c r="G118" s="541"/>
      <c r="H118" s="541"/>
      <c r="I118" s="542"/>
    </row>
    <row r="119" spans="1:9" x14ac:dyDescent="0.2">
      <c r="A119" s="118"/>
      <c r="B119" s="321"/>
      <c r="C119" s="104"/>
      <c r="D119" s="540"/>
      <c r="E119" s="541"/>
      <c r="F119" s="541"/>
      <c r="G119" s="541"/>
      <c r="H119" s="541"/>
      <c r="I119" s="542"/>
    </row>
    <row r="120" spans="1:9" x14ac:dyDescent="0.2">
      <c r="A120" s="118"/>
      <c r="B120" s="321"/>
      <c r="C120" s="104"/>
      <c r="D120" s="540"/>
      <c r="E120" s="541"/>
      <c r="F120" s="541"/>
      <c r="G120" s="541"/>
      <c r="H120" s="541"/>
      <c r="I120" s="542"/>
    </row>
    <row r="121" spans="1:9" x14ac:dyDescent="0.2">
      <c r="A121" s="118"/>
      <c r="B121" s="321"/>
      <c r="C121" s="104"/>
      <c r="D121" s="540"/>
      <c r="E121" s="541"/>
      <c r="F121" s="541"/>
      <c r="G121" s="541"/>
      <c r="H121" s="541"/>
      <c r="I121" s="542"/>
    </row>
    <row r="122" spans="1:9" x14ac:dyDescent="0.2">
      <c r="A122" s="118"/>
      <c r="B122" s="321"/>
      <c r="C122" s="104"/>
      <c r="D122" s="540"/>
      <c r="E122" s="541"/>
      <c r="F122" s="541"/>
      <c r="G122" s="541"/>
      <c r="H122" s="541"/>
      <c r="I122" s="542"/>
    </row>
    <row r="123" spans="1:9" x14ac:dyDescent="0.2">
      <c r="A123" s="118"/>
      <c r="B123" s="321"/>
      <c r="C123" s="104"/>
      <c r="D123" s="540"/>
      <c r="E123" s="541"/>
      <c r="F123" s="541"/>
      <c r="G123" s="541"/>
      <c r="H123" s="541"/>
      <c r="I123" s="542"/>
    </row>
    <row r="124" spans="1:9" x14ac:dyDescent="0.2">
      <c r="A124" s="118"/>
      <c r="B124" s="321"/>
      <c r="C124" s="104"/>
      <c r="D124" s="540"/>
      <c r="E124" s="541"/>
      <c r="F124" s="541"/>
      <c r="G124" s="541"/>
      <c r="H124" s="541"/>
      <c r="I124" s="542"/>
    </row>
    <row r="125" spans="1:9" x14ac:dyDescent="0.2">
      <c r="A125" s="118"/>
      <c r="B125" s="321"/>
      <c r="C125" s="104"/>
      <c r="D125" s="540"/>
      <c r="E125" s="541"/>
      <c r="F125" s="541"/>
      <c r="G125" s="541"/>
      <c r="H125" s="541"/>
      <c r="I125" s="542"/>
    </row>
    <row r="126" spans="1:9" x14ac:dyDescent="0.2">
      <c r="A126" s="118"/>
      <c r="B126" s="321"/>
      <c r="C126" s="104"/>
      <c r="D126" s="540"/>
      <c r="E126" s="541"/>
      <c r="F126" s="541"/>
      <c r="G126" s="541"/>
      <c r="H126" s="541"/>
      <c r="I126" s="542"/>
    </row>
    <row r="127" spans="1:9" x14ac:dyDescent="0.2">
      <c r="A127" s="118"/>
      <c r="B127" s="321"/>
      <c r="C127" s="104"/>
      <c r="D127" s="540"/>
      <c r="E127" s="541"/>
      <c r="F127" s="541"/>
      <c r="G127" s="541"/>
      <c r="H127" s="541"/>
      <c r="I127" s="542"/>
    </row>
    <row r="128" spans="1:9" x14ac:dyDescent="0.2">
      <c r="A128" s="118"/>
      <c r="B128" s="321"/>
      <c r="C128" s="104"/>
      <c r="D128" s="540"/>
      <c r="E128" s="541"/>
      <c r="F128" s="541"/>
      <c r="G128" s="541"/>
      <c r="H128" s="541"/>
      <c r="I128" s="542"/>
    </row>
    <row r="129" spans="1:9" x14ac:dyDescent="0.2">
      <c r="A129" s="118"/>
      <c r="B129" s="321"/>
      <c r="C129" s="104"/>
      <c r="D129" s="540"/>
      <c r="E129" s="541"/>
      <c r="F129" s="541"/>
      <c r="G129" s="541"/>
      <c r="H129" s="541"/>
      <c r="I129" s="542"/>
    </row>
    <row r="130" spans="1:9" x14ac:dyDescent="0.2">
      <c r="A130" s="118"/>
      <c r="B130" s="321"/>
      <c r="C130" s="104"/>
      <c r="D130" s="540"/>
      <c r="E130" s="541"/>
      <c r="F130" s="541"/>
      <c r="G130" s="541"/>
      <c r="H130" s="541"/>
      <c r="I130" s="542"/>
    </row>
    <row r="131" spans="1:9" x14ac:dyDescent="0.2">
      <c r="A131" s="118"/>
      <c r="B131" s="321"/>
      <c r="C131" s="104"/>
      <c r="D131" s="540"/>
      <c r="E131" s="541"/>
      <c r="F131" s="541"/>
      <c r="G131" s="541"/>
      <c r="H131" s="541"/>
      <c r="I131" s="542"/>
    </row>
    <row r="132" spans="1:9" x14ac:dyDescent="0.2">
      <c r="A132" s="118"/>
      <c r="B132" s="321"/>
      <c r="C132" s="104"/>
      <c r="D132" s="540"/>
      <c r="E132" s="541"/>
      <c r="F132" s="541"/>
      <c r="G132" s="541"/>
      <c r="H132" s="541"/>
      <c r="I132" s="542"/>
    </row>
    <row r="133" spans="1:9" x14ac:dyDescent="0.2">
      <c r="A133" s="118"/>
      <c r="B133" s="321"/>
      <c r="C133" s="104"/>
      <c r="D133" s="540"/>
      <c r="E133" s="541"/>
      <c r="F133" s="541"/>
      <c r="G133" s="541"/>
      <c r="H133" s="541"/>
      <c r="I133" s="542"/>
    </row>
    <row r="134" spans="1:9" x14ac:dyDescent="0.2">
      <c r="A134" s="118"/>
      <c r="B134" s="321"/>
      <c r="C134" s="104"/>
      <c r="D134" s="540"/>
      <c r="E134" s="541"/>
      <c r="F134" s="541"/>
      <c r="G134" s="541"/>
      <c r="H134" s="541"/>
      <c r="I134" s="542"/>
    </row>
    <row r="135" spans="1:9" x14ac:dyDescent="0.2">
      <c r="A135" s="118"/>
      <c r="B135" s="321"/>
      <c r="C135" s="104"/>
      <c r="D135" s="540"/>
      <c r="E135" s="541"/>
      <c r="F135" s="541"/>
      <c r="G135" s="541"/>
      <c r="H135" s="541"/>
      <c r="I135" s="542"/>
    </row>
    <row r="136" spans="1:9" x14ac:dyDescent="0.2">
      <c r="A136" s="118"/>
      <c r="B136" s="321"/>
      <c r="C136" s="104"/>
      <c r="D136" s="540"/>
      <c r="E136" s="541"/>
      <c r="F136" s="541"/>
      <c r="G136" s="541"/>
      <c r="H136" s="541"/>
      <c r="I136" s="542"/>
    </row>
    <row r="137" spans="1:9" x14ac:dyDescent="0.2">
      <c r="A137" s="118"/>
      <c r="B137" s="321"/>
      <c r="C137" s="104"/>
      <c r="D137" s="540"/>
      <c r="E137" s="541"/>
      <c r="F137" s="541"/>
      <c r="G137" s="541"/>
      <c r="H137" s="541"/>
      <c r="I137" s="542"/>
    </row>
    <row r="138" spans="1:9" x14ac:dyDescent="0.2">
      <c r="A138" s="118"/>
      <c r="B138" s="321"/>
      <c r="C138" s="104"/>
      <c r="D138" s="540"/>
      <c r="E138" s="541"/>
      <c r="F138" s="541"/>
      <c r="G138" s="541"/>
      <c r="H138" s="541"/>
      <c r="I138" s="542"/>
    </row>
    <row r="139" spans="1:9" x14ac:dyDescent="0.2">
      <c r="A139" s="118"/>
      <c r="B139" s="321"/>
      <c r="C139" s="104"/>
      <c r="D139" s="540"/>
      <c r="E139" s="541"/>
      <c r="F139" s="541"/>
      <c r="G139" s="541"/>
      <c r="H139" s="541"/>
      <c r="I139" s="542"/>
    </row>
    <row r="140" spans="1:9" x14ac:dyDescent="0.2">
      <c r="A140" s="118"/>
      <c r="B140" s="321"/>
      <c r="C140" s="104"/>
      <c r="D140" s="540"/>
      <c r="E140" s="541"/>
      <c r="F140" s="541"/>
      <c r="G140" s="541"/>
      <c r="H140" s="541"/>
      <c r="I140" s="542"/>
    </row>
    <row r="141" spans="1:9" x14ac:dyDescent="0.2">
      <c r="A141" s="118"/>
      <c r="B141" s="321"/>
      <c r="C141" s="104"/>
      <c r="D141" s="540"/>
      <c r="E141" s="541"/>
      <c r="F141" s="541"/>
      <c r="G141" s="541"/>
      <c r="H141" s="541"/>
      <c r="I141" s="542"/>
    </row>
    <row r="142" spans="1:9" x14ac:dyDescent="0.2">
      <c r="A142" s="118"/>
      <c r="B142" s="321"/>
      <c r="C142" s="104"/>
      <c r="D142" s="540"/>
      <c r="E142" s="541"/>
      <c r="F142" s="541"/>
      <c r="G142" s="541"/>
      <c r="H142" s="541"/>
      <c r="I142" s="542"/>
    </row>
    <row r="143" spans="1:9" x14ac:dyDescent="0.2">
      <c r="A143" s="118"/>
      <c r="B143" s="321"/>
      <c r="C143" s="104"/>
      <c r="D143" s="540"/>
      <c r="E143" s="541"/>
      <c r="F143" s="541"/>
      <c r="G143" s="541"/>
      <c r="H143" s="541"/>
      <c r="I143" s="542"/>
    </row>
    <row r="144" spans="1:9" x14ac:dyDescent="0.2">
      <c r="A144" s="118"/>
      <c r="B144" s="321"/>
      <c r="C144" s="104"/>
      <c r="D144" s="540"/>
      <c r="E144" s="541"/>
      <c r="F144" s="541"/>
      <c r="G144" s="541"/>
      <c r="H144" s="541"/>
      <c r="I144" s="542"/>
    </row>
    <row r="145" spans="1:9" x14ac:dyDescent="0.2">
      <c r="A145" s="118"/>
      <c r="B145" s="321"/>
      <c r="C145" s="104"/>
      <c r="D145" s="540"/>
      <c r="E145" s="541"/>
      <c r="F145" s="541"/>
      <c r="G145" s="541"/>
      <c r="H145" s="541"/>
      <c r="I145" s="542"/>
    </row>
    <row r="146" spans="1:9" x14ac:dyDescent="0.2">
      <c r="A146" s="118"/>
      <c r="B146" s="321"/>
      <c r="C146" s="104"/>
      <c r="D146" s="540"/>
      <c r="E146" s="541"/>
      <c r="F146" s="541"/>
      <c r="G146" s="541"/>
      <c r="H146" s="541"/>
      <c r="I146" s="542"/>
    </row>
    <row r="147" spans="1:9" x14ac:dyDescent="0.2">
      <c r="A147" s="118"/>
      <c r="B147" s="321"/>
      <c r="C147" s="104"/>
      <c r="D147" s="540"/>
      <c r="E147" s="541"/>
      <c r="F147" s="541"/>
      <c r="G147" s="541"/>
      <c r="H147" s="541"/>
      <c r="I147" s="542"/>
    </row>
    <row r="148" spans="1:9" x14ac:dyDescent="0.2">
      <c r="A148" s="118"/>
      <c r="B148" s="321"/>
      <c r="C148" s="104"/>
      <c r="D148" s="540"/>
      <c r="E148" s="541"/>
      <c r="F148" s="541"/>
      <c r="G148" s="541"/>
      <c r="H148" s="541"/>
      <c r="I148" s="542"/>
    </row>
    <row r="149" spans="1:9" x14ac:dyDescent="0.2">
      <c r="A149" s="118"/>
      <c r="B149" s="321"/>
      <c r="C149" s="104"/>
      <c r="D149" s="540"/>
      <c r="E149" s="541"/>
      <c r="F149" s="541"/>
      <c r="G149" s="541"/>
      <c r="H149" s="541"/>
      <c r="I149" s="542"/>
    </row>
    <row r="150" spans="1:9" x14ac:dyDescent="0.2">
      <c r="A150" s="118"/>
      <c r="B150" s="321"/>
      <c r="C150" s="104"/>
      <c r="D150" s="540"/>
      <c r="E150" s="541"/>
      <c r="F150" s="541"/>
      <c r="G150" s="541"/>
      <c r="H150" s="541"/>
      <c r="I150" s="542"/>
    </row>
    <row r="151" spans="1:9" x14ac:dyDescent="0.2">
      <c r="A151" s="118"/>
      <c r="B151" s="321"/>
      <c r="C151" s="104"/>
      <c r="D151" s="540"/>
      <c r="E151" s="541"/>
      <c r="F151" s="541"/>
      <c r="G151" s="541"/>
      <c r="H151" s="541"/>
      <c r="I151" s="542"/>
    </row>
    <row r="152" spans="1:9" x14ac:dyDescent="0.2">
      <c r="A152" s="118"/>
      <c r="B152" s="321"/>
      <c r="C152" s="104"/>
      <c r="D152" s="540"/>
      <c r="E152" s="541"/>
      <c r="F152" s="541"/>
      <c r="G152" s="541"/>
      <c r="H152" s="541"/>
      <c r="I152" s="542"/>
    </row>
    <row r="153" spans="1:9" x14ac:dyDescent="0.2">
      <c r="A153" s="118"/>
      <c r="B153" s="321"/>
      <c r="C153" s="104"/>
      <c r="D153" s="540"/>
      <c r="E153" s="541"/>
      <c r="F153" s="541"/>
      <c r="G153" s="541"/>
      <c r="H153" s="541"/>
      <c r="I153" s="542"/>
    </row>
    <row r="154" spans="1:9" x14ac:dyDescent="0.2">
      <c r="A154" s="118"/>
      <c r="B154" s="321"/>
      <c r="C154" s="104"/>
      <c r="D154" s="540"/>
      <c r="E154" s="541"/>
      <c r="F154" s="541"/>
      <c r="G154" s="541"/>
      <c r="H154" s="541"/>
      <c r="I154" s="542"/>
    </row>
    <row r="155" spans="1:9" x14ac:dyDescent="0.2">
      <c r="A155" s="118"/>
      <c r="B155" s="321"/>
      <c r="C155" s="104"/>
      <c r="D155" s="540"/>
      <c r="E155" s="541"/>
      <c r="F155" s="541"/>
      <c r="G155" s="541"/>
      <c r="H155" s="541"/>
      <c r="I155" s="542"/>
    </row>
    <row r="156" spans="1:9" x14ac:dyDescent="0.2">
      <c r="A156" s="118"/>
      <c r="B156" s="321"/>
      <c r="C156" s="104"/>
      <c r="D156" s="540"/>
      <c r="E156" s="541"/>
      <c r="F156" s="541"/>
      <c r="G156" s="541"/>
      <c r="H156" s="541"/>
      <c r="I156" s="542"/>
    </row>
    <row r="157" spans="1:9" x14ac:dyDescent="0.2">
      <c r="A157" s="118"/>
      <c r="B157" s="321"/>
      <c r="C157" s="104"/>
      <c r="D157" s="540"/>
      <c r="E157" s="541"/>
      <c r="F157" s="541"/>
      <c r="G157" s="541"/>
      <c r="H157" s="541"/>
      <c r="I157" s="542"/>
    </row>
    <row r="158" spans="1:9" x14ac:dyDescent="0.2">
      <c r="A158" s="118"/>
      <c r="B158" s="321"/>
      <c r="C158" s="104"/>
      <c r="D158" s="540"/>
      <c r="E158" s="541"/>
      <c r="F158" s="541"/>
      <c r="G158" s="541"/>
      <c r="H158" s="541"/>
      <c r="I158" s="542"/>
    </row>
    <row r="159" spans="1:9" x14ac:dyDescent="0.2">
      <c r="A159" s="118"/>
      <c r="B159" s="321"/>
      <c r="C159" s="104"/>
      <c r="D159" s="540"/>
      <c r="E159" s="541"/>
      <c r="F159" s="541"/>
      <c r="G159" s="541"/>
      <c r="H159" s="541"/>
      <c r="I159" s="542"/>
    </row>
    <row r="160" spans="1:9" x14ac:dyDescent="0.2">
      <c r="A160" s="118"/>
      <c r="B160" s="321"/>
      <c r="C160" s="104"/>
      <c r="D160" s="540"/>
      <c r="E160" s="541"/>
      <c r="F160" s="541"/>
      <c r="G160" s="541"/>
      <c r="H160" s="541"/>
      <c r="I160" s="542"/>
    </row>
    <row r="161" spans="1:9" x14ac:dyDescent="0.2">
      <c r="A161" s="118"/>
      <c r="B161" s="321"/>
      <c r="C161" s="104"/>
      <c r="D161" s="540"/>
      <c r="E161" s="541"/>
      <c r="F161" s="541"/>
      <c r="G161" s="541"/>
      <c r="H161" s="541"/>
      <c r="I161" s="542"/>
    </row>
    <row r="162" spans="1:9" x14ac:dyDescent="0.2">
      <c r="A162" s="118"/>
      <c r="B162" s="321"/>
      <c r="C162" s="104"/>
      <c r="D162" s="540"/>
      <c r="E162" s="541"/>
      <c r="F162" s="541"/>
      <c r="G162" s="541"/>
      <c r="H162" s="541"/>
      <c r="I162" s="542"/>
    </row>
    <row r="163" spans="1:9" x14ac:dyDescent="0.2">
      <c r="A163" s="118"/>
      <c r="B163" s="321"/>
      <c r="C163" s="104"/>
      <c r="D163" s="540"/>
      <c r="E163" s="541"/>
      <c r="F163" s="541"/>
      <c r="G163" s="541"/>
      <c r="H163" s="541"/>
      <c r="I163" s="542"/>
    </row>
    <row r="164" spans="1:9" x14ac:dyDescent="0.2">
      <c r="A164" s="118"/>
      <c r="B164" s="321"/>
      <c r="C164" s="104"/>
      <c r="D164" s="540"/>
      <c r="E164" s="541"/>
      <c r="F164" s="541"/>
      <c r="G164" s="541"/>
      <c r="H164" s="541"/>
      <c r="I164" s="542"/>
    </row>
    <row r="165" spans="1:9" x14ac:dyDescent="0.2">
      <c r="A165" s="118"/>
      <c r="B165" s="321"/>
      <c r="C165" s="104"/>
      <c r="D165" s="540"/>
      <c r="E165" s="541"/>
      <c r="F165" s="541"/>
      <c r="G165" s="541"/>
      <c r="H165" s="541"/>
      <c r="I165" s="542"/>
    </row>
    <row r="166" spans="1:9" x14ac:dyDescent="0.2">
      <c r="A166" s="118"/>
      <c r="B166" s="321"/>
      <c r="C166" s="104"/>
      <c r="D166" s="540"/>
      <c r="E166" s="541"/>
      <c r="F166" s="541"/>
      <c r="G166" s="541"/>
      <c r="H166" s="541"/>
      <c r="I166" s="542"/>
    </row>
    <row r="167" spans="1:9" x14ac:dyDescent="0.2">
      <c r="A167" s="118"/>
      <c r="B167" s="321"/>
      <c r="C167" s="104"/>
      <c r="D167" s="540"/>
      <c r="E167" s="541"/>
      <c r="F167" s="541"/>
      <c r="G167" s="541"/>
      <c r="H167" s="541"/>
      <c r="I167" s="542"/>
    </row>
    <row r="168" spans="1:9" x14ac:dyDescent="0.2">
      <c r="A168" s="118"/>
      <c r="B168" s="321"/>
      <c r="C168" s="104"/>
      <c r="D168" s="540"/>
      <c r="E168" s="541"/>
      <c r="F168" s="541"/>
      <c r="G168" s="541"/>
      <c r="H168" s="541"/>
      <c r="I168" s="542"/>
    </row>
    <row r="169" spans="1:9" x14ac:dyDescent="0.2">
      <c r="A169" s="118"/>
      <c r="B169" s="321"/>
      <c r="C169" s="104"/>
      <c r="D169" s="540"/>
      <c r="E169" s="541"/>
      <c r="F169" s="541"/>
      <c r="G169" s="541"/>
      <c r="H169" s="541"/>
      <c r="I169" s="542"/>
    </row>
    <row r="170" spans="1:9" x14ac:dyDescent="0.2">
      <c r="A170" s="118"/>
      <c r="B170" s="321"/>
      <c r="C170" s="104"/>
      <c r="D170" s="540"/>
      <c r="E170" s="541"/>
      <c r="F170" s="541"/>
      <c r="G170" s="541"/>
      <c r="H170" s="541"/>
      <c r="I170" s="542"/>
    </row>
    <row r="171" spans="1:9" x14ac:dyDescent="0.2">
      <c r="A171" s="118"/>
      <c r="B171" s="321"/>
      <c r="C171" s="104"/>
      <c r="D171" s="540"/>
      <c r="E171" s="541"/>
      <c r="F171" s="541"/>
      <c r="G171" s="541"/>
      <c r="H171" s="541"/>
      <c r="I171" s="542"/>
    </row>
    <row r="172" spans="1:9" x14ac:dyDescent="0.2">
      <c r="A172" s="118"/>
      <c r="B172" s="321"/>
      <c r="C172" s="104"/>
      <c r="D172" s="540"/>
      <c r="E172" s="541"/>
      <c r="F172" s="541"/>
      <c r="G172" s="541"/>
      <c r="H172" s="541"/>
      <c r="I172" s="542"/>
    </row>
    <row r="173" spans="1:9" x14ac:dyDescent="0.2">
      <c r="A173" s="118"/>
      <c r="B173" s="321"/>
      <c r="C173" s="104"/>
      <c r="D173" s="540"/>
      <c r="E173" s="541"/>
      <c r="F173" s="541"/>
      <c r="G173" s="541"/>
      <c r="H173" s="541"/>
      <c r="I173" s="542"/>
    </row>
    <row r="174" spans="1:9" x14ac:dyDescent="0.2">
      <c r="A174" s="118"/>
      <c r="B174" s="321"/>
      <c r="C174" s="104"/>
      <c r="D174" s="540"/>
      <c r="E174" s="541"/>
      <c r="F174" s="541"/>
      <c r="G174" s="541"/>
      <c r="H174" s="541"/>
      <c r="I174" s="542"/>
    </row>
    <row r="175" spans="1:9" x14ac:dyDescent="0.2">
      <c r="A175" s="118"/>
      <c r="B175" s="321"/>
      <c r="C175" s="104"/>
      <c r="D175" s="540"/>
      <c r="E175" s="541"/>
      <c r="F175" s="541"/>
      <c r="G175" s="541"/>
      <c r="H175" s="541"/>
      <c r="I175" s="542"/>
    </row>
    <row r="176" spans="1:9" x14ac:dyDescent="0.2">
      <c r="A176" s="118"/>
      <c r="B176" s="321"/>
      <c r="C176" s="104"/>
      <c r="D176" s="540"/>
      <c r="E176" s="541"/>
      <c r="F176" s="541"/>
      <c r="G176" s="541"/>
      <c r="H176" s="541"/>
      <c r="I176" s="542"/>
    </row>
    <row r="177" spans="1:9" x14ac:dyDescent="0.2">
      <c r="A177" s="118"/>
      <c r="B177" s="321"/>
      <c r="C177" s="104"/>
      <c r="D177" s="540"/>
      <c r="E177" s="541"/>
      <c r="F177" s="541"/>
      <c r="G177" s="541"/>
      <c r="H177" s="541"/>
      <c r="I177" s="542"/>
    </row>
    <row r="178" spans="1:9" x14ac:dyDescent="0.2">
      <c r="A178" s="118"/>
      <c r="B178" s="321"/>
      <c r="C178" s="104"/>
      <c r="D178" s="540"/>
      <c r="E178" s="541"/>
      <c r="F178" s="541"/>
      <c r="G178" s="541"/>
      <c r="H178" s="541"/>
      <c r="I178" s="542"/>
    </row>
    <row r="179" spans="1:9" x14ac:dyDescent="0.2">
      <c r="A179" s="118"/>
      <c r="B179" s="321"/>
      <c r="C179" s="104"/>
      <c r="D179" s="540"/>
      <c r="E179" s="541"/>
      <c r="F179" s="541"/>
      <c r="G179" s="541"/>
      <c r="H179" s="541"/>
      <c r="I179" s="542"/>
    </row>
    <row r="180" spans="1:9" x14ac:dyDescent="0.2">
      <c r="A180" s="118"/>
      <c r="B180" s="321"/>
      <c r="C180" s="104"/>
      <c r="D180" s="540"/>
      <c r="E180" s="541"/>
      <c r="F180" s="541"/>
      <c r="G180" s="541"/>
      <c r="H180" s="541"/>
      <c r="I180" s="542"/>
    </row>
    <row r="181" spans="1:9" x14ac:dyDescent="0.2">
      <c r="A181" s="118"/>
      <c r="B181" s="321"/>
      <c r="C181" s="104"/>
      <c r="D181" s="540"/>
      <c r="E181" s="541"/>
      <c r="F181" s="541"/>
      <c r="G181" s="541"/>
      <c r="H181" s="541"/>
      <c r="I181" s="542"/>
    </row>
    <row r="182" spans="1:9" x14ac:dyDescent="0.2">
      <c r="A182" s="118"/>
      <c r="B182" s="321"/>
      <c r="C182" s="104"/>
      <c r="D182" s="540"/>
      <c r="E182" s="541"/>
      <c r="F182" s="541"/>
      <c r="G182" s="541"/>
      <c r="H182" s="541"/>
      <c r="I182" s="542"/>
    </row>
    <row r="183" spans="1:9" x14ac:dyDescent="0.2">
      <c r="A183" s="118"/>
      <c r="B183" s="321"/>
      <c r="C183" s="104"/>
      <c r="D183" s="540"/>
      <c r="E183" s="541"/>
      <c r="F183" s="541"/>
      <c r="G183" s="541"/>
      <c r="H183" s="541"/>
      <c r="I183" s="542"/>
    </row>
    <row r="184" spans="1:9" x14ac:dyDescent="0.2">
      <c r="A184" s="118"/>
      <c r="B184" s="321"/>
      <c r="C184" s="104"/>
      <c r="D184" s="540"/>
      <c r="E184" s="541"/>
      <c r="F184" s="541"/>
      <c r="G184" s="541"/>
      <c r="H184" s="541"/>
      <c r="I184" s="542"/>
    </row>
    <row r="185" spans="1:9" x14ac:dyDescent="0.2">
      <c r="A185" s="118"/>
      <c r="B185" s="321"/>
      <c r="C185" s="104"/>
      <c r="D185" s="540"/>
      <c r="E185" s="541"/>
      <c r="F185" s="541"/>
      <c r="G185" s="541"/>
      <c r="H185" s="541"/>
      <c r="I185" s="542"/>
    </row>
    <row r="186" spans="1:9" x14ac:dyDescent="0.2">
      <c r="A186" s="118"/>
      <c r="B186" s="321"/>
      <c r="C186" s="104"/>
      <c r="D186" s="540"/>
      <c r="E186" s="541"/>
      <c r="F186" s="541"/>
      <c r="G186" s="541"/>
      <c r="H186" s="541"/>
      <c r="I186" s="542"/>
    </row>
    <row r="187" spans="1:9" x14ac:dyDescent="0.2">
      <c r="A187" s="118"/>
      <c r="B187" s="321"/>
      <c r="C187" s="104"/>
      <c r="D187" s="540"/>
      <c r="E187" s="541"/>
      <c r="F187" s="541"/>
      <c r="G187" s="541"/>
      <c r="H187" s="541"/>
      <c r="I187" s="542"/>
    </row>
    <row r="188" spans="1:9" x14ac:dyDescent="0.2">
      <c r="A188" s="118"/>
      <c r="B188" s="321"/>
      <c r="C188" s="104"/>
      <c r="D188" s="540"/>
      <c r="E188" s="541"/>
      <c r="F188" s="541"/>
      <c r="G188" s="541"/>
      <c r="H188" s="541"/>
      <c r="I188" s="542"/>
    </row>
    <row r="189" spans="1:9" x14ac:dyDescent="0.2">
      <c r="A189" s="118"/>
      <c r="B189" s="321"/>
      <c r="C189" s="104"/>
      <c r="D189" s="540"/>
      <c r="E189" s="541"/>
      <c r="F189" s="541"/>
      <c r="G189" s="541"/>
      <c r="H189" s="541"/>
      <c r="I189" s="542"/>
    </row>
    <row r="190" spans="1:9" x14ac:dyDescent="0.2">
      <c r="A190" s="118"/>
      <c r="B190" s="321"/>
      <c r="C190" s="104"/>
      <c r="D190" s="540"/>
      <c r="E190" s="541"/>
      <c r="F190" s="541"/>
      <c r="G190" s="541"/>
      <c r="H190" s="541"/>
      <c r="I190" s="542"/>
    </row>
    <row r="191" spans="1:9" x14ac:dyDescent="0.2">
      <c r="A191" s="118"/>
      <c r="B191" s="321"/>
      <c r="C191" s="104"/>
      <c r="D191" s="540"/>
      <c r="E191" s="541"/>
      <c r="F191" s="541"/>
      <c r="G191" s="541"/>
      <c r="H191" s="541"/>
      <c r="I191" s="542"/>
    </row>
    <row r="192" spans="1:9" x14ac:dyDescent="0.2">
      <c r="A192" s="118"/>
      <c r="B192" s="321"/>
      <c r="C192" s="104"/>
      <c r="D192" s="540"/>
      <c r="E192" s="541"/>
      <c r="F192" s="541"/>
      <c r="G192" s="541"/>
      <c r="H192" s="541"/>
      <c r="I192" s="542"/>
    </row>
    <row r="193" spans="1:9" x14ac:dyDescent="0.2">
      <c r="A193" s="118"/>
      <c r="B193" s="321"/>
      <c r="C193" s="104"/>
      <c r="D193" s="540"/>
      <c r="E193" s="541"/>
      <c r="F193" s="541"/>
      <c r="G193" s="541"/>
      <c r="H193" s="541"/>
      <c r="I193" s="542"/>
    </row>
    <row r="194" spans="1:9" x14ac:dyDescent="0.2">
      <c r="A194" s="118"/>
      <c r="B194" s="321"/>
      <c r="C194" s="104"/>
      <c r="D194" s="540"/>
      <c r="E194" s="541"/>
      <c r="F194" s="541"/>
      <c r="G194" s="541"/>
      <c r="H194" s="541"/>
      <c r="I194" s="542"/>
    </row>
    <row r="195" spans="1:9" x14ac:dyDescent="0.2">
      <c r="A195" s="118"/>
      <c r="B195" s="321"/>
      <c r="C195" s="104"/>
      <c r="D195" s="540"/>
      <c r="E195" s="541"/>
      <c r="F195" s="541"/>
      <c r="G195" s="541"/>
      <c r="H195" s="541"/>
      <c r="I195" s="542"/>
    </row>
    <row r="196" spans="1:9" x14ac:dyDescent="0.2">
      <c r="A196" s="118"/>
      <c r="B196" s="321"/>
      <c r="C196" s="104"/>
      <c r="D196" s="540"/>
      <c r="E196" s="541"/>
      <c r="F196" s="541"/>
      <c r="G196" s="541"/>
      <c r="H196" s="541"/>
      <c r="I196" s="542"/>
    </row>
    <row r="197" spans="1:9" x14ac:dyDescent="0.2">
      <c r="A197" s="118"/>
      <c r="B197" s="321"/>
      <c r="C197" s="104"/>
      <c r="D197" s="540"/>
      <c r="E197" s="541"/>
      <c r="F197" s="541"/>
      <c r="G197" s="541"/>
      <c r="H197" s="541"/>
      <c r="I197" s="542"/>
    </row>
    <row r="198" spans="1:9" x14ac:dyDescent="0.2">
      <c r="A198" s="118"/>
      <c r="B198" s="321"/>
      <c r="C198" s="104"/>
      <c r="D198" s="540"/>
      <c r="E198" s="541"/>
      <c r="F198" s="541"/>
      <c r="G198" s="541"/>
      <c r="H198" s="541"/>
      <c r="I198" s="542"/>
    </row>
    <row r="199" spans="1:9" x14ac:dyDescent="0.2">
      <c r="A199" s="118"/>
      <c r="B199" s="321"/>
      <c r="C199" s="104"/>
      <c r="D199" s="540"/>
      <c r="E199" s="541"/>
      <c r="F199" s="541"/>
      <c r="G199" s="541"/>
      <c r="H199" s="541"/>
      <c r="I199" s="542"/>
    </row>
    <row r="200" spans="1:9" x14ac:dyDescent="0.2">
      <c r="A200" s="118"/>
      <c r="B200" s="321"/>
      <c r="C200" s="104"/>
      <c r="D200" s="540"/>
      <c r="E200" s="541"/>
      <c r="F200" s="541"/>
      <c r="G200" s="541"/>
      <c r="H200" s="541"/>
      <c r="I200" s="542"/>
    </row>
    <row r="201" spans="1:9" x14ac:dyDescent="0.2">
      <c r="A201" s="118"/>
      <c r="B201" s="321"/>
      <c r="C201" s="104"/>
      <c r="D201" s="540"/>
      <c r="E201" s="541"/>
      <c r="F201" s="541"/>
      <c r="G201" s="541"/>
      <c r="H201" s="541"/>
      <c r="I201" s="542"/>
    </row>
    <row r="202" spans="1:9" x14ac:dyDescent="0.2">
      <c r="A202" s="118"/>
      <c r="B202" s="321"/>
      <c r="C202" s="104"/>
      <c r="D202" s="540"/>
      <c r="E202" s="541"/>
      <c r="F202" s="541"/>
      <c r="G202" s="541"/>
      <c r="H202" s="541"/>
      <c r="I202" s="542"/>
    </row>
    <row r="203" spans="1:9" x14ac:dyDescent="0.2">
      <c r="A203" s="118"/>
      <c r="B203" s="321"/>
      <c r="C203" s="104"/>
      <c r="D203" s="540"/>
      <c r="E203" s="541"/>
      <c r="F203" s="541"/>
      <c r="G203" s="541"/>
      <c r="H203" s="541"/>
      <c r="I203" s="542"/>
    </row>
    <row r="204" spans="1:9" x14ac:dyDescent="0.2">
      <c r="A204" s="118"/>
      <c r="B204" s="321"/>
      <c r="C204" s="104"/>
      <c r="D204" s="540"/>
      <c r="E204" s="541"/>
      <c r="F204" s="541"/>
      <c r="G204" s="541"/>
      <c r="H204" s="541"/>
      <c r="I204" s="542"/>
    </row>
    <row r="205" spans="1:9" x14ac:dyDescent="0.2">
      <c r="A205" s="118"/>
      <c r="B205" s="321"/>
      <c r="C205" s="104"/>
      <c r="D205" s="540"/>
      <c r="E205" s="541"/>
      <c r="F205" s="541"/>
      <c r="G205" s="541"/>
      <c r="H205" s="541"/>
      <c r="I205" s="542"/>
    </row>
    <row r="206" spans="1:9" x14ac:dyDescent="0.2">
      <c r="A206" s="118"/>
      <c r="B206" s="321"/>
      <c r="C206" s="104"/>
      <c r="D206" s="540"/>
      <c r="E206" s="541"/>
      <c r="F206" s="541"/>
      <c r="G206" s="541"/>
      <c r="H206" s="541"/>
      <c r="I206" s="542"/>
    </row>
    <row r="207" spans="1:9" x14ac:dyDescent="0.2">
      <c r="A207" s="118"/>
      <c r="B207" s="321"/>
      <c r="C207" s="104"/>
      <c r="D207" s="540"/>
      <c r="E207" s="541"/>
      <c r="F207" s="541"/>
      <c r="G207" s="541"/>
      <c r="H207" s="541"/>
      <c r="I207" s="542"/>
    </row>
    <row r="208" spans="1:9" x14ac:dyDescent="0.2">
      <c r="A208" s="118"/>
      <c r="B208" s="321"/>
      <c r="C208" s="104"/>
      <c r="D208" s="540"/>
      <c r="E208" s="541"/>
      <c r="F208" s="541"/>
      <c r="G208" s="541"/>
      <c r="H208" s="541"/>
      <c r="I208" s="542"/>
    </row>
    <row r="209" spans="1:9" x14ac:dyDescent="0.2">
      <c r="A209" s="118"/>
      <c r="B209" s="321"/>
      <c r="C209" s="104"/>
      <c r="D209" s="540"/>
      <c r="E209" s="541"/>
      <c r="F209" s="541"/>
      <c r="G209" s="541"/>
      <c r="H209" s="541"/>
      <c r="I209" s="542"/>
    </row>
    <row r="210" spans="1:9" x14ac:dyDescent="0.2">
      <c r="A210" s="118"/>
      <c r="B210" s="321"/>
      <c r="C210" s="104"/>
      <c r="D210" s="540"/>
      <c r="E210" s="541"/>
      <c r="F210" s="541"/>
      <c r="G210" s="541"/>
      <c r="H210" s="541"/>
      <c r="I210" s="542"/>
    </row>
    <row r="211" spans="1:9" x14ac:dyDescent="0.2">
      <c r="A211" s="118"/>
      <c r="B211" s="321"/>
      <c r="C211" s="104"/>
      <c r="D211" s="540"/>
      <c r="E211" s="541"/>
      <c r="F211" s="541"/>
      <c r="G211" s="541"/>
      <c r="H211" s="541"/>
      <c r="I211" s="542"/>
    </row>
    <row r="212" spans="1:9" x14ac:dyDescent="0.2">
      <c r="A212" s="118"/>
      <c r="B212" s="321"/>
      <c r="C212" s="104"/>
      <c r="D212" s="540"/>
      <c r="E212" s="541"/>
      <c r="F212" s="541"/>
      <c r="G212" s="541"/>
      <c r="H212" s="541"/>
      <c r="I212" s="542"/>
    </row>
    <row r="213" spans="1:9" x14ac:dyDescent="0.2">
      <c r="A213" s="118"/>
      <c r="B213" s="321"/>
      <c r="C213" s="104"/>
      <c r="D213" s="540"/>
      <c r="E213" s="541"/>
      <c r="F213" s="541"/>
      <c r="G213" s="541"/>
      <c r="H213" s="541"/>
      <c r="I213" s="542"/>
    </row>
    <row r="214" spans="1:9" x14ac:dyDescent="0.2">
      <c r="A214" s="118"/>
      <c r="B214" s="321"/>
      <c r="C214" s="104"/>
      <c r="D214" s="540"/>
      <c r="E214" s="541"/>
      <c r="F214" s="541"/>
      <c r="G214" s="541"/>
      <c r="H214" s="541"/>
      <c r="I214" s="542"/>
    </row>
    <row r="215" spans="1:9" x14ac:dyDescent="0.2">
      <c r="A215" s="118"/>
      <c r="B215" s="321"/>
      <c r="C215" s="104"/>
      <c r="D215" s="540"/>
      <c r="E215" s="541"/>
      <c r="F215" s="541"/>
      <c r="G215" s="541"/>
      <c r="H215" s="541"/>
      <c r="I215" s="542"/>
    </row>
    <row r="216" spans="1:9" x14ac:dyDescent="0.2">
      <c r="A216" s="118"/>
      <c r="B216" s="321"/>
      <c r="C216" s="104"/>
      <c r="D216" s="540"/>
      <c r="E216" s="541"/>
      <c r="F216" s="541"/>
      <c r="G216" s="541"/>
      <c r="H216" s="541"/>
      <c r="I216" s="542"/>
    </row>
    <row r="217" spans="1:9" x14ac:dyDescent="0.2">
      <c r="A217" s="118"/>
      <c r="B217" s="321"/>
      <c r="C217" s="104"/>
      <c r="D217" s="540"/>
      <c r="E217" s="541"/>
      <c r="F217" s="541"/>
      <c r="G217" s="541"/>
      <c r="H217" s="541"/>
      <c r="I217" s="542"/>
    </row>
    <row r="218" spans="1:9" x14ac:dyDescent="0.2">
      <c r="A218" s="118"/>
      <c r="B218" s="321"/>
      <c r="C218" s="104"/>
      <c r="D218" s="540"/>
      <c r="E218" s="541"/>
      <c r="F218" s="541"/>
      <c r="G218" s="541"/>
      <c r="H218" s="541"/>
      <c r="I218" s="542"/>
    </row>
    <row r="219" spans="1:9" x14ac:dyDescent="0.2">
      <c r="A219" s="118"/>
      <c r="B219" s="321"/>
      <c r="C219" s="104"/>
      <c r="D219" s="540"/>
      <c r="E219" s="541"/>
      <c r="F219" s="541"/>
      <c r="G219" s="541"/>
      <c r="H219" s="541"/>
      <c r="I219" s="542"/>
    </row>
    <row r="220" spans="1:9" x14ac:dyDescent="0.2">
      <c r="A220" s="118"/>
      <c r="B220" s="321"/>
      <c r="C220" s="104"/>
      <c r="D220" s="540"/>
      <c r="E220" s="541"/>
      <c r="F220" s="541"/>
      <c r="G220" s="541"/>
      <c r="H220" s="541"/>
      <c r="I220" s="542"/>
    </row>
    <row r="221" spans="1:9" x14ac:dyDescent="0.2">
      <c r="A221" s="118"/>
      <c r="B221" s="321"/>
      <c r="C221" s="104"/>
      <c r="D221" s="540"/>
      <c r="E221" s="541"/>
      <c r="F221" s="541"/>
      <c r="G221" s="541"/>
      <c r="H221" s="541"/>
      <c r="I221" s="542"/>
    </row>
    <row r="222" spans="1:9" x14ac:dyDescent="0.2">
      <c r="A222" s="118"/>
      <c r="B222" s="321"/>
      <c r="C222" s="104"/>
      <c r="D222" s="540"/>
      <c r="E222" s="541"/>
      <c r="F222" s="541"/>
      <c r="G222" s="541"/>
      <c r="H222" s="541"/>
      <c r="I222" s="542"/>
    </row>
    <row r="223" spans="1:9" x14ac:dyDescent="0.2">
      <c r="A223" s="118"/>
      <c r="B223" s="321"/>
      <c r="C223" s="104"/>
      <c r="D223" s="540"/>
      <c r="E223" s="541"/>
      <c r="F223" s="541"/>
      <c r="G223" s="541"/>
      <c r="H223" s="541"/>
      <c r="I223" s="542"/>
    </row>
    <row r="224" spans="1:9" x14ac:dyDescent="0.2">
      <c r="A224" s="118"/>
      <c r="B224" s="321"/>
      <c r="C224" s="104"/>
      <c r="D224" s="540"/>
      <c r="E224" s="541"/>
      <c r="F224" s="541"/>
      <c r="G224" s="541"/>
      <c r="H224" s="541"/>
      <c r="I224" s="542"/>
    </row>
    <row r="225" spans="1:9" x14ac:dyDescent="0.2">
      <c r="A225" s="118"/>
      <c r="B225" s="321"/>
      <c r="C225" s="104"/>
      <c r="D225" s="540"/>
      <c r="E225" s="541"/>
      <c r="F225" s="541"/>
      <c r="G225" s="541"/>
      <c r="H225" s="541"/>
      <c r="I225" s="542"/>
    </row>
    <row r="226" spans="1:9" x14ac:dyDescent="0.2">
      <c r="A226" s="118"/>
      <c r="B226" s="321"/>
      <c r="C226" s="104"/>
      <c r="D226" s="540"/>
      <c r="E226" s="541"/>
      <c r="F226" s="541"/>
      <c r="G226" s="541"/>
      <c r="H226" s="541"/>
      <c r="I226" s="542"/>
    </row>
    <row r="227" spans="1:9" x14ac:dyDescent="0.2">
      <c r="A227" s="118"/>
      <c r="B227" s="321"/>
      <c r="C227" s="104"/>
      <c r="D227" s="540"/>
      <c r="E227" s="541"/>
      <c r="F227" s="541"/>
      <c r="G227" s="541"/>
      <c r="H227" s="541"/>
      <c r="I227" s="542"/>
    </row>
    <row r="228" spans="1:9" x14ac:dyDescent="0.2">
      <c r="A228" s="118"/>
      <c r="B228" s="321"/>
      <c r="C228" s="104"/>
      <c r="D228" s="540"/>
      <c r="E228" s="541"/>
      <c r="F228" s="541"/>
      <c r="G228" s="541"/>
      <c r="H228" s="541"/>
      <c r="I228" s="542"/>
    </row>
    <row r="229" spans="1:9" x14ac:dyDescent="0.2">
      <c r="A229" s="118"/>
      <c r="B229" s="321"/>
      <c r="C229" s="104"/>
      <c r="D229" s="540"/>
      <c r="E229" s="541"/>
      <c r="F229" s="541"/>
      <c r="G229" s="541"/>
      <c r="H229" s="541"/>
      <c r="I229" s="542"/>
    </row>
    <row r="230" spans="1:9" x14ac:dyDescent="0.2">
      <c r="A230" s="118"/>
      <c r="B230" s="321"/>
      <c r="C230" s="104"/>
      <c r="D230" s="540"/>
      <c r="E230" s="541"/>
      <c r="F230" s="541"/>
      <c r="G230" s="541"/>
      <c r="H230" s="541"/>
      <c r="I230" s="542"/>
    </row>
    <row r="231" spans="1:9" x14ac:dyDescent="0.2">
      <c r="A231" s="118"/>
      <c r="B231" s="321"/>
      <c r="C231" s="104"/>
      <c r="D231" s="540"/>
      <c r="E231" s="541"/>
      <c r="F231" s="541"/>
      <c r="G231" s="541"/>
      <c r="H231" s="541"/>
      <c r="I231" s="542"/>
    </row>
    <row r="232" spans="1:9" x14ac:dyDescent="0.2">
      <c r="A232" s="118"/>
      <c r="B232" s="321"/>
      <c r="C232" s="104"/>
      <c r="D232" s="540"/>
      <c r="E232" s="541"/>
      <c r="F232" s="541"/>
      <c r="G232" s="541"/>
      <c r="H232" s="541"/>
      <c r="I232" s="542"/>
    </row>
    <row r="233" spans="1:9" x14ac:dyDescent="0.2">
      <c r="A233" s="118"/>
      <c r="B233" s="321"/>
      <c r="C233" s="104"/>
      <c r="D233" s="540"/>
      <c r="E233" s="541"/>
      <c r="F233" s="541"/>
      <c r="G233" s="541"/>
      <c r="H233" s="541"/>
      <c r="I233" s="542"/>
    </row>
    <row r="234" spans="1:9" x14ac:dyDescent="0.2">
      <c r="A234" s="118"/>
      <c r="B234" s="321"/>
      <c r="C234" s="104"/>
      <c r="D234" s="540"/>
      <c r="E234" s="541"/>
      <c r="F234" s="541"/>
      <c r="G234" s="541"/>
      <c r="H234" s="541"/>
      <c r="I234" s="542"/>
    </row>
    <row r="235" spans="1:9" x14ac:dyDescent="0.2">
      <c r="A235" s="118"/>
      <c r="B235" s="321"/>
      <c r="C235" s="104"/>
      <c r="D235" s="540"/>
      <c r="E235" s="541"/>
      <c r="F235" s="541"/>
      <c r="G235" s="541"/>
      <c r="H235" s="541"/>
      <c r="I235" s="542"/>
    </row>
    <row r="236" spans="1:9" x14ac:dyDescent="0.2">
      <c r="A236" s="118"/>
      <c r="B236" s="321"/>
      <c r="C236" s="104"/>
      <c r="D236" s="540"/>
      <c r="E236" s="541"/>
      <c r="F236" s="541"/>
      <c r="G236" s="541"/>
      <c r="H236" s="541"/>
      <c r="I236" s="542"/>
    </row>
    <row r="237" spans="1:9" x14ac:dyDescent="0.2">
      <c r="A237" s="118"/>
      <c r="B237" s="321"/>
      <c r="C237" s="104"/>
      <c r="D237" s="540"/>
      <c r="E237" s="541"/>
      <c r="F237" s="541"/>
      <c r="G237" s="541"/>
      <c r="H237" s="541"/>
      <c r="I237" s="542"/>
    </row>
    <row r="238" spans="1:9" x14ac:dyDescent="0.2">
      <c r="A238" s="118"/>
      <c r="B238" s="321"/>
      <c r="C238" s="104"/>
      <c r="D238" s="540"/>
      <c r="E238" s="541"/>
      <c r="F238" s="541"/>
      <c r="G238" s="541"/>
      <c r="H238" s="541"/>
      <c r="I238" s="542"/>
    </row>
    <row r="239" spans="1:9" x14ac:dyDescent="0.2">
      <c r="A239" s="118"/>
      <c r="B239" s="321"/>
      <c r="C239" s="104"/>
      <c r="D239" s="540"/>
      <c r="E239" s="541"/>
      <c r="F239" s="541"/>
      <c r="G239" s="541"/>
      <c r="H239" s="541"/>
      <c r="I239" s="542"/>
    </row>
    <row r="240" spans="1:9" x14ac:dyDescent="0.2">
      <c r="A240" s="118"/>
      <c r="B240" s="321"/>
      <c r="C240" s="104"/>
      <c r="D240" s="540"/>
      <c r="E240" s="541"/>
      <c r="F240" s="541"/>
      <c r="G240" s="541"/>
      <c r="H240" s="541"/>
      <c r="I240" s="542"/>
    </row>
    <row r="241" spans="1:9" x14ac:dyDescent="0.2">
      <c r="A241" s="118"/>
      <c r="B241" s="321"/>
      <c r="C241" s="104"/>
      <c r="D241" s="540"/>
      <c r="E241" s="541"/>
      <c r="F241" s="541"/>
      <c r="G241" s="541"/>
      <c r="H241" s="541"/>
      <c r="I241" s="542"/>
    </row>
    <row r="242" spans="1:9" x14ac:dyDescent="0.2">
      <c r="A242" s="118"/>
      <c r="B242" s="321"/>
      <c r="C242" s="104"/>
      <c r="D242" s="540"/>
      <c r="E242" s="541"/>
      <c r="F242" s="541"/>
      <c r="G242" s="541"/>
      <c r="H242" s="541"/>
      <c r="I242" s="542"/>
    </row>
    <row r="243" spans="1:9" x14ac:dyDescent="0.2">
      <c r="A243" s="118"/>
      <c r="B243" s="321"/>
      <c r="C243" s="104"/>
      <c r="D243" s="540"/>
      <c r="E243" s="541"/>
      <c r="F243" s="541"/>
      <c r="G243" s="541"/>
      <c r="H243" s="541"/>
      <c r="I243" s="542"/>
    </row>
    <row r="244" spans="1:9" x14ac:dyDescent="0.2">
      <c r="A244" s="118"/>
      <c r="B244" s="321"/>
      <c r="C244" s="104"/>
      <c r="D244" s="540"/>
      <c r="E244" s="541"/>
      <c r="F244" s="541"/>
      <c r="G244" s="541"/>
      <c r="H244" s="541"/>
      <c r="I244" s="542"/>
    </row>
    <row r="245" spans="1:9" x14ac:dyDescent="0.2">
      <c r="A245" s="118"/>
      <c r="B245" s="321"/>
      <c r="C245" s="104"/>
      <c r="D245" s="540"/>
      <c r="E245" s="541"/>
      <c r="F245" s="541"/>
      <c r="G245" s="541"/>
      <c r="H245" s="541"/>
      <c r="I245" s="542"/>
    </row>
    <row r="246" spans="1:9" x14ac:dyDescent="0.2">
      <c r="A246" s="118"/>
      <c r="B246" s="321"/>
      <c r="C246" s="104"/>
      <c r="D246" s="540"/>
      <c r="E246" s="541"/>
      <c r="F246" s="541"/>
      <c r="G246" s="541"/>
      <c r="H246" s="541"/>
      <c r="I246" s="542"/>
    </row>
    <row r="247" spans="1:9" x14ac:dyDescent="0.2">
      <c r="A247" s="118"/>
      <c r="B247" s="321"/>
      <c r="C247" s="104"/>
      <c r="D247" s="540"/>
      <c r="E247" s="541"/>
      <c r="F247" s="541"/>
      <c r="G247" s="541"/>
      <c r="H247" s="541"/>
      <c r="I247" s="542"/>
    </row>
    <row r="248" spans="1:9" x14ac:dyDescent="0.2">
      <c r="A248" s="118"/>
      <c r="B248" s="321"/>
      <c r="C248" s="104"/>
      <c r="D248" s="540"/>
      <c r="E248" s="541"/>
      <c r="F248" s="541"/>
      <c r="G248" s="541"/>
      <c r="H248" s="541"/>
      <c r="I248" s="542"/>
    </row>
    <row r="249" spans="1:9" x14ac:dyDescent="0.2">
      <c r="A249" s="118"/>
      <c r="B249" s="321"/>
      <c r="C249" s="104"/>
      <c r="D249" s="540"/>
      <c r="E249" s="541"/>
      <c r="F249" s="541"/>
      <c r="G249" s="541"/>
      <c r="H249" s="541"/>
      <c r="I249" s="542"/>
    </row>
    <row r="250" spans="1:9" x14ac:dyDescent="0.2">
      <c r="A250" s="118"/>
      <c r="B250" s="321"/>
      <c r="C250" s="104"/>
      <c r="D250" s="540"/>
      <c r="E250" s="541"/>
      <c r="F250" s="541"/>
      <c r="G250" s="541"/>
      <c r="H250" s="541"/>
      <c r="I250" s="542"/>
    </row>
    <row r="251" spans="1:9" x14ac:dyDescent="0.2">
      <c r="A251" s="118"/>
      <c r="B251" s="321"/>
      <c r="C251" s="104"/>
      <c r="D251" s="540"/>
      <c r="E251" s="541"/>
      <c r="F251" s="541"/>
      <c r="G251" s="541"/>
      <c r="H251" s="541"/>
      <c r="I251" s="542"/>
    </row>
    <row r="252" spans="1:9" x14ac:dyDescent="0.2">
      <c r="A252" s="118"/>
      <c r="B252" s="321"/>
      <c r="C252" s="104"/>
      <c r="D252" s="540"/>
      <c r="E252" s="541"/>
      <c r="F252" s="541"/>
      <c r="G252" s="541"/>
      <c r="H252" s="541"/>
      <c r="I252" s="542"/>
    </row>
    <row r="253" spans="1:9" x14ac:dyDescent="0.2">
      <c r="A253" s="118"/>
      <c r="B253" s="321"/>
      <c r="C253" s="104"/>
      <c r="D253" s="540"/>
      <c r="E253" s="541"/>
      <c r="F253" s="541"/>
      <c r="G253" s="541"/>
      <c r="H253" s="541"/>
      <c r="I253" s="542"/>
    </row>
    <row r="254" spans="1:9" x14ac:dyDescent="0.2">
      <c r="A254" s="118"/>
      <c r="B254" s="321"/>
      <c r="C254" s="104"/>
      <c r="D254" s="540"/>
      <c r="E254" s="541"/>
      <c r="F254" s="541"/>
      <c r="G254" s="541"/>
      <c r="H254" s="541"/>
      <c r="I254" s="542"/>
    </row>
    <row r="255" spans="1:9" x14ac:dyDescent="0.2">
      <c r="A255" s="118"/>
      <c r="B255" s="321"/>
      <c r="C255" s="104"/>
      <c r="D255" s="540"/>
      <c r="E255" s="541"/>
      <c r="F255" s="541"/>
      <c r="G255" s="541"/>
      <c r="H255" s="541"/>
      <c r="I255" s="542"/>
    </row>
    <row r="256" spans="1:9" x14ac:dyDescent="0.2">
      <c r="A256" s="118"/>
      <c r="B256" s="321"/>
      <c r="C256" s="104"/>
      <c r="D256" s="540"/>
      <c r="E256" s="541"/>
      <c r="F256" s="541"/>
      <c r="G256" s="541"/>
      <c r="H256" s="541"/>
      <c r="I256" s="542"/>
    </row>
    <row r="257" spans="1:9" x14ac:dyDescent="0.2">
      <c r="A257" s="118"/>
      <c r="B257" s="321"/>
      <c r="C257" s="104"/>
      <c r="D257" s="540"/>
      <c r="E257" s="541"/>
      <c r="F257" s="541"/>
      <c r="G257" s="541"/>
      <c r="H257" s="541"/>
      <c r="I257" s="542"/>
    </row>
    <row r="258" spans="1:9" x14ac:dyDescent="0.2">
      <c r="A258" s="118"/>
      <c r="B258" s="321"/>
      <c r="C258" s="104"/>
      <c r="D258" s="540"/>
      <c r="E258" s="541"/>
      <c r="F258" s="541"/>
      <c r="G258" s="541"/>
      <c r="H258" s="541"/>
      <c r="I258" s="542"/>
    </row>
    <row r="259" spans="1:9" x14ac:dyDescent="0.2">
      <c r="A259" s="118"/>
      <c r="B259" s="321"/>
      <c r="C259" s="104"/>
      <c r="D259" s="540"/>
      <c r="E259" s="541"/>
      <c r="F259" s="541"/>
      <c r="G259" s="541"/>
      <c r="H259" s="541"/>
      <c r="I259" s="542"/>
    </row>
    <row r="260" spans="1:9" x14ac:dyDescent="0.2">
      <c r="A260" s="118"/>
      <c r="B260" s="321"/>
      <c r="C260" s="104"/>
      <c r="D260" s="540"/>
      <c r="E260" s="541"/>
      <c r="F260" s="541"/>
      <c r="G260" s="541"/>
      <c r="H260" s="541"/>
      <c r="I260" s="542"/>
    </row>
    <row r="261" spans="1:9" x14ac:dyDescent="0.2">
      <c r="A261" s="118"/>
      <c r="B261" s="321"/>
      <c r="C261" s="104"/>
      <c r="D261" s="540"/>
      <c r="E261" s="541"/>
      <c r="F261" s="541"/>
      <c r="G261" s="541"/>
      <c r="H261" s="541"/>
      <c r="I261" s="542"/>
    </row>
    <row r="262" spans="1:9" x14ac:dyDescent="0.2">
      <c r="A262" s="118"/>
      <c r="B262" s="321"/>
      <c r="C262" s="104"/>
      <c r="D262" s="540"/>
      <c r="E262" s="541"/>
      <c r="F262" s="541"/>
      <c r="G262" s="541"/>
      <c r="H262" s="541"/>
      <c r="I262" s="542"/>
    </row>
    <row r="263" spans="1:9" x14ac:dyDescent="0.2">
      <c r="A263" s="118"/>
      <c r="B263" s="321"/>
      <c r="C263" s="104"/>
      <c r="D263" s="540"/>
      <c r="E263" s="541"/>
      <c r="F263" s="541"/>
      <c r="G263" s="541"/>
      <c r="H263" s="541"/>
      <c r="I263" s="542"/>
    </row>
    <row r="264" spans="1:9" x14ac:dyDescent="0.2">
      <c r="A264" s="118"/>
      <c r="B264" s="321"/>
      <c r="C264" s="104"/>
      <c r="D264" s="540"/>
      <c r="E264" s="541"/>
      <c r="F264" s="541"/>
      <c r="G264" s="541"/>
      <c r="H264" s="541"/>
      <c r="I264" s="542"/>
    </row>
    <row r="265" spans="1:9" x14ac:dyDescent="0.2">
      <c r="A265" s="118"/>
      <c r="B265" s="321"/>
      <c r="C265" s="104"/>
      <c r="D265" s="540"/>
      <c r="E265" s="541"/>
      <c r="F265" s="541"/>
      <c r="G265" s="541"/>
      <c r="H265" s="541"/>
      <c r="I265" s="542"/>
    </row>
    <row r="266" spans="1:9" x14ac:dyDescent="0.2">
      <c r="A266" s="118"/>
      <c r="B266" s="321"/>
      <c r="C266" s="104"/>
      <c r="D266" s="540"/>
      <c r="E266" s="541"/>
      <c r="F266" s="541"/>
      <c r="G266" s="541"/>
      <c r="H266" s="541"/>
      <c r="I266" s="542"/>
    </row>
    <row r="267" spans="1:9" x14ac:dyDescent="0.2">
      <c r="A267" s="118"/>
      <c r="B267" s="321"/>
      <c r="C267" s="104"/>
      <c r="D267" s="540"/>
      <c r="E267" s="541"/>
      <c r="F267" s="541"/>
      <c r="G267" s="541"/>
      <c r="H267" s="541"/>
      <c r="I267" s="542"/>
    </row>
    <row r="268" spans="1:9" x14ac:dyDescent="0.2">
      <c r="A268" s="118"/>
      <c r="B268" s="321"/>
      <c r="C268" s="104"/>
      <c r="D268" s="540"/>
      <c r="E268" s="541"/>
      <c r="F268" s="541"/>
      <c r="G268" s="541"/>
      <c r="H268" s="541"/>
      <c r="I268" s="542"/>
    </row>
    <row r="269" spans="1:9" x14ac:dyDescent="0.2">
      <c r="A269" s="118"/>
      <c r="B269" s="321"/>
      <c r="C269" s="104"/>
      <c r="D269" s="540"/>
      <c r="E269" s="541"/>
      <c r="F269" s="541"/>
      <c r="G269" s="541"/>
      <c r="H269" s="541"/>
      <c r="I269" s="542"/>
    </row>
    <row r="270" spans="1:9" x14ac:dyDescent="0.2">
      <c r="A270" s="118"/>
      <c r="B270" s="321"/>
      <c r="C270" s="104"/>
      <c r="D270" s="540"/>
      <c r="E270" s="541"/>
      <c r="F270" s="541"/>
      <c r="G270" s="541"/>
      <c r="H270" s="541"/>
      <c r="I270" s="542"/>
    </row>
    <row r="271" spans="1:9" x14ac:dyDescent="0.2">
      <c r="A271" s="118"/>
      <c r="B271" s="321"/>
      <c r="C271" s="104"/>
      <c r="D271" s="540"/>
      <c r="E271" s="541"/>
      <c r="F271" s="541"/>
      <c r="G271" s="541"/>
      <c r="H271" s="541"/>
      <c r="I271" s="542"/>
    </row>
    <row r="272" spans="1:9" x14ac:dyDescent="0.2">
      <c r="A272" s="118"/>
      <c r="B272" s="321"/>
      <c r="C272" s="104"/>
      <c r="D272" s="540"/>
      <c r="E272" s="541"/>
      <c r="F272" s="541"/>
      <c r="G272" s="541"/>
      <c r="H272" s="541"/>
      <c r="I272" s="542"/>
    </row>
    <row r="273" spans="1:9" x14ac:dyDescent="0.2">
      <c r="A273" s="118"/>
      <c r="B273" s="321"/>
      <c r="C273" s="104"/>
      <c r="D273" s="540"/>
      <c r="E273" s="541"/>
      <c r="F273" s="541"/>
      <c r="G273" s="541"/>
      <c r="H273" s="541"/>
      <c r="I273" s="542"/>
    </row>
    <row r="274" spans="1:9" x14ac:dyDescent="0.2">
      <c r="A274" s="118"/>
      <c r="B274" s="321"/>
      <c r="C274" s="104"/>
      <c r="D274" s="540"/>
      <c r="E274" s="541"/>
      <c r="F274" s="541"/>
      <c r="G274" s="541"/>
      <c r="H274" s="541"/>
      <c r="I274" s="542"/>
    </row>
    <row r="275" spans="1:9" x14ac:dyDescent="0.2">
      <c r="A275" s="118"/>
      <c r="B275" s="321"/>
      <c r="C275" s="104"/>
      <c r="D275" s="540"/>
      <c r="E275" s="541"/>
      <c r="F275" s="541"/>
      <c r="G275" s="541"/>
      <c r="H275" s="541"/>
      <c r="I275" s="542"/>
    </row>
    <row r="276" spans="1:9" x14ac:dyDescent="0.2">
      <c r="A276" s="118"/>
      <c r="B276" s="321"/>
      <c r="C276" s="104"/>
      <c r="D276" s="540"/>
      <c r="E276" s="541"/>
      <c r="F276" s="541"/>
      <c r="G276" s="541"/>
      <c r="H276" s="541"/>
      <c r="I276" s="542"/>
    </row>
    <row r="277" spans="1:9" x14ac:dyDescent="0.2">
      <c r="A277" s="118"/>
      <c r="B277" s="321"/>
      <c r="C277" s="104"/>
      <c r="D277" s="540"/>
      <c r="E277" s="541"/>
      <c r="F277" s="541"/>
      <c r="G277" s="541"/>
      <c r="H277" s="541"/>
      <c r="I277" s="542"/>
    </row>
    <row r="278" spans="1:9" x14ac:dyDescent="0.2">
      <c r="A278" s="118"/>
      <c r="B278" s="321"/>
      <c r="C278" s="104"/>
      <c r="D278" s="540"/>
      <c r="E278" s="541"/>
      <c r="F278" s="541"/>
      <c r="G278" s="541"/>
      <c r="H278" s="541"/>
      <c r="I278" s="542"/>
    </row>
    <row r="279" spans="1:9" x14ac:dyDescent="0.2">
      <c r="A279" s="118"/>
      <c r="B279" s="321"/>
      <c r="C279" s="104"/>
      <c r="D279" s="540"/>
      <c r="E279" s="541"/>
      <c r="F279" s="541"/>
      <c r="G279" s="541"/>
      <c r="H279" s="541"/>
      <c r="I279" s="542"/>
    </row>
    <row r="280" spans="1:9" x14ac:dyDescent="0.2">
      <c r="A280" s="118"/>
      <c r="B280" s="321"/>
      <c r="C280" s="104"/>
      <c r="D280" s="540"/>
      <c r="E280" s="541"/>
      <c r="F280" s="541"/>
      <c r="G280" s="541"/>
      <c r="H280" s="541"/>
      <c r="I280" s="542"/>
    </row>
    <row r="281" spans="1:9" x14ac:dyDescent="0.2">
      <c r="A281" s="118"/>
      <c r="B281" s="321"/>
      <c r="C281" s="104"/>
      <c r="D281" s="540"/>
      <c r="E281" s="541"/>
      <c r="F281" s="541"/>
      <c r="G281" s="541"/>
      <c r="H281" s="541"/>
      <c r="I281" s="542"/>
    </row>
    <row r="282" spans="1:9" x14ac:dyDescent="0.2">
      <c r="A282" s="118"/>
      <c r="B282" s="321"/>
      <c r="C282" s="104"/>
      <c r="D282" s="540"/>
      <c r="E282" s="541"/>
      <c r="F282" s="541"/>
      <c r="G282" s="541"/>
      <c r="H282" s="541"/>
      <c r="I282" s="542"/>
    </row>
    <row r="283" spans="1:9" x14ac:dyDescent="0.2">
      <c r="A283" s="118"/>
      <c r="B283" s="321"/>
      <c r="C283" s="104"/>
      <c r="D283" s="540"/>
      <c r="E283" s="541"/>
      <c r="F283" s="541"/>
      <c r="G283" s="541"/>
      <c r="H283" s="541"/>
      <c r="I283" s="542"/>
    </row>
    <row r="284" spans="1:9" x14ac:dyDescent="0.2">
      <c r="A284" s="118"/>
      <c r="B284" s="321"/>
      <c r="C284" s="104"/>
      <c r="D284" s="540"/>
      <c r="E284" s="541"/>
      <c r="F284" s="541"/>
      <c r="G284" s="541"/>
      <c r="H284" s="541"/>
      <c r="I284" s="542"/>
    </row>
    <row r="285" spans="1:9" x14ac:dyDescent="0.2">
      <c r="A285" s="118"/>
      <c r="B285" s="321"/>
      <c r="C285" s="104"/>
      <c r="D285" s="540"/>
      <c r="E285" s="541"/>
      <c r="F285" s="541"/>
      <c r="G285" s="541"/>
      <c r="H285" s="541"/>
      <c r="I285" s="542"/>
    </row>
    <row r="286" spans="1:9" x14ac:dyDescent="0.2">
      <c r="A286" s="118"/>
      <c r="B286" s="321"/>
      <c r="C286" s="104"/>
      <c r="D286" s="540"/>
      <c r="E286" s="541"/>
      <c r="F286" s="541"/>
      <c r="G286" s="541"/>
      <c r="H286" s="541"/>
      <c r="I286" s="542"/>
    </row>
    <row r="287" spans="1:9" x14ac:dyDescent="0.2">
      <c r="A287" s="118"/>
      <c r="B287" s="321"/>
      <c r="C287" s="104"/>
      <c r="D287" s="540"/>
      <c r="E287" s="541"/>
      <c r="F287" s="541"/>
      <c r="G287" s="541"/>
      <c r="H287" s="541"/>
      <c r="I287" s="542"/>
    </row>
    <row r="288" spans="1:9" x14ac:dyDescent="0.2">
      <c r="A288" s="118"/>
      <c r="B288" s="321"/>
      <c r="C288" s="104"/>
      <c r="D288" s="540"/>
      <c r="E288" s="541"/>
      <c r="F288" s="541"/>
      <c r="G288" s="541"/>
      <c r="H288" s="541"/>
      <c r="I288" s="542"/>
    </row>
    <row r="289" spans="1:9" x14ac:dyDescent="0.2">
      <c r="A289" s="118"/>
      <c r="B289" s="321"/>
      <c r="C289" s="104"/>
      <c r="D289" s="540"/>
      <c r="E289" s="541"/>
      <c r="F289" s="541"/>
      <c r="G289" s="541"/>
      <c r="H289" s="541"/>
      <c r="I289" s="542"/>
    </row>
    <row r="290" spans="1:9" x14ac:dyDescent="0.2">
      <c r="A290" s="118"/>
      <c r="B290" s="321"/>
      <c r="C290" s="104"/>
      <c r="D290" s="540"/>
      <c r="E290" s="541"/>
      <c r="F290" s="541"/>
      <c r="G290" s="541"/>
      <c r="H290" s="541"/>
      <c r="I290" s="542"/>
    </row>
    <row r="291" spans="1:9" x14ac:dyDescent="0.2">
      <c r="A291" s="118"/>
      <c r="B291" s="321"/>
      <c r="C291" s="104"/>
      <c r="D291" s="540"/>
      <c r="E291" s="541"/>
      <c r="F291" s="541"/>
      <c r="G291" s="541"/>
      <c r="H291" s="541"/>
      <c r="I291" s="542"/>
    </row>
    <row r="292" spans="1:9" x14ac:dyDescent="0.2">
      <c r="A292" s="118"/>
      <c r="B292" s="321"/>
      <c r="C292" s="104"/>
      <c r="D292" s="540"/>
      <c r="E292" s="541"/>
      <c r="F292" s="541"/>
      <c r="G292" s="541"/>
      <c r="H292" s="541"/>
      <c r="I292" s="542"/>
    </row>
    <row r="293" spans="1:9" x14ac:dyDescent="0.2">
      <c r="A293" s="118"/>
      <c r="B293" s="321"/>
      <c r="C293" s="104"/>
      <c r="D293" s="540"/>
      <c r="E293" s="541"/>
      <c r="F293" s="541"/>
      <c r="G293" s="541"/>
      <c r="H293" s="541"/>
      <c r="I293" s="542"/>
    </row>
    <row r="294" spans="1:9" x14ac:dyDescent="0.2">
      <c r="A294" s="118"/>
      <c r="B294" s="321"/>
      <c r="C294" s="104"/>
      <c r="D294" s="540"/>
      <c r="E294" s="541"/>
      <c r="F294" s="541"/>
      <c r="G294" s="541"/>
      <c r="H294" s="541"/>
      <c r="I294" s="542"/>
    </row>
    <row r="295" spans="1:9" x14ac:dyDescent="0.2">
      <c r="A295" s="118"/>
      <c r="B295" s="321"/>
      <c r="C295" s="104"/>
      <c r="D295" s="540"/>
      <c r="E295" s="541"/>
      <c r="F295" s="541"/>
      <c r="G295" s="541"/>
      <c r="H295" s="541"/>
      <c r="I295" s="542"/>
    </row>
    <row r="296" spans="1:9" x14ac:dyDescent="0.2">
      <c r="A296" s="118"/>
      <c r="B296" s="321"/>
      <c r="C296" s="104"/>
      <c r="D296" s="540"/>
      <c r="E296" s="541"/>
      <c r="F296" s="541"/>
      <c r="G296" s="541"/>
      <c r="H296" s="541"/>
      <c r="I296" s="542"/>
    </row>
    <row r="297" spans="1:9" x14ac:dyDescent="0.2">
      <c r="A297" s="118"/>
      <c r="B297" s="321"/>
      <c r="C297" s="104"/>
      <c r="D297" s="540"/>
      <c r="E297" s="541"/>
      <c r="F297" s="541"/>
      <c r="G297" s="541"/>
      <c r="H297" s="541"/>
      <c r="I297" s="542"/>
    </row>
    <row r="298" spans="1:9" x14ac:dyDescent="0.2">
      <c r="A298" s="118"/>
      <c r="B298" s="321"/>
      <c r="C298" s="104"/>
      <c r="D298" s="540"/>
      <c r="E298" s="541"/>
      <c r="F298" s="541"/>
      <c r="G298" s="541"/>
      <c r="H298" s="541"/>
      <c r="I298" s="542"/>
    </row>
    <row r="299" spans="1:9" x14ac:dyDescent="0.2">
      <c r="A299" s="118"/>
      <c r="B299" s="321"/>
      <c r="C299" s="104"/>
      <c r="D299" s="540"/>
      <c r="E299" s="541"/>
      <c r="F299" s="541"/>
      <c r="G299" s="541"/>
      <c r="H299" s="541"/>
      <c r="I299" s="542"/>
    </row>
    <row r="300" spans="1:9" x14ac:dyDescent="0.2">
      <c r="A300" s="118"/>
      <c r="B300" s="321"/>
      <c r="C300" s="104"/>
      <c r="D300" s="540"/>
      <c r="E300" s="541"/>
      <c r="F300" s="541"/>
      <c r="G300" s="541"/>
      <c r="H300" s="541"/>
      <c r="I300" s="542"/>
    </row>
    <row r="301" spans="1:9" x14ac:dyDescent="0.2">
      <c r="A301" s="118"/>
      <c r="B301" s="321"/>
      <c r="C301" s="104"/>
      <c r="D301" s="540"/>
      <c r="E301" s="541"/>
      <c r="F301" s="541"/>
      <c r="G301" s="541"/>
      <c r="H301" s="541"/>
      <c r="I301" s="542"/>
    </row>
    <row r="302" spans="1:9" x14ac:dyDescent="0.2">
      <c r="A302" s="118"/>
      <c r="B302" s="321"/>
      <c r="C302" s="104"/>
      <c r="D302" s="540"/>
      <c r="E302" s="541"/>
      <c r="F302" s="541"/>
      <c r="G302" s="541"/>
      <c r="H302" s="541"/>
      <c r="I302" s="542"/>
    </row>
    <row r="303" spans="1:9" x14ac:dyDescent="0.2">
      <c r="A303" s="118"/>
      <c r="B303" s="321"/>
      <c r="C303" s="104"/>
      <c r="D303" s="540"/>
      <c r="E303" s="541"/>
      <c r="F303" s="541"/>
      <c r="G303" s="541"/>
      <c r="H303" s="541"/>
      <c r="I303" s="542"/>
    </row>
    <row r="304" spans="1:9" x14ac:dyDescent="0.2">
      <c r="A304" s="118"/>
      <c r="B304" s="321"/>
      <c r="C304" s="104"/>
      <c r="D304" s="540"/>
      <c r="E304" s="541"/>
      <c r="F304" s="541"/>
      <c r="G304" s="541"/>
      <c r="H304" s="541"/>
      <c r="I304" s="542"/>
    </row>
    <row r="305" spans="1:9" x14ac:dyDescent="0.2">
      <c r="A305" s="118"/>
      <c r="B305" s="321"/>
      <c r="C305" s="104"/>
      <c r="D305" s="540"/>
      <c r="E305" s="541"/>
      <c r="F305" s="541"/>
      <c r="G305" s="541"/>
      <c r="H305" s="541"/>
      <c r="I305" s="542"/>
    </row>
    <row r="306" spans="1:9" x14ac:dyDescent="0.2">
      <c r="A306" s="118"/>
      <c r="B306" s="321"/>
      <c r="C306" s="104"/>
      <c r="D306" s="540"/>
      <c r="E306" s="541"/>
      <c r="F306" s="541"/>
      <c r="G306" s="541"/>
      <c r="H306" s="541"/>
      <c r="I306" s="542"/>
    </row>
    <row r="307" spans="1:9" x14ac:dyDescent="0.2">
      <c r="A307" s="118"/>
      <c r="B307" s="321"/>
      <c r="C307" s="104"/>
      <c r="D307" s="540"/>
      <c r="E307" s="541"/>
      <c r="F307" s="541"/>
      <c r="G307" s="541"/>
      <c r="H307" s="541"/>
      <c r="I307" s="542"/>
    </row>
    <row r="308" spans="1:9" x14ac:dyDescent="0.2">
      <c r="A308" s="118"/>
      <c r="B308" s="321"/>
      <c r="C308" s="104"/>
      <c r="D308" s="540"/>
      <c r="E308" s="541"/>
      <c r="F308" s="541"/>
      <c r="G308" s="541"/>
      <c r="H308" s="541"/>
      <c r="I308" s="542"/>
    </row>
    <row r="309" spans="1:9" x14ac:dyDescent="0.2">
      <c r="A309" s="118"/>
      <c r="B309" s="321"/>
      <c r="C309" s="104"/>
      <c r="D309" s="540"/>
      <c r="E309" s="541"/>
      <c r="F309" s="541"/>
      <c r="G309" s="541"/>
      <c r="H309" s="541"/>
      <c r="I309" s="542"/>
    </row>
    <row r="310" spans="1:9" x14ac:dyDescent="0.2">
      <c r="A310" s="118"/>
      <c r="B310" s="321"/>
      <c r="C310" s="104"/>
      <c r="D310" s="540"/>
      <c r="E310" s="541"/>
      <c r="F310" s="541"/>
      <c r="G310" s="541"/>
      <c r="H310" s="541"/>
      <c r="I310" s="542"/>
    </row>
    <row r="311" spans="1:9" x14ac:dyDescent="0.2">
      <c r="A311" s="118"/>
      <c r="B311" s="321"/>
      <c r="C311" s="104"/>
      <c r="D311" s="540"/>
      <c r="E311" s="541"/>
      <c r="F311" s="541"/>
      <c r="G311" s="541"/>
      <c r="H311" s="541"/>
      <c r="I311" s="542"/>
    </row>
    <row r="312" spans="1:9" ht="13.5" thickBot="1" x14ac:dyDescent="0.25">
      <c r="A312" s="108"/>
      <c r="B312" s="322"/>
      <c r="C312" s="104"/>
      <c r="D312" s="558"/>
      <c r="E312" s="559"/>
      <c r="F312" s="559"/>
      <c r="G312" s="559"/>
      <c r="H312" s="559"/>
      <c r="I312" s="560"/>
    </row>
    <row r="313" spans="1:9" ht="15.75" customHeight="1" thickBot="1" x14ac:dyDescent="0.3">
      <c r="A313" s="85" t="s">
        <v>36</v>
      </c>
      <c r="B313" s="320"/>
      <c r="C313" s="60">
        <f>SUM(C12:C312)</f>
        <v>0</v>
      </c>
    </row>
    <row r="315" spans="1:9" x14ac:dyDescent="0.2">
      <c r="A315" s="530" t="s">
        <v>79</v>
      </c>
      <c r="B315" s="530"/>
      <c r="C315" s="530"/>
      <c r="D315" s="530"/>
    </row>
    <row r="316" spans="1:9" x14ac:dyDescent="0.2">
      <c r="A316" s="530"/>
      <c r="B316" s="530"/>
      <c r="C316" s="530"/>
      <c r="D316" s="530"/>
    </row>
    <row r="319" spans="1:9" hidden="1" x14ac:dyDescent="0.2"/>
  </sheetData>
  <sheetProtection algorithmName="SHA-512" hashValue="bpj42DZYqhLSZBzdeYw4ZB+tuYDfTIqQQ8LiwEAKsNvn4/FgpVRC5lQVAa3ldFxs/zrIvopOGr1cJdd+scp99g==" saltValue="mmWUbh0BMT50ilRB+I5fOw==" spinCount="100000" sheet="1" formatCells="0" autoFilter="0"/>
  <mergeCells count="309">
    <mergeCell ref="B9:C9"/>
    <mergeCell ref="B1:C5"/>
    <mergeCell ref="B6:C7"/>
    <mergeCell ref="D1:I7"/>
    <mergeCell ref="A10:I10"/>
    <mergeCell ref="D312:I312"/>
    <mergeCell ref="D307:I307"/>
    <mergeCell ref="D308:I308"/>
    <mergeCell ref="D309:I309"/>
    <mergeCell ref="D310:I310"/>
    <mergeCell ref="D311:I311"/>
    <mergeCell ref="D302:I302"/>
    <mergeCell ref="D303:I303"/>
    <mergeCell ref="D304:I304"/>
    <mergeCell ref="D305:I305"/>
    <mergeCell ref="D306:I306"/>
    <mergeCell ref="D297:I297"/>
    <mergeCell ref="D298:I298"/>
    <mergeCell ref="D299:I299"/>
    <mergeCell ref="D300:I300"/>
    <mergeCell ref="D301:I301"/>
    <mergeCell ref="D292:I292"/>
    <mergeCell ref="D293:I293"/>
    <mergeCell ref="D294:I294"/>
    <mergeCell ref="D295:I295"/>
    <mergeCell ref="D296:I296"/>
    <mergeCell ref="D287:I287"/>
    <mergeCell ref="D288:I288"/>
    <mergeCell ref="D289:I289"/>
    <mergeCell ref="D290:I290"/>
    <mergeCell ref="D291:I291"/>
    <mergeCell ref="D282:I282"/>
    <mergeCell ref="D283:I283"/>
    <mergeCell ref="D284:I284"/>
    <mergeCell ref="D285:I285"/>
    <mergeCell ref="D286:I286"/>
    <mergeCell ref="D277:I277"/>
    <mergeCell ref="D278:I278"/>
    <mergeCell ref="D279:I279"/>
    <mergeCell ref="D280:I280"/>
    <mergeCell ref="D281:I281"/>
    <mergeCell ref="D272:I272"/>
    <mergeCell ref="D273:I273"/>
    <mergeCell ref="D274:I274"/>
    <mergeCell ref="D275:I275"/>
    <mergeCell ref="D276:I276"/>
    <mergeCell ref="D267:I267"/>
    <mergeCell ref="D268:I268"/>
    <mergeCell ref="D269:I269"/>
    <mergeCell ref="D270:I270"/>
    <mergeCell ref="D271:I271"/>
    <mergeCell ref="D262:I262"/>
    <mergeCell ref="D263:I263"/>
    <mergeCell ref="D264:I264"/>
    <mergeCell ref="D265:I265"/>
    <mergeCell ref="D266:I266"/>
    <mergeCell ref="D257:I257"/>
    <mergeCell ref="D258:I258"/>
    <mergeCell ref="D259:I259"/>
    <mergeCell ref="D260:I260"/>
    <mergeCell ref="D261:I261"/>
    <mergeCell ref="D252:I252"/>
    <mergeCell ref="D253:I253"/>
    <mergeCell ref="D254:I254"/>
    <mergeCell ref="D255:I255"/>
    <mergeCell ref="D256:I256"/>
    <mergeCell ref="D247:I247"/>
    <mergeCell ref="D248:I248"/>
    <mergeCell ref="D249:I249"/>
    <mergeCell ref="D250:I250"/>
    <mergeCell ref="D251:I251"/>
    <mergeCell ref="D242:I242"/>
    <mergeCell ref="D243:I243"/>
    <mergeCell ref="D244:I244"/>
    <mergeCell ref="D245:I245"/>
    <mergeCell ref="D246:I246"/>
    <mergeCell ref="D237:I237"/>
    <mergeCell ref="D238:I238"/>
    <mergeCell ref="D239:I239"/>
    <mergeCell ref="D240:I240"/>
    <mergeCell ref="D241:I241"/>
    <mergeCell ref="D232:I232"/>
    <mergeCell ref="D233:I233"/>
    <mergeCell ref="D234:I234"/>
    <mergeCell ref="D235:I235"/>
    <mergeCell ref="D236:I236"/>
    <mergeCell ref="D227:I227"/>
    <mergeCell ref="D228:I228"/>
    <mergeCell ref="D229:I229"/>
    <mergeCell ref="D230:I230"/>
    <mergeCell ref="D231:I231"/>
    <mergeCell ref="D222:I222"/>
    <mergeCell ref="D223:I223"/>
    <mergeCell ref="D224:I224"/>
    <mergeCell ref="D225:I225"/>
    <mergeCell ref="D226:I226"/>
    <mergeCell ref="D217:I217"/>
    <mergeCell ref="D218:I218"/>
    <mergeCell ref="D219:I219"/>
    <mergeCell ref="D220:I220"/>
    <mergeCell ref="D221:I221"/>
    <mergeCell ref="D212:I212"/>
    <mergeCell ref="D213:I213"/>
    <mergeCell ref="D214:I214"/>
    <mergeCell ref="D215:I215"/>
    <mergeCell ref="D216:I216"/>
    <mergeCell ref="D207:I207"/>
    <mergeCell ref="D208:I208"/>
    <mergeCell ref="D209:I209"/>
    <mergeCell ref="D210:I210"/>
    <mergeCell ref="D211:I211"/>
    <mergeCell ref="D202:I202"/>
    <mergeCell ref="D203:I203"/>
    <mergeCell ref="D204:I204"/>
    <mergeCell ref="D205:I205"/>
    <mergeCell ref="D206:I206"/>
    <mergeCell ref="D197:I197"/>
    <mergeCell ref="D198:I198"/>
    <mergeCell ref="D199:I199"/>
    <mergeCell ref="D200:I200"/>
    <mergeCell ref="D201:I201"/>
    <mergeCell ref="D192:I192"/>
    <mergeCell ref="D193:I193"/>
    <mergeCell ref="D194:I194"/>
    <mergeCell ref="D195:I195"/>
    <mergeCell ref="D196:I196"/>
    <mergeCell ref="D187:I187"/>
    <mergeCell ref="D188:I188"/>
    <mergeCell ref="D189:I189"/>
    <mergeCell ref="D190:I190"/>
    <mergeCell ref="D191:I191"/>
    <mergeCell ref="D182:I182"/>
    <mergeCell ref="D183:I183"/>
    <mergeCell ref="D184:I184"/>
    <mergeCell ref="D185:I185"/>
    <mergeCell ref="D186:I186"/>
    <mergeCell ref="D177:I177"/>
    <mergeCell ref="D178:I178"/>
    <mergeCell ref="D179:I179"/>
    <mergeCell ref="D180:I180"/>
    <mergeCell ref="D181:I181"/>
    <mergeCell ref="D172:I172"/>
    <mergeCell ref="D173:I173"/>
    <mergeCell ref="D174:I174"/>
    <mergeCell ref="D175:I175"/>
    <mergeCell ref="D176:I176"/>
    <mergeCell ref="D167:I167"/>
    <mergeCell ref="D168:I168"/>
    <mergeCell ref="D169:I169"/>
    <mergeCell ref="D170:I170"/>
    <mergeCell ref="D171:I171"/>
    <mergeCell ref="D162:I162"/>
    <mergeCell ref="D163:I163"/>
    <mergeCell ref="D164:I164"/>
    <mergeCell ref="D165:I165"/>
    <mergeCell ref="D166:I166"/>
    <mergeCell ref="D157:I157"/>
    <mergeCell ref="D158:I158"/>
    <mergeCell ref="D159:I159"/>
    <mergeCell ref="D160:I160"/>
    <mergeCell ref="D161:I161"/>
    <mergeCell ref="D152:I152"/>
    <mergeCell ref="D153:I153"/>
    <mergeCell ref="D154:I154"/>
    <mergeCell ref="D155:I155"/>
    <mergeCell ref="D156:I156"/>
    <mergeCell ref="D147:I147"/>
    <mergeCell ref="D148:I148"/>
    <mergeCell ref="D149:I149"/>
    <mergeCell ref="D150:I150"/>
    <mergeCell ref="D151:I151"/>
    <mergeCell ref="D142:I142"/>
    <mergeCell ref="D143:I143"/>
    <mergeCell ref="D144:I144"/>
    <mergeCell ref="D145:I145"/>
    <mergeCell ref="D146:I146"/>
    <mergeCell ref="D137:I137"/>
    <mergeCell ref="D138:I138"/>
    <mergeCell ref="D139:I139"/>
    <mergeCell ref="D140:I140"/>
    <mergeCell ref="D141:I141"/>
    <mergeCell ref="D132:I132"/>
    <mergeCell ref="D133:I133"/>
    <mergeCell ref="D134:I134"/>
    <mergeCell ref="D135:I135"/>
    <mergeCell ref="D136:I136"/>
    <mergeCell ref="D127:I127"/>
    <mergeCell ref="D128:I128"/>
    <mergeCell ref="D129:I129"/>
    <mergeCell ref="D130:I130"/>
    <mergeCell ref="D131:I131"/>
    <mergeCell ref="D122:I122"/>
    <mergeCell ref="D123:I123"/>
    <mergeCell ref="D124:I124"/>
    <mergeCell ref="D125:I125"/>
    <mergeCell ref="D126:I126"/>
    <mergeCell ref="D117:I117"/>
    <mergeCell ref="D118:I118"/>
    <mergeCell ref="D119:I119"/>
    <mergeCell ref="D120:I120"/>
    <mergeCell ref="D121:I121"/>
    <mergeCell ref="D112:I112"/>
    <mergeCell ref="D113:I113"/>
    <mergeCell ref="D114:I114"/>
    <mergeCell ref="D115:I115"/>
    <mergeCell ref="D116:I116"/>
    <mergeCell ref="D107:I107"/>
    <mergeCell ref="D108:I108"/>
    <mergeCell ref="D109:I109"/>
    <mergeCell ref="D110:I110"/>
    <mergeCell ref="D111:I111"/>
    <mergeCell ref="D102:I102"/>
    <mergeCell ref="D103:I103"/>
    <mergeCell ref="D104:I104"/>
    <mergeCell ref="D105:I105"/>
    <mergeCell ref="D106:I106"/>
    <mergeCell ref="D97:I97"/>
    <mergeCell ref="D98:I98"/>
    <mergeCell ref="D99:I99"/>
    <mergeCell ref="D100:I100"/>
    <mergeCell ref="D101:I101"/>
    <mergeCell ref="D92:I92"/>
    <mergeCell ref="D93:I93"/>
    <mergeCell ref="D94:I94"/>
    <mergeCell ref="D95:I95"/>
    <mergeCell ref="D96:I96"/>
    <mergeCell ref="D87:I87"/>
    <mergeCell ref="D88:I88"/>
    <mergeCell ref="D89:I89"/>
    <mergeCell ref="D90:I90"/>
    <mergeCell ref="D91:I91"/>
    <mergeCell ref="D82:I82"/>
    <mergeCell ref="D83:I83"/>
    <mergeCell ref="D84:I84"/>
    <mergeCell ref="D85:I85"/>
    <mergeCell ref="D86:I86"/>
    <mergeCell ref="D77:I77"/>
    <mergeCell ref="D78:I78"/>
    <mergeCell ref="D79:I79"/>
    <mergeCell ref="D80:I80"/>
    <mergeCell ref="D81:I81"/>
    <mergeCell ref="D72:I72"/>
    <mergeCell ref="D73:I73"/>
    <mergeCell ref="D74:I74"/>
    <mergeCell ref="D75:I75"/>
    <mergeCell ref="D76:I76"/>
    <mergeCell ref="D67:I67"/>
    <mergeCell ref="D68:I68"/>
    <mergeCell ref="D69:I69"/>
    <mergeCell ref="D70:I70"/>
    <mergeCell ref="D71:I71"/>
    <mergeCell ref="D62:I62"/>
    <mergeCell ref="D63:I63"/>
    <mergeCell ref="D64:I64"/>
    <mergeCell ref="D65:I65"/>
    <mergeCell ref="D66:I66"/>
    <mergeCell ref="D57:I57"/>
    <mergeCell ref="D58:I58"/>
    <mergeCell ref="D59:I59"/>
    <mergeCell ref="D60:I60"/>
    <mergeCell ref="D61:I61"/>
    <mergeCell ref="D52:I52"/>
    <mergeCell ref="D53:I53"/>
    <mergeCell ref="D54:I54"/>
    <mergeCell ref="D55:I55"/>
    <mergeCell ref="D56:I56"/>
    <mergeCell ref="D47:I47"/>
    <mergeCell ref="D48:I48"/>
    <mergeCell ref="D49:I49"/>
    <mergeCell ref="D50:I50"/>
    <mergeCell ref="D51:I51"/>
    <mergeCell ref="D42:I42"/>
    <mergeCell ref="D43:I43"/>
    <mergeCell ref="D44:I44"/>
    <mergeCell ref="D45:I45"/>
    <mergeCell ref="D46:I46"/>
    <mergeCell ref="D38:I38"/>
    <mergeCell ref="D39:I39"/>
    <mergeCell ref="D40:I40"/>
    <mergeCell ref="D41:I41"/>
    <mergeCell ref="D32:I32"/>
    <mergeCell ref="D33:I33"/>
    <mergeCell ref="D34:I34"/>
    <mergeCell ref="D35:I35"/>
    <mergeCell ref="D36:I36"/>
    <mergeCell ref="A315:D316"/>
    <mergeCell ref="A1:A7"/>
    <mergeCell ref="D11:I11"/>
    <mergeCell ref="D12:I12"/>
    <mergeCell ref="D13:I13"/>
    <mergeCell ref="D14:I14"/>
    <mergeCell ref="D15:I15"/>
    <mergeCell ref="D16:I16"/>
    <mergeCell ref="D17:I17"/>
    <mergeCell ref="D18:I18"/>
    <mergeCell ref="D19:I19"/>
    <mergeCell ref="D20:I20"/>
    <mergeCell ref="D21:I21"/>
    <mergeCell ref="D27:I27"/>
    <mergeCell ref="D28:I28"/>
    <mergeCell ref="D29:I29"/>
    <mergeCell ref="D30:I30"/>
    <mergeCell ref="D31:I31"/>
    <mergeCell ref="D22:I22"/>
    <mergeCell ref="D23:I23"/>
    <mergeCell ref="D24:I24"/>
    <mergeCell ref="D25:I25"/>
    <mergeCell ref="D26:I26"/>
    <mergeCell ref="D37:I37"/>
  </mergeCells>
  <dataValidations xWindow="603" yWindow="473" count="6">
    <dataValidation allowBlank="1" showInputMessage="1" showErrorMessage="1" promptTitle="Esfuerzo Total" prompt="Esfuerzo total en horas de las actividades" sqref="A313:B313" xr:uid="{00000000-0002-0000-0700-000000000000}"/>
    <dataValidation allowBlank="1" showInputMessage="1" showErrorMessage="1" promptTitle="Descripción de la actividad" prompt="Captura una descripción de la actividad a realizar" sqref="A11" xr:uid="{00000000-0002-0000-0700-000001000000}"/>
    <dataValidation allowBlank="1" showInputMessage="1" showErrorMessage="1" promptTitle="Esfuerzo Estimado" prompt="Captura el esfuerzo estimado de la actividad (E&lt;=60)" sqref="C11" xr:uid="{00000000-0002-0000-0700-000002000000}"/>
    <dataValidation allowBlank="1" showInputMessage="1" showErrorMessage="1" promptTitle="Observaciones" prompt="Captura observaciones que permitan aclarar cualquier situación asociadas a la actividad" sqref="D11:I11" xr:uid="{00000000-0002-0000-0700-000003000000}"/>
    <dataValidation type="decimal" allowBlank="1" showInputMessage="1" showErrorMessage="1" errorTitle="Error" error="El valor ingresado es mayor al máximo permitido, que es de 60." sqref="C12:C312" xr:uid="{00000000-0002-0000-0700-000004000000}">
      <formula1>0</formula1>
      <formula2>60</formula2>
    </dataValidation>
    <dataValidation allowBlank="1" showInputMessage="1" showErrorMessage="1" promptTitle="Tipo de actividad" prompt="Captura el nombre de la fase o etapa donde se realizará la actividad." sqref="B11" xr:uid="{00000000-0002-0000-0700-000005000000}"/>
  </dataValidation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206"/>
  <sheetViews>
    <sheetView showGridLines="0" zoomScaleNormal="100" workbookViewId="0">
      <selection activeCell="C23" sqref="C23"/>
    </sheetView>
  </sheetViews>
  <sheetFormatPr baseColWidth="10" defaultColWidth="9.140625" defaultRowHeight="12.75" x14ac:dyDescent="0.2"/>
  <cols>
    <col min="1" max="1" width="46.42578125" customWidth="1"/>
    <col min="2" max="2" width="9.7109375" customWidth="1"/>
    <col min="4" max="4" width="45.5703125" customWidth="1"/>
  </cols>
  <sheetData>
    <row r="1" spans="1:2" ht="15" customHeight="1" thickBot="1" x14ac:dyDescent="0.25">
      <c r="A1" s="55" t="s">
        <v>55</v>
      </c>
      <c r="B1" s="8"/>
    </row>
    <row r="2" spans="1:2" ht="15" customHeight="1" x14ac:dyDescent="0.2">
      <c r="A2" s="56" t="s">
        <v>76</v>
      </c>
      <c r="B2" s="8"/>
    </row>
    <row r="3" spans="1:2" ht="15" customHeight="1" x14ac:dyDescent="0.2">
      <c r="A3" s="25" t="s">
        <v>21</v>
      </c>
      <c r="B3" s="8"/>
    </row>
    <row r="4" spans="1:2" ht="15" customHeight="1" x14ac:dyDescent="0.2">
      <c r="A4" s="25" t="s">
        <v>22</v>
      </c>
      <c r="B4" s="8"/>
    </row>
    <row r="5" spans="1:2" ht="15" customHeight="1" x14ac:dyDescent="0.2">
      <c r="A5" s="25" t="s">
        <v>47</v>
      </c>
      <c r="B5" s="8"/>
    </row>
    <row r="6" spans="1:2" ht="25.5" customHeight="1" x14ac:dyDescent="0.2">
      <c r="A6" s="25" t="s">
        <v>48</v>
      </c>
      <c r="B6" s="8"/>
    </row>
    <row r="7" spans="1:2" ht="15" customHeight="1" x14ac:dyDescent="0.2">
      <c r="A7" s="25" t="s">
        <v>49</v>
      </c>
      <c r="B7" s="8"/>
    </row>
    <row r="8" spans="1:2" ht="15" customHeight="1" x14ac:dyDescent="0.2">
      <c r="A8" s="25" t="s">
        <v>50</v>
      </c>
      <c r="B8" s="8"/>
    </row>
    <row r="9" spans="1:2" ht="15" customHeight="1" x14ac:dyDescent="0.2">
      <c r="A9" s="25" t="s">
        <v>51</v>
      </c>
      <c r="B9" s="8"/>
    </row>
    <row r="10" spans="1:2" ht="15" customHeight="1" x14ac:dyDescent="0.2">
      <c r="A10" s="41" t="s">
        <v>52</v>
      </c>
      <c r="B10" s="8"/>
    </row>
    <row r="11" spans="1:2" ht="15" customHeight="1" x14ac:dyDescent="0.2">
      <c r="A11" s="25" t="s">
        <v>53</v>
      </c>
      <c r="B11" s="8"/>
    </row>
    <row r="12" spans="1:2" ht="15" customHeight="1" thickBot="1" x14ac:dyDescent="0.25">
      <c r="A12" s="26" t="s">
        <v>40</v>
      </c>
      <c r="B12" s="8"/>
    </row>
    <row r="13" spans="1:2" ht="15" customHeight="1" x14ac:dyDescent="0.2">
      <c r="A13" s="2"/>
      <c r="B13" s="8"/>
    </row>
    <row r="14" spans="1:2" ht="15" customHeight="1" x14ac:dyDescent="0.2">
      <c r="A14" s="2"/>
      <c r="B14" s="8"/>
    </row>
    <row r="15" spans="1:2" ht="15" customHeight="1" x14ac:dyDescent="0.2">
      <c r="A15" s="2"/>
      <c r="B15" s="8"/>
    </row>
    <row r="16" spans="1:2" ht="15" customHeight="1" x14ac:dyDescent="0.2">
      <c r="B16" s="8"/>
    </row>
    <row r="17" spans="2:2" ht="15" customHeight="1" x14ac:dyDescent="0.2">
      <c r="B17" s="8"/>
    </row>
    <row r="18" spans="2:2" ht="15" customHeight="1" x14ac:dyDescent="0.2">
      <c r="B18" s="8"/>
    </row>
    <row r="19" spans="2:2" ht="15" customHeight="1" x14ac:dyDescent="0.2">
      <c r="B19" s="8"/>
    </row>
    <row r="20" spans="2:2" ht="15" customHeight="1" x14ac:dyDescent="0.2">
      <c r="B20" s="8"/>
    </row>
    <row r="21" spans="2:2" ht="15" customHeight="1" x14ac:dyDescent="0.2">
      <c r="B21" s="8"/>
    </row>
    <row r="22" spans="2:2" ht="15" customHeight="1" x14ac:dyDescent="0.2">
      <c r="B22" s="8"/>
    </row>
    <row r="23" spans="2:2" ht="15" customHeight="1" x14ac:dyDescent="0.2">
      <c r="B23" s="8"/>
    </row>
    <row r="24" spans="2:2" ht="15" customHeight="1" x14ac:dyDescent="0.2">
      <c r="B24" s="8"/>
    </row>
    <row r="25" spans="2:2" ht="15" customHeight="1" x14ac:dyDescent="0.2">
      <c r="B25" s="8"/>
    </row>
    <row r="26" spans="2:2" ht="15" customHeight="1" x14ac:dyDescent="0.2">
      <c r="B26" s="8"/>
    </row>
    <row r="27" spans="2:2" ht="15" customHeight="1" x14ac:dyDescent="0.2">
      <c r="B27" s="8"/>
    </row>
    <row r="28" spans="2:2" ht="15" customHeight="1" x14ac:dyDescent="0.2">
      <c r="B28" s="8"/>
    </row>
    <row r="29" spans="2:2" ht="15" customHeight="1" x14ac:dyDescent="0.2">
      <c r="B29" s="8"/>
    </row>
    <row r="30" spans="2:2" ht="15" customHeight="1" x14ac:dyDescent="0.2">
      <c r="B30" s="8"/>
    </row>
    <row r="31" spans="2:2" ht="15" customHeight="1" x14ac:dyDescent="0.2">
      <c r="B31" s="8"/>
    </row>
    <row r="32" spans="2:2" ht="15" customHeight="1" x14ac:dyDescent="0.2">
      <c r="B32" s="8"/>
    </row>
    <row r="33" spans="2:2" ht="15" customHeight="1" x14ac:dyDescent="0.2">
      <c r="B33" s="8"/>
    </row>
    <row r="34" spans="2:2" ht="15" customHeight="1" x14ac:dyDescent="0.2">
      <c r="B34" s="8"/>
    </row>
    <row r="35" spans="2:2" ht="15" customHeight="1" x14ac:dyDescent="0.2">
      <c r="B35" s="8"/>
    </row>
    <row r="36" spans="2:2" ht="15" customHeight="1" x14ac:dyDescent="0.2">
      <c r="B36" s="8"/>
    </row>
    <row r="37" spans="2:2" ht="15" customHeight="1" x14ac:dyDescent="0.2">
      <c r="B37" s="8"/>
    </row>
    <row r="38" spans="2:2" ht="15" customHeight="1" x14ac:dyDescent="0.2">
      <c r="B38" s="8"/>
    </row>
    <row r="39" spans="2:2" ht="15" customHeight="1" x14ac:dyDescent="0.2">
      <c r="B39" s="8"/>
    </row>
    <row r="40" spans="2:2" ht="15" customHeight="1" x14ac:dyDescent="0.2">
      <c r="B40" s="8"/>
    </row>
    <row r="41" spans="2:2" ht="15" customHeight="1" x14ac:dyDescent="0.2">
      <c r="B41" s="8"/>
    </row>
    <row r="42" spans="2:2" ht="15" customHeight="1" x14ac:dyDescent="0.2">
      <c r="B42" s="8"/>
    </row>
    <row r="43" spans="2:2" ht="15" customHeight="1" x14ac:dyDescent="0.2">
      <c r="B43" s="8"/>
    </row>
    <row r="44" spans="2:2" ht="15" customHeight="1" x14ac:dyDescent="0.2">
      <c r="B44" s="8"/>
    </row>
    <row r="45" spans="2:2" ht="15" customHeight="1" x14ac:dyDescent="0.2">
      <c r="B45" s="8"/>
    </row>
    <row r="46" spans="2:2" ht="15" customHeight="1" x14ac:dyDescent="0.2">
      <c r="B46" s="11"/>
    </row>
    <row r="47" spans="2:2" ht="15" customHeight="1" x14ac:dyDescent="0.2">
      <c r="B47" s="8"/>
    </row>
    <row r="48" spans="2:2" ht="15" customHeight="1" x14ac:dyDescent="0.2">
      <c r="B48" s="8"/>
    </row>
    <row r="49" spans="2:2" ht="15" customHeight="1" x14ac:dyDescent="0.2">
      <c r="B49" s="8"/>
    </row>
    <row r="50" spans="2:2" ht="15" customHeight="1" x14ac:dyDescent="0.2">
      <c r="B50" s="8"/>
    </row>
    <row r="51" spans="2:2" ht="15" customHeight="1" x14ac:dyDescent="0.2">
      <c r="B51" s="8"/>
    </row>
    <row r="52" spans="2:2" ht="15" customHeight="1" x14ac:dyDescent="0.2">
      <c r="B52" s="8"/>
    </row>
    <row r="53" spans="2:2" ht="15" customHeight="1" x14ac:dyDescent="0.2">
      <c r="B53" s="8"/>
    </row>
    <row r="54" spans="2:2" ht="15" customHeight="1" x14ac:dyDescent="0.2">
      <c r="B54" s="8"/>
    </row>
    <row r="55" spans="2:2" ht="15" customHeight="1" x14ac:dyDescent="0.2">
      <c r="B55" s="8"/>
    </row>
    <row r="56" spans="2:2" ht="15" customHeight="1" x14ac:dyDescent="0.2">
      <c r="B56" s="8"/>
    </row>
    <row r="57" spans="2:2" ht="15" customHeight="1" x14ac:dyDescent="0.2">
      <c r="B57" s="8"/>
    </row>
    <row r="58" spans="2:2" ht="15" customHeight="1" x14ac:dyDescent="0.2">
      <c r="B58" s="8"/>
    </row>
    <row r="59" spans="2:2" ht="15" customHeight="1" x14ac:dyDescent="0.2">
      <c r="B59" s="8"/>
    </row>
    <row r="60" spans="2:2" ht="15" customHeight="1" x14ac:dyDescent="0.2">
      <c r="B60" s="8"/>
    </row>
    <row r="61" spans="2:2" ht="15" customHeight="1" x14ac:dyDescent="0.2">
      <c r="B61" s="8"/>
    </row>
    <row r="62" spans="2:2" ht="15" customHeight="1" x14ac:dyDescent="0.2">
      <c r="B62" s="8"/>
    </row>
    <row r="63" spans="2:2" ht="15" customHeight="1" x14ac:dyDescent="0.2">
      <c r="B63" s="8"/>
    </row>
    <row r="64" spans="2:2" ht="15" customHeight="1" x14ac:dyDescent="0.2">
      <c r="B64" s="8"/>
    </row>
    <row r="65" spans="2:2" ht="15" customHeight="1" x14ac:dyDescent="0.2">
      <c r="B65" s="8"/>
    </row>
    <row r="66" spans="2:2" ht="15" customHeight="1" x14ac:dyDescent="0.2">
      <c r="B66" s="8"/>
    </row>
    <row r="67" spans="2:2" ht="15" customHeight="1" x14ac:dyDescent="0.2">
      <c r="B67" s="8"/>
    </row>
    <row r="68" spans="2:2" ht="15" customHeight="1" x14ac:dyDescent="0.2">
      <c r="B68" s="8"/>
    </row>
    <row r="69" spans="2:2" ht="15" customHeight="1" x14ac:dyDescent="0.2">
      <c r="B69" s="8"/>
    </row>
    <row r="70" spans="2:2" ht="15" customHeight="1" x14ac:dyDescent="0.2">
      <c r="B70" s="8"/>
    </row>
    <row r="71" spans="2:2" ht="15" customHeight="1" x14ac:dyDescent="0.2">
      <c r="B71" s="8"/>
    </row>
    <row r="72" spans="2:2" ht="15" customHeight="1" x14ac:dyDescent="0.2">
      <c r="B72" s="8"/>
    </row>
    <row r="73" spans="2:2" ht="15" customHeight="1" x14ac:dyDescent="0.2">
      <c r="B73" s="8"/>
    </row>
    <row r="74" spans="2:2" ht="15" customHeight="1" x14ac:dyDescent="0.2">
      <c r="B74" s="8"/>
    </row>
    <row r="75" spans="2:2" ht="15" customHeight="1" x14ac:dyDescent="0.2">
      <c r="B75" s="8"/>
    </row>
    <row r="76" spans="2:2" ht="15" customHeight="1" x14ac:dyDescent="0.2">
      <c r="B76" s="8"/>
    </row>
    <row r="77" spans="2:2" ht="15" customHeight="1" x14ac:dyDescent="0.2">
      <c r="B77" s="8"/>
    </row>
    <row r="78" spans="2:2" ht="15" customHeight="1" x14ac:dyDescent="0.2">
      <c r="B78" s="8"/>
    </row>
    <row r="79" spans="2:2" ht="15" customHeight="1" x14ac:dyDescent="0.2">
      <c r="B79" s="8"/>
    </row>
    <row r="80" spans="2:2" ht="15" customHeight="1" x14ac:dyDescent="0.2">
      <c r="B80" s="8"/>
    </row>
    <row r="81" spans="2:2" ht="15" customHeight="1" x14ac:dyDescent="0.2">
      <c r="B81" s="8"/>
    </row>
    <row r="82" spans="2:2" ht="15" customHeight="1" x14ac:dyDescent="0.2">
      <c r="B82" s="8"/>
    </row>
    <row r="83" spans="2:2" ht="15" customHeight="1" x14ac:dyDescent="0.2">
      <c r="B83" s="8"/>
    </row>
    <row r="84" spans="2:2" ht="15" customHeight="1" x14ac:dyDescent="0.2">
      <c r="B84" s="8"/>
    </row>
    <row r="85" spans="2:2" ht="15" customHeight="1" x14ac:dyDescent="0.2">
      <c r="B85" s="8"/>
    </row>
    <row r="86" spans="2:2" ht="15" customHeight="1" x14ac:dyDescent="0.2">
      <c r="B86" s="8"/>
    </row>
    <row r="87" spans="2:2" ht="15" customHeight="1" x14ac:dyDescent="0.2">
      <c r="B87" s="8"/>
    </row>
    <row r="88" spans="2:2" ht="15" customHeight="1" x14ac:dyDescent="0.2">
      <c r="B88" s="8"/>
    </row>
    <row r="89" spans="2:2" ht="15" customHeight="1" x14ac:dyDescent="0.2">
      <c r="B89" s="8"/>
    </row>
    <row r="90" spans="2:2" ht="15" customHeight="1" x14ac:dyDescent="0.2">
      <c r="B90" s="8"/>
    </row>
    <row r="91" spans="2:2" ht="15" customHeight="1" x14ac:dyDescent="0.2">
      <c r="B91" s="11"/>
    </row>
    <row r="92" spans="2:2" ht="15" customHeight="1" x14ac:dyDescent="0.2">
      <c r="B92" s="8"/>
    </row>
    <row r="93" spans="2:2" ht="15" customHeight="1" x14ac:dyDescent="0.2">
      <c r="B93" s="8"/>
    </row>
    <row r="94" spans="2:2" ht="15" customHeight="1" x14ac:dyDescent="0.2">
      <c r="B94" s="8"/>
    </row>
    <row r="95" spans="2:2" ht="15" customHeight="1" x14ac:dyDescent="0.2">
      <c r="B95" s="8"/>
    </row>
    <row r="96" spans="2:2" ht="15" customHeight="1" x14ac:dyDescent="0.2">
      <c r="B96" s="8"/>
    </row>
    <row r="97" spans="2:2" ht="15" customHeight="1" x14ac:dyDescent="0.2">
      <c r="B97" s="8"/>
    </row>
    <row r="98" spans="2:2" ht="15" customHeight="1" x14ac:dyDescent="0.2">
      <c r="B98" s="8"/>
    </row>
    <row r="99" spans="2:2" ht="15" customHeight="1" x14ac:dyDescent="0.2">
      <c r="B99" s="8"/>
    </row>
    <row r="100" spans="2:2" ht="15" customHeight="1" x14ac:dyDescent="0.2">
      <c r="B100" s="8"/>
    </row>
    <row r="101" spans="2:2" ht="15" customHeight="1" x14ac:dyDescent="0.2">
      <c r="B101" s="8"/>
    </row>
    <row r="102" spans="2:2" ht="15" customHeight="1" x14ac:dyDescent="0.2">
      <c r="B102" s="8"/>
    </row>
    <row r="103" spans="2:2" ht="15" customHeight="1" x14ac:dyDescent="0.2">
      <c r="B103" s="8"/>
    </row>
    <row r="104" spans="2:2" ht="15" customHeight="1" x14ac:dyDescent="0.2">
      <c r="B104" s="8"/>
    </row>
    <row r="105" spans="2:2" ht="15" customHeight="1" x14ac:dyDescent="0.2">
      <c r="B105" s="8"/>
    </row>
    <row r="106" spans="2:2" ht="15" customHeight="1" x14ac:dyDescent="0.2">
      <c r="B106" s="8"/>
    </row>
    <row r="107" spans="2:2" ht="15" customHeight="1" x14ac:dyDescent="0.2">
      <c r="B107" s="8"/>
    </row>
    <row r="108" spans="2:2" ht="15" customHeight="1" x14ac:dyDescent="0.2">
      <c r="B108" s="8"/>
    </row>
    <row r="109" spans="2:2" ht="15" customHeight="1" x14ac:dyDescent="0.2">
      <c r="B109" s="8"/>
    </row>
    <row r="110" spans="2:2" ht="15" customHeight="1" x14ac:dyDescent="0.2">
      <c r="B110" s="8"/>
    </row>
    <row r="111" spans="2:2" ht="15" customHeight="1" x14ac:dyDescent="0.2">
      <c r="B111" s="8"/>
    </row>
    <row r="112" spans="2:2" ht="15" customHeight="1" x14ac:dyDescent="0.2">
      <c r="B112" s="8"/>
    </row>
    <row r="113" spans="2:2" ht="15" customHeight="1" x14ac:dyDescent="0.2">
      <c r="B113" s="8"/>
    </row>
    <row r="114" spans="2:2" ht="15" customHeight="1" x14ac:dyDescent="0.2">
      <c r="B114" s="8"/>
    </row>
    <row r="115" spans="2:2" ht="15" customHeight="1" x14ac:dyDescent="0.2">
      <c r="B115" s="8"/>
    </row>
    <row r="116" spans="2:2" ht="15" customHeight="1" x14ac:dyDescent="0.2">
      <c r="B116" s="8"/>
    </row>
    <row r="117" spans="2:2" ht="15" customHeight="1" x14ac:dyDescent="0.2">
      <c r="B117" s="8"/>
    </row>
    <row r="118" spans="2:2" ht="15" customHeight="1" x14ac:dyDescent="0.2">
      <c r="B118" s="8"/>
    </row>
    <row r="119" spans="2:2" ht="15" customHeight="1" x14ac:dyDescent="0.2">
      <c r="B119" s="8"/>
    </row>
    <row r="120" spans="2:2" ht="15" customHeight="1" x14ac:dyDescent="0.2">
      <c r="B120" s="8"/>
    </row>
    <row r="121" spans="2:2" ht="15" customHeight="1" x14ac:dyDescent="0.2">
      <c r="B121" s="8"/>
    </row>
    <row r="122" spans="2:2" ht="15" customHeight="1" x14ac:dyDescent="0.2">
      <c r="B122" s="8"/>
    </row>
    <row r="123" spans="2:2" ht="15" customHeight="1" x14ac:dyDescent="0.2">
      <c r="B123" s="8"/>
    </row>
    <row r="124" spans="2:2" x14ac:dyDescent="0.2">
      <c r="B124" s="8"/>
    </row>
    <row r="125" spans="2:2" x14ac:dyDescent="0.2">
      <c r="B125" s="8"/>
    </row>
    <row r="126" spans="2:2" x14ac:dyDescent="0.2">
      <c r="B126" s="8"/>
    </row>
    <row r="127" spans="2:2" x14ac:dyDescent="0.2">
      <c r="B127" s="8"/>
    </row>
    <row r="128" spans="2:2" x14ac:dyDescent="0.2">
      <c r="B128" s="8"/>
    </row>
    <row r="129" spans="2:2" x14ac:dyDescent="0.2">
      <c r="B129" s="8"/>
    </row>
    <row r="130" spans="2:2" x14ac:dyDescent="0.2">
      <c r="B130" s="8"/>
    </row>
    <row r="131" spans="2:2" x14ac:dyDescent="0.2">
      <c r="B131" s="8"/>
    </row>
    <row r="132" spans="2:2" x14ac:dyDescent="0.2">
      <c r="B132" s="8"/>
    </row>
    <row r="133" spans="2:2" ht="15" customHeight="1" x14ac:dyDescent="0.2">
      <c r="B133" s="8"/>
    </row>
    <row r="134" spans="2:2" ht="15" customHeight="1" x14ac:dyDescent="0.2">
      <c r="B134" s="8"/>
    </row>
    <row r="135" spans="2:2" ht="15" customHeight="1" x14ac:dyDescent="0.2">
      <c r="B135" s="8"/>
    </row>
    <row r="136" spans="2:2" ht="15" customHeight="1" x14ac:dyDescent="0.2">
      <c r="B136" s="8"/>
    </row>
    <row r="137" spans="2:2" ht="15" customHeight="1" x14ac:dyDescent="0.2">
      <c r="B137" s="8"/>
    </row>
    <row r="138" spans="2:2" ht="15" customHeight="1" x14ac:dyDescent="0.2">
      <c r="B138" s="8"/>
    </row>
    <row r="139" spans="2:2" ht="15" customHeight="1" x14ac:dyDescent="0.2">
      <c r="B139" s="8"/>
    </row>
    <row r="140" spans="2:2" ht="15" customHeight="1" x14ac:dyDescent="0.2">
      <c r="B140" s="8"/>
    </row>
    <row r="141" spans="2:2" ht="15" customHeight="1" x14ac:dyDescent="0.2">
      <c r="B141" s="8"/>
    </row>
    <row r="142" spans="2:2" ht="15" customHeight="1" x14ac:dyDescent="0.2">
      <c r="B142" s="8"/>
    </row>
    <row r="143" spans="2:2" ht="15" customHeight="1" x14ac:dyDescent="0.2">
      <c r="B143" s="8"/>
    </row>
    <row r="144" spans="2:2" ht="15" customHeight="1" x14ac:dyDescent="0.2">
      <c r="B144" s="8"/>
    </row>
    <row r="145" spans="2:2" ht="15" customHeight="1" x14ac:dyDescent="0.2">
      <c r="B145" s="8"/>
    </row>
    <row r="146" spans="2:2" ht="15" customHeight="1" x14ac:dyDescent="0.2">
      <c r="B146" s="8"/>
    </row>
    <row r="147" spans="2:2" ht="15" customHeight="1" x14ac:dyDescent="0.2">
      <c r="B147" s="8"/>
    </row>
    <row r="148" spans="2:2" ht="15" customHeight="1" x14ac:dyDescent="0.2">
      <c r="B148" s="8"/>
    </row>
    <row r="149" spans="2:2" ht="15" customHeight="1" x14ac:dyDescent="0.2">
      <c r="B149" s="8"/>
    </row>
    <row r="150" spans="2:2" ht="15" customHeight="1" x14ac:dyDescent="0.2">
      <c r="B150" s="8"/>
    </row>
    <row r="151" spans="2:2" ht="15" customHeight="1" x14ac:dyDescent="0.2">
      <c r="B151" s="8"/>
    </row>
    <row r="152" spans="2:2" ht="15" customHeight="1" x14ac:dyDescent="0.2">
      <c r="B152" s="8"/>
    </row>
    <row r="153" spans="2:2" ht="15" customHeight="1" x14ac:dyDescent="0.2">
      <c r="B153" s="8"/>
    </row>
    <row r="154" spans="2:2" x14ac:dyDescent="0.2">
      <c r="B154" s="8"/>
    </row>
    <row r="155" spans="2:2" x14ac:dyDescent="0.2">
      <c r="B155" s="8"/>
    </row>
    <row r="156" spans="2:2" x14ac:dyDescent="0.2">
      <c r="B156" s="8"/>
    </row>
    <row r="157" spans="2:2" x14ac:dyDescent="0.2">
      <c r="B157" s="8"/>
    </row>
    <row r="158" spans="2:2" x14ac:dyDescent="0.2">
      <c r="B158" s="8"/>
    </row>
    <row r="159" spans="2:2" ht="15" customHeight="1" x14ac:dyDescent="0.2">
      <c r="B159" s="8"/>
    </row>
    <row r="160" spans="2:2" ht="15" customHeight="1" x14ac:dyDescent="0.2">
      <c r="B160" s="8"/>
    </row>
    <row r="161" spans="2:2" ht="15" customHeight="1" x14ac:dyDescent="0.2">
      <c r="B161" s="8"/>
    </row>
    <row r="162" spans="2:2" ht="15" customHeight="1" x14ac:dyDescent="0.2">
      <c r="B162" s="8"/>
    </row>
    <row r="163" spans="2:2" ht="15" customHeight="1" x14ac:dyDescent="0.2">
      <c r="B163" s="8"/>
    </row>
    <row r="164" spans="2:2" ht="15" customHeight="1" x14ac:dyDescent="0.2">
      <c r="B164" s="8"/>
    </row>
    <row r="165" spans="2:2" ht="15" customHeight="1" x14ac:dyDescent="0.2">
      <c r="B165" s="8"/>
    </row>
    <row r="166" spans="2:2" ht="15" customHeight="1" x14ac:dyDescent="0.2">
      <c r="B166" s="8"/>
    </row>
    <row r="167" spans="2:2" ht="15" customHeight="1" x14ac:dyDescent="0.2">
      <c r="B167" s="8"/>
    </row>
    <row r="168" spans="2:2" ht="15" customHeight="1" x14ac:dyDescent="0.2">
      <c r="B168" s="8"/>
    </row>
    <row r="169" spans="2:2" ht="15" customHeight="1" x14ac:dyDescent="0.2">
      <c r="B169" s="8"/>
    </row>
    <row r="170" spans="2:2" ht="15" customHeight="1" x14ac:dyDescent="0.2">
      <c r="B170" s="8"/>
    </row>
    <row r="171" spans="2:2" ht="15" customHeight="1" x14ac:dyDescent="0.2">
      <c r="B171" s="8"/>
    </row>
    <row r="172" spans="2:2" ht="15" customHeight="1" x14ac:dyDescent="0.2">
      <c r="B172" s="8"/>
    </row>
    <row r="173" spans="2:2" ht="15" customHeight="1" x14ac:dyDescent="0.2">
      <c r="B173" s="8"/>
    </row>
    <row r="174" spans="2:2" ht="15" customHeight="1" x14ac:dyDescent="0.2">
      <c r="B174" s="8"/>
    </row>
    <row r="175" spans="2:2" ht="15" customHeight="1" x14ac:dyDescent="0.2">
      <c r="B175" s="8"/>
    </row>
    <row r="176" spans="2:2" ht="15" customHeight="1" x14ac:dyDescent="0.2">
      <c r="B176" s="8"/>
    </row>
    <row r="177" spans="2:2" ht="15" customHeight="1" x14ac:dyDescent="0.2">
      <c r="B177" s="8"/>
    </row>
    <row r="178" spans="2:2" ht="15" customHeight="1" x14ac:dyDescent="0.2">
      <c r="B178" s="8"/>
    </row>
    <row r="179" spans="2:2" ht="15" customHeight="1" x14ac:dyDescent="0.2">
      <c r="B179" s="8"/>
    </row>
    <row r="180" spans="2:2" ht="15" customHeight="1" x14ac:dyDescent="0.2">
      <c r="B180" s="8"/>
    </row>
    <row r="181" spans="2:2" ht="15" customHeight="1" x14ac:dyDescent="0.2">
      <c r="B181" s="8"/>
    </row>
    <row r="182" spans="2:2" ht="15" customHeight="1" x14ac:dyDescent="0.2">
      <c r="B182" s="8"/>
    </row>
    <row r="183" spans="2:2" ht="15" customHeight="1" x14ac:dyDescent="0.2">
      <c r="B183" s="8"/>
    </row>
    <row r="184" spans="2:2" x14ac:dyDescent="0.2">
      <c r="B184" s="8"/>
    </row>
    <row r="185" spans="2:2" x14ac:dyDescent="0.2">
      <c r="B185" s="8"/>
    </row>
    <row r="186" spans="2:2" x14ac:dyDescent="0.2">
      <c r="B186" s="8"/>
    </row>
    <row r="187" spans="2:2" x14ac:dyDescent="0.2">
      <c r="B187" s="8"/>
    </row>
    <row r="188" spans="2:2" x14ac:dyDescent="0.2">
      <c r="B188" s="8"/>
    </row>
    <row r="189" spans="2:2" x14ac:dyDescent="0.2">
      <c r="B189" s="8"/>
    </row>
    <row r="190" spans="2:2" x14ac:dyDescent="0.2">
      <c r="B190" s="11"/>
    </row>
    <row r="191" spans="2:2" x14ac:dyDescent="0.2">
      <c r="B191" s="11"/>
    </row>
    <row r="192" spans="2:2" x14ac:dyDescent="0.2">
      <c r="B192" s="8"/>
    </row>
    <row r="193" spans="2:2" x14ac:dyDescent="0.2">
      <c r="B193" s="8"/>
    </row>
    <row r="194" spans="2:2" x14ac:dyDescent="0.2">
      <c r="B194" s="8"/>
    </row>
    <row r="195" spans="2:2" x14ac:dyDescent="0.2">
      <c r="B195" s="8"/>
    </row>
    <row r="196" spans="2:2" x14ac:dyDescent="0.2">
      <c r="B196" s="9"/>
    </row>
    <row r="197" spans="2:2" x14ac:dyDescent="0.2">
      <c r="B197" s="8"/>
    </row>
    <row r="198" spans="2:2" x14ac:dyDescent="0.2">
      <c r="B198" s="8"/>
    </row>
    <row r="199" spans="2:2" x14ac:dyDescent="0.2">
      <c r="B199" s="8"/>
    </row>
    <row r="200" spans="2:2" x14ac:dyDescent="0.2">
      <c r="B200" s="8"/>
    </row>
    <row r="201" spans="2:2" x14ac:dyDescent="0.2">
      <c r="B201" s="11"/>
    </row>
    <row r="202" spans="2:2" x14ac:dyDescent="0.2">
      <c r="B202" s="11"/>
    </row>
    <row r="203" spans="2:2" x14ac:dyDescent="0.2">
      <c r="B203" s="8"/>
    </row>
    <row r="204" spans="2:2" x14ac:dyDescent="0.2">
      <c r="B204" s="8"/>
    </row>
    <row r="205" spans="2:2" x14ac:dyDescent="0.2">
      <c r="B205" s="8"/>
    </row>
    <row r="206" spans="2:2" x14ac:dyDescent="0.2">
      <c r="B206" s="8"/>
    </row>
  </sheetData>
  <dataConsolidate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D108CE498884148A4900638AB632DFA" ma:contentTypeVersion="0" ma:contentTypeDescription="Crear nuevo documento." ma:contentTypeScope="" ma:versionID="3703657b2d2a56cd08285515640a9be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B76A526-6FD3-4761-A94E-B91E17ED7513}">
  <ds:schemaRefs>
    <ds:schemaRef ds:uri="http://www.w3.org/XML/1998/namespace"/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23B7B284-4A04-4243-90C5-0BF714BCFAD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F59E55-4584-4628-A25E-38A3740C59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55</vt:i4>
      </vt:variant>
    </vt:vector>
  </HeadingPairs>
  <TitlesOfParts>
    <vt:vector size="67" baseType="lpstr">
      <vt:lpstr>Histórico</vt:lpstr>
      <vt:lpstr>Instrucciones</vt:lpstr>
      <vt:lpstr>Portada</vt:lpstr>
      <vt:lpstr>Catálogos Requerimiento</vt:lpstr>
      <vt:lpstr>Catálogo Factores de Prod</vt:lpstr>
      <vt:lpstr>Aprox. COSMIC-Scrum</vt:lpstr>
      <vt:lpstr>COSMIC</vt:lpstr>
      <vt:lpstr>Juicio Expertos</vt:lpstr>
      <vt:lpstr>Catálogos JE</vt:lpstr>
      <vt:lpstr>Catálogos Servicios</vt:lpstr>
      <vt:lpstr>Catálogos Aplicaciones</vt:lpstr>
      <vt:lpstr>Catálogos Tec</vt:lpstr>
      <vt:lpstr>AdminRiesgo</vt:lpstr>
      <vt:lpstr>AdminRiesgoT</vt:lpstr>
      <vt:lpstr>COSMIC!Área_de_impresión</vt:lpstr>
      <vt:lpstr>Instrucciones!Área_de_impresión</vt:lpstr>
      <vt:lpstr>Portada!Área_de_impresión</vt:lpstr>
      <vt:lpstr>Cobranza</vt:lpstr>
      <vt:lpstr>CobranzaT</vt:lpstr>
      <vt:lpstr>ComercioExtDes</vt:lpstr>
      <vt:lpstr>ComercioExtDesT</vt:lpstr>
      <vt:lpstr>ComercioExtPreDes</vt:lpstr>
      <vt:lpstr>ComercioExtPreDesT</vt:lpstr>
      <vt:lpstr>ComercioExtServOpe</vt:lpstr>
      <vt:lpstr>ComercioExtServOpeT</vt:lpstr>
      <vt:lpstr>Contribuyente</vt:lpstr>
      <vt:lpstr>ContribuyenteT</vt:lpstr>
      <vt:lpstr>ControlOblig</vt:lpstr>
      <vt:lpstr>ControlObligT</vt:lpstr>
      <vt:lpstr>DeclaracionesDocD</vt:lpstr>
      <vt:lpstr>DeclaracionesDocDT</vt:lpstr>
      <vt:lpstr>DeclaracionesInFYPP</vt:lpstr>
      <vt:lpstr>DeclaracionesInFYPPT</vt:lpstr>
      <vt:lpstr>DeclaracionesPagosLyDA</vt:lpstr>
      <vt:lpstr>DeclaracionesPagosLyDAT</vt:lpstr>
      <vt:lpstr>DevolucionesCompensaciones</vt:lpstr>
      <vt:lpstr>DevolucionesCompensacionesT</vt:lpstr>
      <vt:lpstr>Efirma</vt:lpstr>
      <vt:lpstr>EfirmaT</vt:lpstr>
      <vt:lpstr>Entidades_Federativas</vt:lpstr>
      <vt:lpstr>EntidadesFederativasT</vt:lpstr>
      <vt:lpstr>FactElec</vt:lpstr>
      <vt:lpstr>FactElecT</vt:lpstr>
      <vt:lpstr>Fiscalizacion</vt:lpstr>
      <vt:lpstr>FiscalizacionT</vt:lpstr>
      <vt:lpstr>IdentContrib</vt:lpstr>
      <vt:lpstr>IdentContribT</vt:lpstr>
      <vt:lpstr>IntControl</vt:lpstr>
      <vt:lpstr>IntControlT</vt:lpstr>
      <vt:lpstr>Jurid</vt:lpstr>
      <vt:lpstr>JuridT</vt:lpstr>
      <vt:lpstr>MATCE</vt:lpstr>
      <vt:lpstr>MATCET</vt:lpstr>
      <vt:lpstr>NotificacionVer</vt:lpstr>
      <vt:lpstr>NotificacionVerT</vt:lpstr>
      <vt:lpstr>Plan</vt:lpstr>
      <vt:lpstr>PlanT</vt:lpstr>
      <vt:lpstr>PortalesTrans</vt:lpstr>
      <vt:lpstr>PortalesTransT</vt:lpstr>
      <vt:lpstr>PortalM</vt:lpstr>
      <vt:lpstr>PortalMT</vt:lpstr>
      <vt:lpstr>RecursosServicios</vt:lpstr>
      <vt:lpstr>RecursosServiciosT</vt:lpstr>
      <vt:lpstr>RegistroContable</vt:lpstr>
      <vt:lpstr>RegistroContableT</vt:lpstr>
      <vt:lpstr>Trans</vt:lpstr>
      <vt:lpstr>TransT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: Class CorporateServiceBean</dc:title>
  <dc:creator>CAPC</dc:creator>
  <cp:lastModifiedBy>JAIME MALDONADO BAEZ</cp:lastModifiedBy>
  <cp:lastPrinted>2015-09-25T18:25:23Z</cp:lastPrinted>
  <dcterms:created xsi:type="dcterms:W3CDTF">2000-01-15T18:55:23Z</dcterms:created>
  <dcterms:modified xsi:type="dcterms:W3CDTF">2019-04-08T22:45:22Z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0x0101004D108CE498884148A4900638AB632DFA</vt:lpwstr>
  </property>
</Properties>
</file>